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6zwn/Documents/1-Lab/"/>
    </mc:Choice>
  </mc:AlternateContent>
  <xr:revisionPtr revIDLastSave="0" documentId="13_ncr:1_{E54769D9-E42A-D04F-8C84-F90965727259}" xr6:coauthVersionLast="47" xr6:coauthVersionMax="47" xr10:uidLastSave="{00000000-0000-0000-0000-000000000000}"/>
  <bookViews>
    <workbookView xWindow="0" yWindow="740" windowWidth="25140" windowHeight="16620" activeTab="3" xr2:uid="{DE22122E-3AF0-5145-90EB-37F6F8D25A29}"/>
  </bookViews>
  <sheets>
    <sheet name="all_data" sheetId="1" r:id="rId1"/>
    <sheet name="clump_sources" sheetId="7" r:id="rId2"/>
    <sheet name="fractionation_factors" sheetId="5" r:id="rId3"/>
    <sheet name="all_13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6" l="1"/>
  <c r="E24" i="6"/>
  <c r="E23" i="6"/>
  <c r="E22" i="6"/>
  <c r="E21" i="6"/>
  <c r="E20" i="6"/>
  <c r="E19" i="6"/>
  <c r="E18" i="6"/>
  <c r="E17" i="6"/>
  <c r="E16" i="6"/>
  <c r="E8" i="6"/>
  <c r="E7" i="6"/>
  <c r="E6" i="6"/>
  <c r="E5" i="6"/>
  <c r="E4" i="6"/>
  <c r="E3" i="6"/>
  <c r="L11" i="5"/>
  <c r="M10" i="5"/>
  <c r="L10" i="5"/>
  <c r="L9" i="5"/>
  <c r="M8" i="5"/>
  <c r="L8" i="5"/>
  <c r="Q7" i="5"/>
  <c r="L7" i="5"/>
  <c r="Q6" i="5"/>
  <c r="M6" i="5"/>
  <c r="L6" i="5"/>
  <c r="L5" i="5"/>
  <c r="M4" i="5"/>
  <c r="L4" i="5"/>
  <c r="Q3" i="5"/>
  <c r="L3" i="5"/>
  <c r="Q2" i="5"/>
  <c r="M2" i="5"/>
  <c r="L2" i="5"/>
  <c r="R106" i="1" l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05" i="1"/>
  <c r="R7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2" i="1"/>
  <c r="S17" i="1" l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I158" i="1" l="1"/>
  <c r="J158" i="1" s="1"/>
  <c r="K158" i="1" s="1"/>
  <c r="R158" i="1" s="1"/>
  <c r="S158" i="1" s="1"/>
  <c r="I157" i="1"/>
  <c r="J157" i="1" s="1"/>
  <c r="K157" i="1" s="1"/>
  <c r="R157" i="1" s="1"/>
  <c r="S157" i="1" s="1"/>
  <c r="I156" i="1"/>
  <c r="J156" i="1" s="1"/>
  <c r="K156" i="1" s="1"/>
  <c r="R156" i="1" s="1"/>
  <c r="S156" i="1" s="1"/>
  <c r="I155" i="1"/>
  <c r="J155" i="1" s="1"/>
  <c r="K155" i="1" s="1"/>
  <c r="R155" i="1" s="1"/>
  <c r="S155" i="1" s="1"/>
  <c r="I154" i="1"/>
  <c r="J154" i="1" s="1"/>
  <c r="K154" i="1" s="1"/>
  <c r="R154" i="1" s="1"/>
  <c r="S154" i="1" s="1"/>
  <c r="I153" i="1"/>
  <c r="J153" i="1" s="1"/>
  <c r="K153" i="1" s="1"/>
  <c r="R153" i="1" s="1"/>
  <c r="S153" i="1" s="1"/>
  <c r="I152" i="1"/>
  <c r="J152" i="1" s="1"/>
  <c r="K152" i="1" s="1"/>
  <c r="R152" i="1" s="1"/>
  <c r="S152" i="1" s="1"/>
  <c r="I151" i="1"/>
  <c r="J151" i="1" s="1"/>
  <c r="K151" i="1" s="1"/>
  <c r="R151" i="1" s="1"/>
  <c r="S151" i="1" s="1"/>
  <c r="I150" i="1"/>
  <c r="J150" i="1" s="1"/>
  <c r="K150" i="1" s="1"/>
  <c r="R150" i="1" s="1"/>
  <c r="S150" i="1" s="1"/>
  <c r="I149" i="1"/>
  <c r="J149" i="1" s="1"/>
  <c r="K149" i="1" s="1"/>
  <c r="R149" i="1" s="1"/>
  <c r="S149" i="1" s="1"/>
  <c r="I148" i="1"/>
  <c r="J148" i="1" s="1"/>
  <c r="K148" i="1" s="1"/>
  <c r="R148" i="1" s="1"/>
  <c r="S148" i="1" s="1"/>
  <c r="I147" i="1"/>
  <c r="J147" i="1" s="1"/>
  <c r="K147" i="1" s="1"/>
  <c r="R147" i="1" s="1"/>
  <c r="S147" i="1" s="1"/>
  <c r="I146" i="1"/>
  <c r="J146" i="1" s="1"/>
  <c r="K146" i="1" s="1"/>
  <c r="R146" i="1" s="1"/>
  <c r="S146" i="1" s="1"/>
  <c r="I145" i="1"/>
  <c r="J145" i="1" s="1"/>
  <c r="K145" i="1" s="1"/>
  <c r="R145" i="1" s="1"/>
  <c r="S145" i="1" s="1"/>
  <c r="I144" i="1"/>
  <c r="J144" i="1" s="1"/>
  <c r="K144" i="1" s="1"/>
  <c r="R144" i="1" s="1"/>
  <c r="S144" i="1" s="1"/>
  <c r="I143" i="1"/>
  <c r="J143" i="1" s="1"/>
  <c r="K143" i="1" s="1"/>
  <c r="R143" i="1" s="1"/>
  <c r="S143" i="1" s="1"/>
  <c r="I142" i="1"/>
  <c r="J142" i="1" s="1"/>
  <c r="K142" i="1" s="1"/>
  <c r="R142" i="1" s="1"/>
  <c r="S142" i="1" s="1"/>
  <c r="I141" i="1"/>
  <c r="J141" i="1" s="1"/>
  <c r="K141" i="1" s="1"/>
  <c r="R141" i="1" s="1"/>
  <c r="S141" i="1" s="1"/>
  <c r="I140" i="1"/>
  <c r="J140" i="1" s="1"/>
  <c r="K140" i="1" s="1"/>
  <c r="R140" i="1" s="1"/>
  <c r="S140" i="1" s="1"/>
  <c r="I139" i="1"/>
  <c r="J139" i="1" s="1"/>
  <c r="K139" i="1" s="1"/>
  <c r="R139" i="1" s="1"/>
  <c r="S139" i="1" s="1"/>
  <c r="I138" i="1"/>
  <c r="J138" i="1" s="1"/>
  <c r="K138" i="1" s="1"/>
  <c r="R138" i="1" s="1"/>
  <c r="S138" i="1" s="1"/>
  <c r="I137" i="1"/>
  <c r="J137" i="1" s="1"/>
  <c r="K137" i="1" s="1"/>
  <c r="R137" i="1" s="1"/>
  <c r="S137" i="1" s="1"/>
  <c r="I136" i="1"/>
  <c r="J136" i="1" s="1"/>
  <c r="K136" i="1" s="1"/>
  <c r="R136" i="1" s="1"/>
  <c r="S136" i="1" s="1"/>
  <c r="I135" i="1"/>
  <c r="J135" i="1" s="1"/>
  <c r="K135" i="1" s="1"/>
  <c r="R135" i="1" s="1"/>
  <c r="S135" i="1" s="1"/>
  <c r="I134" i="1"/>
  <c r="J134" i="1" s="1"/>
  <c r="K134" i="1" s="1"/>
  <c r="S134" i="1" s="1"/>
  <c r="I133" i="1"/>
  <c r="J133" i="1" s="1"/>
  <c r="K133" i="1" s="1"/>
  <c r="S133" i="1" s="1"/>
  <c r="I132" i="1"/>
  <c r="J132" i="1" s="1"/>
  <c r="K132" i="1" s="1"/>
  <c r="S132" i="1" s="1"/>
  <c r="I131" i="1"/>
  <c r="J131" i="1" s="1"/>
  <c r="K131" i="1" s="1"/>
  <c r="S131" i="1" s="1"/>
  <c r="I130" i="1"/>
  <c r="J130" i="1" s="1"/>
  <c r="K130" i="1" s="1"/>
  <c r="S130" i="1" s="1"/>
  <c r="I129" i="1"/>
  <c r="J129" i="1" s="1"/>
  <c r="K129" i="1" s="1"/>
  <c r="S129" i="1" s="1"/>
  <c r="I128" i="1"/>
  <c r="J128" i="1" s="1"/>
  <c r="K128" i="1" s="1"/>
  <c r="S128" i="1" s="1"/>
  <c r="I127" i="1"/>
  <c r="J127" i="1" s="1"/>
  <c r="K127" i="1" s="1"/>
  <c r="S127" i="1" s="1"/>
  <c r="I126" i="1"/>
  <c r="J126" i="1" s="1"/>
  <c r="K126" i="1" s="1"/>
  <c r="S126" i="1" s="1"/>
  <c r="I125" i="1"/>
  <c r="J125" i="1" s="1"/>
  <c r="K125" i="1" s="1"/>
  <c r="S125" i="1" s="1"/>
  <c r="I124" i="1"/>
  <c r="J124" i="1" s="1"/>
  <c r="K124" i="1" s="1"/>
  <c r="S124" i="1" s="1"/>
  <c r="I123" i="1"/>
  <c r="J123" i="1" s="1"/>
  <c r="K123" i="1" s="1"/>
  <c r="S123" i="1" s="1"/>
  <c r="I122" i="1"/>
  <c r="J122" i="1" s="1"/>
  <c r="K122" i="1" s="1"/>
  <c r="S122" i="1" s="1"/>
  <c r="I121" i="1"/>
  <c r="J121" i="1" s="1"/>
  <c r="K121" i="1" s="1"/>
  <c r="S121" i="1" s="1"/>
  <c r="I120" i="1"/>
  <c r="J120" i="1" s="1"/>
  <c r="K120" i="1" s="1"/>
  <c r="S120" i="1" s="1"/>
  <c r="I119" i="1"/>
  <c r="J119" i="1" s="1"/>
  <c r="K119" i="1" s="1"/>
  <c r="S119" i="1" s="1"/>
  <c r="I118" i="1"/>
  <c r="J118" i="1" s="1"/>
  <c r="K118" i="1" s="1"/>
  <c r="S118" i="1" s="1"/>
  <c r="I117" i="1"/>
  <c r="J117" i="1" s="1"/>
  <c r="K117" i="1" s="1"/>
  <c r="S117" i="1" s="1"/>
  <c r="I116" i="1"/>
  <c r="J116" i="1" s="1"/>
  <c r="K116" i="1" s="1"/>
  <c r="S116" i="1" s="1"/>
  <c r="I115" i="1"/>
  <c r="J115" i="1" s="1"/>
  <c r="K115" i="1" s="1"/>
  <c r="S115" i="1" s="1"/>
  <c r="I114" i="1"/>
  <c r="J114" i="1" s="1"/>
  <c r="K114" i="1" s="1"/>
  <c r="S114" i="1" s="1"/>
  <c r="I113" i="1"/>
  <c r="J113" i="1" s="1"/>
  <c r="K113" i="1" s="1"/>
  <c r="S113" i="1" s="1"/>
  <c r="I112" i="1"/>
  <c r="J112" i="1" s="1"/>
  <c r="K112" i="1" s="1"/>
  <c r="S112" i="1" s="1"/>
  <c r="I111" i="1"/>
  <c r="J111" i="1" s="1"/>
  <c r="K111" i="1" s="1"/>
  <c r="S111" i="1" s="1"/>
  <c r="I110" i="1"/>
  <c r="J110" i="1" s="1"/>
  <c r="K110" i="1" s="1"/>
  <c r="S110" i="1" s="1"/>
  <c r="I109" i="1"/>
  <c r="J109" i="1" s="1"/>
  <c r="K109" i="1" s="1"/>
  <c r="S109" i="1" s="1"/>
  <c r="I108" i="1"/>
  <c r="J108" i="1" s="1"/>
  <c r="K108" i="1" s="1"/>
  <c r="S108" i="1" s="1"/>
  <c r="I107" i="1"/>
  <c r="J107" i="1" s="1"/>
  <c r="K107" i="1" s="1"/>
  <c r="S107" i="1" s="1"/>
  <c r="I106" i="1"/>
  <c r="J106" i="1" s="1"/>
  <c r="K106" i="1" s="1"/>
  <c r="S106" i="1" s="1"/>
  <c r="I105" i="1"/>
  <c r="J105" i="1" s="1"/>
  <c r="K105" i="1" s="1"/>
  <c r="S105" i="1" s="1"/>
  <c r="I104" i="1"/>
  <c r="J104" i="1" s="1"/>
  <c r="K104" i="1" s="1"/>
  <c r="R104" i="1" s="1"/>
  <c r="S104" i="1" s="1"/>
  <c r="I103" i="1"/>
  <c r="J103" i="1" s="1"/>
  <c r="K103" i="1" s="1"/>
  <c r="R103" i="1" s="1"/>
  <c r="S103" i="1" s="1"/>
  <c r="I102" i="1"/>
  <c r="J102" i="1" s="1"/>
  <c r="K102" i="1" s="1"/>
  <c r="R102" i="1" s="1"/>
  <c r="S102" i="1" s="1"/>
  <c r="I101" i="1"/>
  <c r="J101" i="1" s="1"/>
  <c r="K101" i="1" s="1"/>
  <c r="R101" i="1" s="1"/>
  <c r="S101" i="1" s="1"/>
  <c r="I100" i="1"/>
  <c r="J100" i="1" s="1"/>
  <c r="K100" i="1" s="1"/>
  <c r="R100" i="1" s="1"/>
  <c r="S100" i="1" s="1"/>
  <c r="I99" i="1"/>
  <c r="J99" i="1" s="1"/>
  <c r="K99" i="1" s="1"/>
  <c r="R99" i="1" s="1"/>
  <c r="S99" i="1" s="1"/>
  <c r="I98" i="1"/>
  <c r="J98" i="1" s="1"/>
  <c r="K98" i="1" s="1"/>
  <c r="R98" i="1" s="1"/>
  <c r="S98" i="1" s="1"/>
  <c r="I97" i="1"/>
  <c r="J97" i="1" s="1"/>
  <c r="K97" i="1" s="1"/>
  <c r="R97" i="1" s="1"/>
  <c r="S97" i="1" s="1"/>
  <c r="I96" i="1"/>
  <c r="J96" i="1" s="1"/>
  <c r="K96" i="1" s="1"/>
  <c r="R96" i="1" s="1"/>
  <c r="S96" i="1" s="1"/>
  <c r="I95" i="1"/>
  <c r="J95" i="1" s="1"/>
  <c r="K95" i="1" s="1"/>
  <c r="R95" i="1" s="1"/>
  <c r="S95" i="1" s="1"/>
  <c r="I94" i="1"/>
  <c r="J94" i="1" s="1"/>
  <c r="K94" i="1" s="1"/>
  <c r="R94" i="1" s="1"/>
  <c r="S94" i="1" s="1"/>
  <c r="I93" i="1"/>
  <c r="J93" i="1" s="1"/>
  <c r="K93" i="1" s="1"/>
  <c r="R93" i="1" s="1"/>
  <c r="S93" i="1" s="1"/>
  <c r="I92" i="1"/>
  <c r="J92" i="1" s="1"/>
  <c r="K92" i="1" s="1"/>
  <c r="R92" i="1" s="1"/>
  <c r="S92" i="1" s="1"/>
  <c r="I91" i="1"/>
  <c r="J91" i="1" s="1"/>
  <c r="K91" i="1" s="1"/>
  <c r="R91" i="1" s="1"/>
  <c r="S91" i="1" s="1"/>
  <c r="I90" i="1"/>
  <c r="J90" i="1" s="1"/>
  <c r="K90" i="1" s="1"/>
  <c r="R90" i="1" s="1"/>
  <c r="S90" i="1" s="1"/>
  <c r="I89" i="1"/>
  <c r="J89" i="1" s="1"/>
  <c r="K89" i="1" s="1"/>
  <c r="R89" i="1" s="1"/>
  <c r="S89" i="1" s="1"/>
  <c r="I88" i="1"/>
  <c r="J88" i="1" s="1"/>
  <c r="K88" i="1" s="1"/>
  <c r="R88" i="1" s="1"/>
  <c r="S88" i="1" s="1"/>
  <c r="I87" i="1"/>
  <c r="J87" i="1" s="1"/>
  <c r="K87" i="1" s="1"/>
  <c r="R87" i="1" s="1"/>
  <c r="S87" i="1" s="1"/>
  <c r="I86" i="1"/>
  <c r="J86" i="1" s="1"/>
  <c r="K86" i="1" s="1"/>
  <c r="R86" i="1" s="1"/>
  <c r="S86" i="1" s="1"/>
  <c r="I85" i="1"/>
  <c r="J85" i="1" s="1"/>
  <c r="K85" i="1" s="1"/>
  <c r="R85" i="1" s="1"/>
  <c r="S85" i="1" s="1"/>
  <c r="I84" i="1"/>
  <c r="J84" i="1" s="1"/>
  <c r="K84" i="1" s="1"/>
  <c r="R84" i="1" s="1"/>
  <c r="S84" i="1" s="1"/>
  <c r="I83" i="1"/>
  <c r="J83" i="1" s="1"/>
  <c r="K83" i="1" s="1"/>
  <c r="R83" i="1" s="1"/>
  <c r="S83" i="1" s="1"/>
  <c r="I82" i="1"/>
  <c r="J82" i="1" s="1"/>
  <c r="K82" i="1" s="1"/>
  <c r="R82" i="1" s="1"/>
  <c r="S82" i="1" s="1"/>
  <c r="I81" i="1"/>
  <c r="J81" i="1" s="1"/>
  <c r="K81" i="1" s="1"/>
  <c r="R81" i="1" s="1"/>
  <c r="S81" i="1" s="1"/>
  <c r="I80" i="1"/>
  <c r="J80" i="1" s="1"/>
  <c r="K80" i="1" s="1"/>
  <c r="R80" i="1" s="1"/>
  <c r="S80" i="1" s="1"/>
  <c r="I79" i="1"/>
  <c r="J79" i="1" s="1"/>
  <c r="K79" i="1" s="1"/>
  <c r="R79" i="1" s="1"/>
  <c r="S79" i="1" s="1"/>
  <c r="I78" i="1"/>
  <c r="J78" i="1" s="1"/>
  <c r="K78" i="1" s="1"/>
  <c r="R78" i="1" s="1"/>
  <c r="S78" i="1" s="1"/>
  <c r="I77" i="1"/>
  <c r="J77" i="1" s="1"/>
  <c r="K77" i="1" s="1"/>
  <c r="R77" i="1" s="1"/>
  <c r="S77" i="1" s="1"/>
  <c r="I76" i="1"/>
  <c r="J76" i="1" s="1"/>
  <c r="K76" i="1" s="1"/>
  <c r="S76" i="1" s="1"/>
  <c r="I75" i="1"/>
  <c r="J75" i="1" s="1"/>
  <c r="K75" i="1" s="1"/>
  <c r="S75" i="1" s="1"/>
  <c r="I74" i="1"/>
  <c r="J74" i="1" s="1"/>
  <c r="K74" i="1" s="1"/>
  <c r="S74" i="1" s="1"/>
  <c r="I73" i="1"/>
  <c r="J73" i="1" s="1"/>
  <c r="K73" i="1" s="1"/>
  <c r="S73" i="1" s="1"/>
  <c r="I72" i="1"/>
  <c r="J72" i="1" s="1"/>
  <c r="K72" i="1" s="1"/>
  <c r="S72" i="1" s="1"/>
  <c r="I71" i="1"/>
  <c r="J71" i="1" s="1"/>
  <c r="K71" i="1" s="1"/>
  <c r="S71" i="1" s="1"/>
  <c r="I70" i="1"/>
  <c r="J70" i="1" s="1"/>
  <c r="K70" i="1" s="1"/>
  <c r="S70" i="1" s="1"/>
  <c r="I69" i="1"/>
  <c r="J69" i="1" s="1"/>
  <c r="K69" i="1" s="1"/>
  <c r="S69" i="1" s="1"/>
  <c r="I68" i="1"/>
  <c r="J68" i="1" s="1"/>
  <c r="K68" i="1" s="1"/>
  <c r="S68" i="1" s="1"/>
  <c r="I67" i="1"/>
  <c r="J67" i="1" s="1"/>
  <c r="K67" i="1" s="1"/>
  <c r="S67" i="1" s="1"/>
  <c r="I66" i="1"/>
  <c r="J66" i="1" s="1"/>
  <c r="K66" i="1" s="1"/>
  <c r="S66" i="1" s="1"/>
  <c r="I65" i="1"/>
  <c r="J65" i="1" s="1"/>
  <c r="K65" i="1" s="1"/>
  <c r="S65" i="1" s="1"/>
  <c r="I64" i="1"/>
  <c r="J64" i="1" s="1"/>
  <c r="K64" i="1" s="1"/>
  <c r="S64" i="1" s="1"/>
  <c r="I63" i="1"/>
  <c r="J63" i="1" s="1"/>
  <c r="K63" i="1" s="1"/>
  <c r="S63" i="1" s="1"/>
  <c r="I62" i="1"/>
  <c r="J62" i="1" s="1"/>
  <c r="K62" i="1" s="1"/>
  <c r="S62" i="1" s="1"/>
  <c r="I61" i="1"/>
  <c r="J61" i="1" s="1"/>
  <c r="K61" i="1" s="1"/>
  <c r="S61" i="1" s="1"/>
  <c r="I60" i="1"/>
  <c r="J60" i="1" s="1"/>
  <c r="K60" i="1" s="1"/>
  <c r="S60" i="1" s="1"/>
  <c r="I59" i="1"/>
  <c r="J59" i="1" s="1"/>
  <c r="K59" i="1" s="1"/>
  <c r="S59" i="1" s="1"/>
  <c r="I58" i="1"/>
  <c r="J58" i="1" s="1"/>
  <c r="K58" i="1" s="1"/>
  <c r="S58" i="1" s="1"/>
  <c r="I57" i="1"/>
  <c r="J57" i="1" s="1"/>
  <c r="K57" i="1" s="1"/>
  <c r="S57" i="1" s="1"/>
  <c r="I56" i="1"/>
  <c r="J56" i="1" s="1"/>
  <c r="K56" i="1" s="1"/>
  <c r="S56" i="1" s="1"/>
  <c r="I55" i="1"/>
  <c r="J55" i="1" s="1"/>
  <c r="K55" i="1" s="1"/>
  <c r="S55" i="1" s="1"/>
  <c r="I54" i="1"/>
  <c r="J54" i="1" s="1"/>
  <c r="K54" i="1" s="1"/>
  <c r="S54" i="1" s="1"/>
  <c r="I53" i="1"/>
  <c r="J53" i="1" s="1"/>
  <c r="K53" i="1" s="1"/>
  <c r="S53" i="1" s="1"/>
  <c r="I52" i="1"/>
  <c r="J52" i="1" s="1"/>
  <c r="K52" i="1" s="1"/>
  <c r="S52" i="1" s="1"/>
  <c r="I51" i="1"/>
  <c r="J51" i="1" s="1"/>
  <c r="K51" i="1" s="1"/>
  <c r="S51" i="1" s="1"/>
  <c r="I50" i="1"/>
  <c r="J50" i="1" s="1"/>
  <c r="K50" i="1" s="1"/>
  <c r="S50" i="1" s="1"/>
  <c r="I49" i="1"/>
  <c r="J49" i="1" s="1"/>
  <c r="K49" i="1" s="1"/>
  <c r="S49" i="1" s="1"/>
  <c r="I48" i="1"/>
  <c r="J48" i="1" s="1"/>
  <c r="K48" i="1" s="1"/>
  <c r="S48" i="1" s="1"/>
  <c r="I47" i="1"/>
  <c r="J47" i="1" s="1"/>
  <c r="K47" i="1" s="1"/>
  <c r="S47" i="1" s="1"/>
  <c r="I16" i="1"/>
  <c r="J16" i="1" s="1"/>
  <c r="K16" i="1" s="1"/>
  <c r="S16" i="1" s="1"/>
  <c r="I15" i="1"/>
  <c r="J15" i="1" s="1"/>
  <c r="K15" i="1" s="1"/>
  <c r="S15" i="1" s="1"/>
  <c r="I14" i="1"/>
  <c r="J14" i="1" s="1"/>
  <c r="K14" i="1" s="1"/>
  <c r="S14" i="1" s="1"/>
  <c r="I13" i="1"/>
  <c r="J13" i="1" s="1"/>
  <c r="K13" i="1" s="1"/>
  <c r="S13" i="1" s="1"/>
  <c r="I12" i="1"/>
  <c r="J12" i="1" s="1"/>
  <c r="K12" i="1" s="1"/>
  <c r="S12" i="1" s="1"/>
  <c r="I11" i="1"/>
  <c r="J11" i="1" s="1"/>
  <c r="K11" i="1" s="1"/>
  <c r="S11" i="1" s="1"/>
  <c r="I10" i="1"/>
  <c r="J10" i="1" s="1"/>
  <c r="K10" i="1" s="1"/>
  <c r="S10" i="1" s="1"/>
  <c r="I9" i="1"/>
  <c r="J9" i="1" s="1"/>
  <c r="K9" i="1" s="1"/>
  <c r="S9" i="1" s="1"/>
  <c r="I8" i="1"/>
  <c r="J8" i="1" s="1"/>
  <c r="K8" i="1" s="1"/>
  <c r="S8" i="1" s="1"/>
  <c r="I7" i="1"/>
  <c r="J7" i="1" s="1"/>
  <c r="K7" i="1" s="1"/>
  <c r="S7" i="1" s="1"/>
  <c r="I6" i="1"/>
  <c r="J6" i="1" s="1"/>
  <c r="K6" i="1" s="1"/>
  <c r="S6" i="1" s="1"/>
  <c r="I5" i="1"/>
  <c r="J5" i="1" s="1"/>
  <c r="K5" i="1" s="1"/>
  <c r="S5" i="1" s="1"/>
  <c r="I4" i="1"/>
  <c r="J4" i="1" s="1"/>
  <c r="K4" i="1" s="1"/>
  <c r="S4" i="1" s="1"/>
  <c r="I3" i="1"/>
  <c r="J3" i="1" s="1"/>
  <c r="K3" i="1" s="1"/>
  <c r="S3" i="1" s="1"/>
  <c r="I2" i="1"/>
  <c r="J2" i="1" s="1"/>
  <c r="K2" i="1" s="1"/>
  <c r="S2" i="1" s="1"/>
</calcChain>
</file>

<file path=xl/sharedStrings.xml><?xml version="1.0" encoding="utf-8"?>
<sst xmlns="http://schemas.openxmlformats.org/spreadsheetml/2006/main" count="1519" uniqueCount="404">
  <si>
    <t>Date</t>
  </si>
  <si>
    <t>Sample</t>
  </si>
  <si>
    <t>Time since inoculation (hrs)</t>
  </si>
  <si>
    <t>OD600</t>
  </si>
  <si>
    <t>Volume (μL)</t>
  </si>
  <si>
    <t>RT (s)</t>
  </si>
  <si>
    <t>Area</t>
  </si>
  <si>
    <t>nmol CH4</t>
  </si>
  <si>
    <t>Concentration (μmol/mL)</t>
  </si>
  <si>
    <t>Total μmol CH4</t>
  </si>
  <si>
    <t>Strain</t>
  </si>
  <si>
    <t>Substrate</t>
  </si>
  <si>
    <t>Temp</t>
  </si>
  <si>
    <t>Col</t>
  </si>
  <si>
    <t>pch</t>
  </si>
  <si>
    <t>M.barkeri-MeOH-25-3</t>
  </si>
  <si>
    <t>M. barkeri</t>
  </si>
  <si>
    <t>#555a87</t>
  </si>
  <si>
    <t>M.barkeri-MeOH-25-6</t>
  </si>
  <si>
    <t>M.barkeri-MeOH-25-10</t>
  </si>
  <si>
    <t>M.barkeri-MeOH-25-5</t>
  </si>
  <si>
    <t>M.barkeri-MeOH-25-2</t>
  </si>
  <si>
    <t>M.barkeri-MeOH-25-7</t>
  </si>
  <si>
    <t>M.barkeri-MeOH-25-11</t>
  </si>
  <si>
    <t>M.barkeri-MeOH-25-12</t>
  </si>
  <si>
    <t>M.barkeri-MeOH-25-14</t>
  </si>
  <si>
    <t>M.barkeri-MeOH-25-4</t>
  </si>
  <si>
    <t>M.barkeri-MeOH-25-13</t>
  </si>
  <si>
    <t>M.barkeri-MeOH-25-1</t>
  </si>
  <si>
    <t>M.barkeri-MeOH-25-8</t>
  </si>
  <si>
    <t>M.barkeri-MeOH-25-9</t>
  </si>
  <si>
    <t>M.barkeri-MeOH-25-15</t>
  </si>
  <si>
    <t>M.barkeri-MeOH-35-1</t>
  </si>
  <si>
    <t>#875585</t>
  </si>
  <si>
    <t>M.barkeri-MeOH-35-4</t>
  </si>
  <si>
    <t>M.barkeri-MeOH-35-11</t>
  </si>
  <si>
    <t>M.barkeri-MeOH-35-7</t>
  </si>
  <si>
    <t>M.barkeri-MeOH-35-13</t>
  </si>
  <si>
    <t>M.barkeri-MeOH-35-10</t>
  </si>
  <si>
    <t>M.barkeri-MeOH-35-2</t>
  </si>
  <si>
    <t>M.barkeri-MeOH-35-9</t>
  </si>
  <si>
    <t>M.barkeri-MeOH-35-14</t>
  </si>
  <si>
    <t>M.barkeri-MeOH-35-3</t>
  </si>
  <si>
    <t>M.barkeri-MeOH-35-5</t>
  </si>
  <si>
    <t>M.barkeri-MeOH-35-15</t>
  </si>
  <si>
    <t>M.barkeri-MeOH-35-6</t>
  </si>
  <si>
    <t>M.barkeri-MeOH-35-8</t>
  </si>
  <si>
    <t>M.barkeri-MeOH-35-12</t>
  </si>
  <si>
    <t>M.barkeri-MeOH-35-2-3</t>
  </si>
  <si>
    <t>M.barkeri-MeOH-35-2-10</t>
  </si>
  <si>
    <t>M.barkeri-MeOH-35-2-13</t>
  </si>
  <si>
    <t>M.barkeri-MeOH-35-2-9</t>
  </si>
  <si>
    <t>M.barkeri-MeOH-35-2-12</t>
  </si>
  <si>
    <t>M.barkeri-MeOH-35-2-14</t>
  </si>
  <si>
    <t>M.barkeri-MeOH-35-2-2</t>
  </si>
  <si>
    <t>M.barkeri-MeOH-35-2-5</t>
  </si>
  <si>
    <t>M.barkeri-MeOH-35-2-7</t>
  </si>
  <si>
    <t>M.barkeri-MeOH-35-2-6</t>
  </si>
  <si>
    <t>M.barkeri-MeOH-35-2-8</t>
  </si>
  <si>
    <t>M.barkeri-MeOH-35-2-15</t>
  </si>
  <si>
    <t>M.barkeri-MeOH-35-2-1</t>
  </si>
  <si>
    <t>M.barkeri-MeOH-35-2-4</t>
  </si>
  <si>
    <t>M.barkeri-MeOH-35-2-11</t>
  </si>
  <si>
    <t>M.aceto-D-MeOH-25-7</t>
  </si>
  <si>
    <t>M. acetivorans</t>
  </si>
  <si>
    <t>M.aceto-D-MeOH-25-9</t>
  </si>
  <si>
    <t>M.aceto-D-MeOH-25-15</t>
  </si>
  <si>
    <t>M.aceto-D-MeOH-25-4</t>
  </si>
  <si>
    <t>M.aceto-D-MeOH-25-6</t>
  </si>
  <si>
    <t>M.aceto-D-MeOH-25-10</t>
  </si>
  <si>
    <t>M.aceto-D-MeOH-25-5</t>
  </si>
  <si>
    <t>M.aceto-D-MeOH-25-12</t>
  </si>
  <si>
    <t>M.aceto-D-MeOH-25-13</t>
  </si>
  <si>
    <t>M.aceto-D-MeOH-25-3</t>
  </si>
  <si>
    <t>M.aceto-D-MeOH-25-11</t>
  </si>
  <si>
    <t>M.aceto-D-MeOH-25-14</t>
  </si>
  <si>
    <t>M.aceto-D-MeOH-25-2</t>
  </si>
  <si>
    <t>M.aceto-D-MeOH-25-8</t>
  </si>
  <si>
    <t>M.aceto-D-MeOH-25-1</t>
  </si>
  <si>
    <t>M.aceto-D-MeOH-35-2</t>
  </si>
  <si>
    <t>M.aceto-D-MeOH-35-9</t>
  </si>
  <si>
    <t>M.aceto-D-MeOH-35-15</t>
  </si>
  <si>
    <t>M.aceto-D-MeOH-35-3</t>
  </si>
  <si>
    <t>M.aceto-D-MeOH-35-4</t>
  </si>
  <si>
    <t>M.aceto-D-MeOH-35-12</t>
  </si>
  <si>
    <t>M.aceto-D-MeOH-35-5</t>
  </si>
  <si>
    <t>M.aceto-D-MeOH-35-10</t>
  </si>
  <si>
    <t>M.aceto-D-MeOH-35-11</t>
  </si>
  <si>
    <t>M.aceto-D-MeOH-35-8</t>
  </si>
  <si>
    <t>M.aceto-D-MeOH-35-13</t>
  </si>
  <si>
    <t>M.aceto-D-MeOH-35-14</t>
  </si>
  <si>
    <t>M.aceto-D-MeOH-35-1</t>
  </si>
  <si>
    <t>M.aceto-D-MeOH-35-6</t>
  </si>
  <si>
    <t>M.aceto-D-MeOH-35-7</t>
  </si>
  <si>
    <t>M.aceto-D-Ac-25-5</t>
  </si>
  <si>
    <t>#c26989</t>
  </si>
  <si>
    <t>M.aceto-D-Ac-25-10</t>
  </si>
  <si>
    <t>M.aceto-D-Ac-25-14</t>
  </si>
  <si>
    <t>M.aceto-D-Ac-25-9</t>
  </si>
  <si>
    <t>M.aceto-D-Ac-25-13</t>
  </si>
  <si>
    <t>M.aceto-D-Ac-25-15</t>
  </si>
  <si>
    <t>M.aceto-D-Ac-25-1</t>
  </si>
  <si>
    <t>M.aceto-D-Ac-25-2</t>
  </si>
  <si>
    <t>M.aceto-D-Ac-25-3</t>
  </si>
  <si>
    <t>M.aceto-D-Ac-25-6</t>
  </si>
  <si>
    <t>M.aceto-D-Ac-25-11</t>
  </si>
  <si>
    <t>M.aceto-D-Ac-25-12</t>
  </si>
  <si>
    <t>M.aceto-D-Ac-25-8</t>
  </si>
  <si>
    <t>M.aceto-D-Ac-25-7</t>
  </si>
  <si>
    <t>M.aceto-D-Ac-35-2</t>
  </si>
  <si>
    <t>#eb8d88</t>
  </si>
  <si>
    <t>M.aceto-D-Ac-35-3</t>
  </si>
  <si>
    <t>M.aceto-D-Ac-35-15</t>
  </si>
  <si>
    <t>M.aceto-D-Ac-35-1</t>
  </si>
  <si>
    <t>M.aceto-D-Ac-35-6</t>
  </si>
  <si>
    <t>M.aceto-D-Ac-35-7</t>
  </si>
  <si>
    <t>M.aceto-D-Ac-35-5</t>
  </si>
  <si>
    <t>M.aceto-D-Ac-35-9</t>
  </si>
  <si>
    <t>M.aceto-D-Ac-35-13</t>
  </si>
  <si>
    <t>M.aceto-D-Ac-35-4</t>
  </si>
  <si>
    <t>M.aceto-D-Ac-35-10</t>
  </si>
  <si>
    <t>M.aceto-D-Ac-35-14</t>
  </si>
  <si>
    <t>M.aceto-D-Ac-35-8</t>
  </si>
  <si>
    <t>M.aceto-D-Ac-35-11</t>
  </si>
  <si>
    <t>M.aceto-D-MMA-25-14</t>
  </si>
  <si>
    <t>MMA</t>
  </si>
  <si>
    <t>M.aceto-D-MMA-25-2</t>
  </si>
  <si>
    <t>M.aceto-D-MMA-25-3</t>
  </si>
  <si>
    <t>M.aceto-D-MMA-25-12</t>
  </si>
  <si>
    <t>M.aceto-D-MMA-25-1</t>
  </si>
  <si>
    <t>M.aceto-D-MMA-25-5</t>
  </si>
  <si>
    <t>M.aceto-D-MMA-25-9</t>
  </si>
  <si>
    <t>M.aceto-D-MMA-25-6</t>
  </si>
  <si>
    <t>M.aceto-D-MMA-25-10</t>
  </si>
  <si>
    <t>M.aceto-D-MMA-25-4</t>
  </si>
  <si>
    <t>M.aceto-D-MMA-25-11</t>
  </si>
  <si>
    <t>M.aceto-D-MMA-25-15</t>
  </si>
  <si>
    <t>M.aceto-D-MMA-25-8</t>
  </si>
  <si>
    <t>M.aceto-D-MMA-25-13</t>
  </si>
  <si>
    <t>M.aceto-D-MMA-25-7</t>
  </si>
  <si>
    <t>M.aceto-D-MMA-35-7</t>
  </si>
  <si>
    <t>M.aceto-D-MMA-35-10</t>
  </si>
  <si>
    <t>M.aceto-D-MMA-35-13</t>
  </si>
  <si>
    <t>M.aceto-D-MMA-35-2</t>
  </si>
  <si>
    <t>M.aceto-D-MMA-35-6</t>
  </si>
  <si>
    <t>M.aceto-D-MMA-35-15</t>
  </si>
  <si>
    <t>M.aceto-D-MMA-35-3</t>
  </si>
  <si>
    <t>M.aceto-D-MMA-35-8</t>
  </si>
  <si>
    <t>M.aceto-D-MMA-35-11</t>
  </si>
  <si>
    <t>M.aceto-D-MMA-35-1</t>
  </si>
  <si>
    <t>M.aceto-D-MMA-35-12</t>
  </si>
  <si>
    <t>M.aceto-D-MMA-35-14</t>
  </si>
  <si>
    <t>M.aceto-D-MMA-35-4</t>
  </si>
  <si>
    <t>M.aceto-D-MMA-35-5</t>
  </si>
  <si>
    <t>M.aceto-D-MMA-35-9</t>
  </si>
  <si>
    <t>M.barkeri-Ac-25-1</t>
  </si>
  <si>
    <t>M.barkeri-Ac-25-2</t>
  </si>
  <si>
    <t>M.barkeri-Ac-25-4</t>
  </si>
  <si>
    <t>M.barkeri-Ac-25-6</t>
  </si>
  <si>
    <t>M.barkeri-Ac-25-13</t>
  </si>
  <si>
    <t>M.barkeri-Ac-25-14</t>
  </si>
  <si>
    <t>M.barkeri-Ac-25-7</t>
  </si>
  <si>
    <t>M.barkeri-Ac-25-11</t>
  </si>
  <si>
    <t>M.barkeri-Ac-25-12</t>
  </si>
  <si>
    <t>M.barkeri-Ac-25-3</t>
  </si>
  <si>
    <t>M.barkeri-Ac-25-9</t>
  </si>
  <si>
    <t>M.barkeri-Ac-35-6</t>
  </si>
  <si>
    <t>M.barkeri-Ac-35-10</t>
  </si>
  <si>
    <t>M.barkeri-Ac-35-12</t>
  </si>
  <si>
    <t>M.barkeri-Ac-35-1</t>
  </si>
  <si>
    <t>M.barkeri-Ac-35-2</t>
  </si>
  <si>
    <t>M.barkeri-Ac-35-9</t>
  </si>
  <si>
    <t>M.barkeri-Ac-35-7</t>
  </si>
  <si>
    <t>M.barkeri-Ac-35-13</t>
  </si>
  <si>
    <t>M.barkeri-Ac-35-15</t>
  </si>
  <si>
    <t>M.barkeri-Ac-35-3</t>
  </si>
  <si>
    <t>M.barkeri-Ac-35-5</t>
  </si>
  <si>
    <t>M.barkeri-Ac-35-11</t>
  </si>
  <si>
    <t>M.barkeri-Ac-35-14</t>
  </si>
  <si>
    <t>f</t>
  </si>
  <si>
    <t>Bg</t>
  </si>
  <si>
    <t>#ffd85c</t>
  </si>
  <si>
    <t>#f7ab6f</t>
  </si>
  <si>
    <r>
      <t>Δ</t>
    </r>
    <r>
      <rPr>
        <b/>
        <vertAlign val="superscript"/>
        <sz val="12"/>
        <color theme="1"/>
        <rFont val="Aptos Narrow"/>
        <scheme val="minor"/>
      </rPr>
      <t>13</t>
    </r>
    <r>
      <rPr>
        <b/>
        <sz val="12"/>
        <color theme="1"/>
        <rFont val="Aptos Narrow"/>
        <scheme val="minor"/>
      </rPr>
      <t>CH</t>
    </r>
    <r>
      <rPr>
        <b/>
        <vertAlign val="subscript"/>
        <sz val="12"/>
        <color theme="1"/>
        <rFont val="Aptos Narrow"/>
        <scheme val="minor"/>
      </rPr>
      <t>3</t>
    </r>
    <r>
      <rPr>
        <b/>
        <sz val="12"/>
        <color theme="1"/>
        <rFont val="Aptos Narrow"/>
        <scheme val="minor"/>
      </rPr>
      <t>D</t>
    </r>
  </si>
  <si>
    <r>
      <t>Δ</t>
    </r>
    <r>
      <rPr>
        <b/>
        <vertAlign val="superscript"/>
        <sz val="12"/>
        <color theme="1"/>
        <rFont val="Aptos Narrow"/>
        <scheme val="minor"/>
      </rPr>
      <t>12</t>
    </r>
    <r>
      <rPr>
        <b/>
        <sz val="12"/>
        <color theme="1"/>
        <rFont val="Aptos Narrow"/>
        <scheme val="minor"/>
      </rPr>
      <t>CH</t>
    </r>
    <r>
      <rPr>
        <b/>
        <vertAlign val="subscript"/>
        <sz val="12"/>
        <color theme="1"/>
        <rFont val="Aptos Narrow"/>
        <scheme val="minor"/>
      </rPr>
      <t>2</t>
    </r>
    <r>
      <rPr>
        <b/>
        <sz val="12"/>
        <color theme="1"/>
        <rFont val="Aptos Narrow"/>
        <scheme val="minor"/>
      </rPr>
      <t>D</t>
    </r>
    <r>
      <rPr>
        <b/>
        <vertAlign val="subscript"/>
        <sz val="12"/>
        <color theme="1"/>
        <rFont val="Aptos Narrow"/>
        <scheme val="minor"/>
      </rPr>
      <t>2</t>
    </r>
  </si>
  <si>
    <r>
      <t>δ</t>
    </r>
    <r>
      <rPr>
        <b/>
        <vertAlign val="superscript"/>
        <sz val="12"/>
        <rFont val="Aptos Narrow"/>
        <scheme val="minor"/>
      </rPr>
      <t>2</t>
    </r>
    <r>
      <rPr>
        <b/>
        <sz val="12"/>
        <rFont val="Aptos Narrow"/>
        <scheme val="minor"/>
      </rPr>
      <t>H</t>
    </r>
    <r>
      <rPr>
        <b/>
        <vertAlign val="subscript"/>
        <sz val="12"/>
        <rFont val="Aptos Narrow"/>
        <scheme val="minor"/>
      </rPr>
      <t xml:space="preserve">VSMOW </t>
    </r>
    <r>
      <rPr>
        <b/>
        <sz val="12"/>
        <rFont val="Aptos Narrow"/>
        <scheme val="minor"/>
      </rPr>
      <t>(‰)</t>
    </r>
  </si>
  <si>
    <r>
      <t>δ</t>
    </r>
    <r>
      <rPr>
        <b/>
        <vertAlign val="superscript"/>
        <sz val="12"/>
        <rFont val="Aptos Narrow"/>
        <scheme val="minor"/>
      </rPr>
      <t>13</t>
    </r>
    <r>
      <rPr>
        <b/>
        <sz val="12"/>
        <rFont val="Aptos Narrow"/>
        <scheme val="minor"/>
      </rPr>
      <t>C</t>
    </r>
    <r>
      <rPr>
        <b/>
        <vertAlign val="subscript"/>
        <sz val="12"/>
        <rFont val="Aptos Narrow"/>
        <scheme val="minor"/>
      </rPr>
      <t xml:space="preserve">VPDB </t>
    </r>
    <r>
      <rPr>
        <b/>
        <sz val="12"/>
        <rFont val="Aptos Narrow"/>
        <scheme val="minor"/>
      </rPr>
      <t>(‰)</t>
    </r>
  </si>
  <si>
    <r>
      <t>δ</t>
    </r>
    <r>
      <rPr>
        <b/>
        <vertAlign val="superscript"/>
        <sz val="12"/>
        <rFont val="Aptos Narrow"/>
        <scheme val="minor"/>
      </rPr>
      <t>13</t>
    </r>
    <r>
      <rPr>
        <b/>
        <sz val="12"/>
        <rFont val="Aptos Narrow"/>
        <scheme val="minor"/>
      </rPr>
      <t>C</t>
    </r>
  </si>
  <si>
    <r>
      <t>δ</t>
    </r>
    <r>
      <rPr>
        <b/>
        <vertAlign val="superscript"/>
        <sz val="12"/>
        <rFont val="Aptos Narrow"/>
        <scheme val="minor"/>
      </rPr>
      <t>2</t>
    </r>
    <r>
      <rPr>
        <b/>
        <sz val="12"/>
        <rFont val="Aptos Narrow"/>
        <scheme val="minor"/>
      </rPr>
      <t>H</t>
    </r>
  </si>
  <si>
    <t>#61658f</t>
  </si>
  <si>
    <t>#f4f4f7</t>
  </si>
  <si>
    <t>#e9e9ef</t>
  </si>
  <si>
    <t>#dedee7</t>
  </si>
  <si>
    <t>#d2d3df</t>
  </si>
  <si>
    <t>#c7c8d7</t>
  </si>
  <si>
    <t>#bcbdcf</t>
  </si>
  <si>
    <t>#b0b2c7</t>
  </si>
  <si>
    <t>#a5a7bf</t>
  </si>
  <si>
    <t>#999cb7</t>
  </si>
  <si>
    <t>#8e91af</t>
  </si>
  <si>
    <t>#8386a7</t>
  </si>
  <si>
    <t>#777b9f</t>
  </si>
  <si>
    <t>#6c7097</t>
  </si>
  <si>
    <t>#8f618e</t>
  </si>
  <si>
    <t>#936792</t>
  </si>
  <si>
    <t>#976c96</t>
  </si>
  <si>
    <t>#9b729a</t>
  </si>
  <si>
    <t>#9f789e</t>
  </si>
  <si>
    <t>#a37da2</t>
  </si>
  <si>
    <t>#a783a6</t>
  </si>
  <si>
    <t>#ab89aa</t>
  </si>
  <si>
    <t>#af8eae</t>
  </si>
  <si>
    <t>#b394b2</t>
  </si>
  <si>
    <t>#b799b6</t>
  </si>
  <si>
    <t>#bb9fba</t>
  </si>
  <si>
    <t>#bfa5be</t>
  </si>
  <si>
    <t>#c3aac2</t>
  </si>
  <si>
    <t>#c7b0c7</t>
  </si>
  <si>
    <t>#cbb6cb</t>
  </si>
  <si>
    <t>#cfbbcf</t>
  </si>
  <si>
    <t>#d3c1d3</t>
  </si>
  <si>
    <t>#d7c7d7</t>
  </si>
  <si>
    <t>#dbccdb</t>
  </si>
  <si>
    <t>#dfd2df</t>
  </si>
  <si>
    <t>#e3d8e3</t>
  </si>
  <si>
    <t>#e7dde7</t>
  </si>
  <si>
    <t>#ebe3eb</t>
  </si>
  <si>
    <t>#efe9ef</t>
  </si>
  <si>
    <t>#f3eef3</t>
  </si>
  <si>
    <t>#f7f4f7</t>
  </si>
  <si>
    <t>#fbfafb</t>
  </si>
  <si>
    <t>#8b5b8a</t>
  </si>
  <si>
    <t>#9f779e</t>
  </si>
  <si>
    <t>#cfbccf</t>
  </si>
  <si>
    <t>#e7dee7</t>
  </si>
  <si>
    <t>#c77492</t>
  </si>
  <si>
    <t>#cb7f9a</t>
  </si>
  <si>
    <t>#d08aa3</t>
  </si>
  <si>
    <t>#d494ab</t>
  </si>
  <si>
    <t>#d89fb4</t>
  </si>
  <si>
    <t>#ddaabc</t>
  </si>
  <si>
    <t>#e1b5c4</t>
  </si>
  <si>
    <t>#e5bfcd</t>
  </si>
  <si>
    <t>#eacad5</t>
  </si>
  <si>
    <t>#eed5de</t>
  </si>
  <si>
    <t>#f2dfe6</t>
  </si>
  <si>
    <t>#f7eaef</t>
  </si>
  <si>
    <t>#fbf5f7</t>
  </si>
  <si>
    <t>#ed9691</t>
  </si>
  <si>
    <t>#ee9e99</t>
  </si>
  <si>
    <t>#f0a6a2</t>
  </si>
  <si>
    <t>#f1aeaa</t>
  </si>
  <si>
    <t>#f3b6b3</t>
  </si>
  <si>
    <t>#f4bebb</t>
  </si>
  <si>
    <t>#f5c6c4</t>
  </si>
  <si>
    <t>#f7cfcc</t>
  </si>
  <si>
    <t>#f8d7d5</t>
  </si>
  <si>
    <t>#fadfdd</t>
  </si>
  <si>
    <t>#fbe7e6</t>
  </si>
  <si>
    <t>#fdefee</t>
  </si>
  <si>
    <t>#fef7f7</t>
  </si>
  <si>
    <t>#ffdb67</t>
  </si>
  <si>
    <t>#ffde72</t>
  </si>
  <si>
    <t>#ffe07d</t>
  </si>
  <si>
    <t>#ffe388</t>
  </si>
  <si>
    <t>#ffe593</t>
  </si>
  <si>
    <t>#ffe89e</t>
  </si>
  <si>
    <t>#ffeba9</t>
  </si>
  <si>
    <t>#ffedb3</t>
  </si>
  <si>
    <t>#fff0be</t>
  </si>
  <si>
    <t>#fff2c9</t>
  </si>
  <si>
    <t>#fff5d4</t>
  </si>
  <si>
    <t>#fff8df</t>
  </si>
  <si>
    <t>#fffaea</t>
  </si>
  <si>
    <t>#fffdf5</t>
  </si>
  <si>
    <t>#f8b179</t>
  </si>
  <si>
    <t>#f9b783</t>
  </si>
  <si>
    <t>#f9bc8c</t>
  </si>
  <si>
    <t>#fac296</t>
  </si>
  <si>
    <t>#fac79f</t>
  </si>
  <si>
    <t>#fbcda9</t>
  </si>
  <si>
    <t>#fbd3b3</t>
  </si>
  <si>
    <t>#fcd8bc</t>
  </si>
  <si>
    <t>#fcdec6</t>
  </si>
  <si>
    <t>#fde3cf</t>
  </si>
  <si>
    <t>#fde9d9</t>
  </si>
  <si>
    <t>#feefe3</t>
  </si>
  <si>
    <t>#fef4ec</t>
  </si>
  <si>
    <t>#fffaf6</t>
  </si>
  <si>
    <t>(1-f)ln(1-f)/f</t>
  </si>
  <si>
    <t>1 se 13C</t>
  </si>
  <si>
    <t>1 se D</t>
  </si>
  <si>
    <t>1 se CH3D</t>
  </si>
  <si>
    <t>1 se CH2D2</t>
  </si>
  <si>
    <t>TD (hrs)</t>
  </si>
  <si>
    <t>Acetate</t>
  </si>
  <si>
    <t>Reference</t>
  </si>
  <si>
    <t>Methanol</t>
  </si>
  <si>
    <t xml:space="preserve">Methermicoccus shengliensis </t>
  </si>
  <si>
    <t>Li et al., submitted</t>
  </si>
  <si>
    <t>M.shengliensis-D</t>
  </si>
  <si>
    <t>M.shengliensis-E</t>
  </si>
  <si>
    <t>M.shengliensis-F</t>
  </si>
  <si>
    <t>Methanosarcina mazei</t>
  </si>
  <si>
    <t>M.mazei-OO</t>
  </si>
  <si>
    <t>M.mazei-NN</t>
  </si>
  <si>
    <t>M.mazei-EE</t>
  </si>
  <si>
    <t>TMA</t>
  </si>
  <si>
    <t>M.barkeri-A</t>
  </si>
  <si>
    <t>M.barkeri-B</t>
  </si>
  <si>
    <t>M.barkeri-C</t>
  </si>
  <si>
    <t>M.barkeri-D</t>
  </si>
  <si>
    <t>M.barkeri-E</t>
  </si>
  <si>
    <t>Young et al., 2017</t>
  </si>
  <si>
    <t>#b4b4b4</t>
  </si>
  <si>
    <t>#b4b4b5</t>
  </si>
  <si>
    <t>M.acetivorans-A</t>
  </si>
  <si>
    <t>M.acetivorans-B</t>
  </si>
  <si>
    <t>M.barkeri-F</t>
  </si>
  <si>
    <t>Giunta et al., 2019</t>
  </si>
  <si>
    <t>Douglas et al., 2020</t>
  </si>
  <si>
    <t>M.barkeri-G</t>
  </si>
  <si>
    <t>M.barkeri-H</t>
  </si>
  <si>
    <t>M.acetivorans-C</t>
  </si>
  <si>
    <t>M.acetivorans-D</t>
  </si>
  <si>
    <t>M.acetivorans-E</t>
  </si>
  <si>
    <t>Enrichment</t>
  </si>
  <si>
    <t>Gonzalez et al., 2019</t>
  </si>
  <si>
    <t>Temp (°C)</t>
  </si>
  <si>
    <t>se</t>
  </si>
  <si>
    <t>p</t>
  </si>
  <si>
    <t>H2/CO2</t>
  </si>
  <si>
    <t>M.barkeri-I</t>
  </si>
  <si>
    <t>M.barkeri-J</t>
  </si>
  <si>
    <t>M.thermolithotrophicus</t>
  </si>
  <si>
    <t>Methanococcus thermolithotrophicus</t>
  </si>
  <si>
    <t>Methanococcus aeolicus</t>
  </si>
  <si>
    <t>M.aeolicus-A</t>
  </si>
  <si>
    <t>M.aeolicus-B</t>
  </si>
  <si>
    <t>Methanosarcina maripaludis</t>
  </si>
  <si>
    <t>M.maripaludis</t>
  </si>
  <si>
    <t>Methanocaldococcus jannaschii A</t>
  </si>
  <si>
    <t>Methanocaldococcus bathoardescens A</t>
  </si>
  <si>
    <t>Methanococcus thermolithotrophicus A</t>
  </si>
  <si>
    <t>Methanococcus thermolithotrophicus C</t>
  </si>
  <si>
    <t>Methanococcus thermolithotrophicus B</t>
  </si>
  <si>
    <t>umass_M.Jan_full_H2-C</t>
  </si>
  <si>
    <t>umass_M.Bat_30mL_H2-A</t>
  </si>
  <si>
    <t>umass_M.Bat_10mL_H2-B</t>
  </si>
  <si>
    <t>Methanocaldococcus jannaschii</t>
  </si>
  <si>
    <t>Methanocaldococcus bathoardescens</t>
  </si>
  <si>
    <t>M.Thermo_10mL_H2_A</t>
  </si>
  <si>
    <t>M.mazei-H</t>
  </si>
  <si>
    <t>Organism</t>
  </si>
  <si>
    <t>13ε (‰)</t>
  </si>
  <si>
    <t>2ε (‰)</t>
  </si>
  <si>
    <t>a</t>
  </si>
  <si>
    <t>t</t>
  </si>
  <si>
    <t>df</t>
  </si>
  <si>
    <t>&lt;0.00001</t>
  </si>
  <si>
    <t>R^2</t>
  </si>
  <si>
    <t>&lt;0.0001</t>
  </si>
  <si>
    <t>Study</t>
  </si>
  <si>
    <t>This study</t>
  </si>
  <si>
    <t>Penger et al., 2012</t>
  </si>
  <si>
    <t>Methanosaeta concilii</t>
  </si>
  <si>
    <t>Penger et al., 2014</t>
  </si>
  <si>
    <t>Methanococcoides burtonii</t>
  </si>
  <si>
    <t>Methanolobus zinderi</t>
  </si>
  <si>
    <t>Penning et al., 2006</t>
  </si>
  <si>
    <t>Gelwicks et al., 1994</t>
  </si>
  <si>
    <t>Goevert and Conrad, 2009</t>
  </si>
  <si>
    <t>Krzycki et al., 1987</t>
  </si>
  <si>
    <t>Londry et al., 2008</t>
  </si>
  <si>
    <t>Summons et al., 1998</t>
  </si>
  <si>
    <t>Rosenfeld and Silverman, 1959</t>
  </si>
  <si>
    <t>Valentine et al., 2004</t>
  </si>
  <si>
    <t>Methanosaeta thermophila</t>
  </si>
  <si>
    <t>#919191</t>
  </si>
  <si>
    <t>Type</t>
  </si>
  <si>
    <t>Microbial</t>
  </si>
  <si>
    <t>Giunta et al., 2018</t>
  </si>
  <si>
    <t>Thermogenic</t>
  </si>
  <si>
    <t>Giunta et al., 2020</t>
  </si>
  <si>
    <t>Giunta et al., 2021</t>
  </si>
  <si>
    <t>Giunta et al., 2022</t>
  </si>
  <si>
    <t>Giunta et al., 2023</t>
  </si>
  <si>
    <t>Labidi et al., 2024</t>
  </si>
  <si>
    <t>Abiotic</t>
  </si>
  <si>
    <t>FT17-1</t>
  </si>
  <si>
    <t>FT18-1</t>
  </si>
  <si>
    <t>FT18-2</t>
  </si>
  <si>
    <t>FT18-3</t>
  </si>
  <si>
    <t>FT18-4</t>
  </si>
  <si>
    <t>FT18-5</t>
  </si>
  <si>
    <t>FT19-8</t>
  </si>
  <si>
    <t>Trenton</t>
  </si>
  <si>
    <t>Black River</t>
  </si>
  <si>
    <t>Cambrian/Black River</t>
  </si>
  <si>
    <t>Kidd Creek</t>
  </si>
  <si>
    <t>Chimaera</t>
  </si>
  <si>
    <t>Cabeco de Vide</t>
  </si>
  <si>
    <t>Marcellus Shale</t>
  </si>
  <si>
    <t>Utica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</si>
</sst>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8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i/>
      <sz val="12"/>
      <color theme="1"/>
      <name val="Aptos Narrow"/>
      <scheme val="minor"/>
    </font>
    <font>
      <sz val="12"/>
      <name val="Aptos Narrow"/>
      <scheme val="minor"/>
    </font>
    <font>
      <b/>
      <vertAlign val="superscript"/>
      <sz val="12"/>
      <color theme="1"/>
      <name val="Aptos Narrow"/>
      <scheme val="minor"/>
    </font>
    <font>
      <b/>
      <vertAlign val="subscript"/>
      <sz val="12"/>
      <color theme="1"/>
      <name val="Aptos Narrow"/>
      <scheme val="minor"/>
    </font>
    <font>
      <b/>
      <sz val="12"/>
      <name val="Aptos Narrow"/>
      <scheme val="minor"/>
    </font>
    <font>
      <b/>
      <vertAlign val="superscript"/>
      <sz val="12"/>
      <name val="Aptos Narrow"/>
      <scheme val="minor"/>
    </font>
    <font>
      <b/>
      <vertAlign val="subscript"/>
      <sz val="12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6" fontId="7" fillId="0" borderId="0" xfId="0" applyNumberFormat="1" applyFont="1" applyFill="1" applyAlignment="1">
      <alignment horizontal="right"/>
    </xf>
    <xf numFmtId="166" fontId="0" fillId="0" borderId="0" xfId="0" applyNumberFormat="1" applyFill="1"/>
    <xf numFmtId="0" fontId="0" fillId="0" borderId="0" xfId="0" applyFill="1"/>
    <xf numFmtId="0" fontId="4" fillId="0" borderId="0" xfId="0" applyFont="1" applyFill="1"/>
    <xf numFmtId="14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1" fontId="2" fillId="0" borderId="0" xfId="0" applyNumberFormat="1" applyFont="1" applyFill="1"/>
    <xf numFmtId="14" fontId="3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DF84-C547-1343-A6CF-09F0C5B9C094}">
  <dimension ref="A1:AC158"/>
  <sheetViews>
    <sheetView zoomScaleNormal="100" workbookViewId="0">
      <pane ySplit="1" topLeftCell="A2" activePane="bottomLeft" state="frozen"/>
      <selection pane="bottomLeft" activeCell="D15" sqref="D15"/>
    </sheetView>
  </sheetViews>
  <sheetFormatPr baseColWidth="10" defaultRowHeight="16"/>
  <cols>
    <col min="2" max="2" width="22" bestFit="1" customWidth="1"/>
  </cols>
  <sheetData>
    <row r="1" spans="1:2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294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180</v>
      </c>
      <c r="Q1" s="2" t="s">
        <v>14</v>
      </c>
      <c r="R1" s="17" t="s">
        <v>179</v>
      </c>
      <c r="S1" s="2" t="s">
        <v>289</v>
      </c>
      <c r="T1" s="18" t="s">
        <v>185</v>
      </c>
      <c r="U1" s="18" t="s">
        <v>186</v>
      </c>
      <c r="V1" s="18" t="s">
        <v>187</v>
      </c>
      <c r="W1" s="18" t="s">
        <v>290</v>
      </c>
      <c r="X1" s="18" t="s">
        <v>188</v>
      </c>
      <c r="Y1" s="18" t="s">
        <v>291</v>
      </c>
      <c r="Z1" s="2" t="s">
        <v>183</v>
      </c>
      <c r="AA1" s="18" t="s">
        <v>292</v>
      </c>
      <c r="AB1" s="2" t="s">
        <v>184</v>
      </c>
      <c r="AC1" s="18" t="s">
        <v>293</v>
      </c>
    </row>
    <row r="2" spans="1:29">
      <c r="A2" s="3">
        <v>45531</v>
      </c>
      <c r="B2" t="s">
        <v>15</v>
      </c>
      <c r="C2" s="4">
        <v>49.083333330000002</v>
      </c>
      <c r="D2" s="5">
        <v>0.115</v>
      </c>
      <c r="E2" s="5"/>
      <c r="F2">
        <v>20</v>
      </c>
      <c r="G2" s="5">
        <v>1.046</v>
      </c>
      <c r="H2" s="6">
        <v>126.80840000000001</v>
      </c>
      <c r="I2" s="6">
        <f>(H2+4.1454)/6.4978</f>
        <v>20.15355966634861</v>
      </c>
      <c r="J2" s="6">
        <f>(I2*10^-3)/(F2*10^-3)</f>
        <v>1.0076779833174305</v>
      </c>
      <c r="K2" s="7">
        <f>J2*16</f>
        <v>16.122847733078888</v>
      </c>
      <c r="L2" t="s">
        <v>16</v>
      </c>
      <c r="M2" t="s">
        <v>297</v>
      </c>
      <c r="N2">
        <v>25</v>
      </c>
      <c r="O2" t="s">
        <v>17</v>
      </c>
      <c r="P2" s="11" t="s">
        <v>192</v>
      </c>
      <c r="Q2">
        <v>21</v>
      </c>
      <c r="R2">
        <f>(1250-K2*(4/3))/1250</f>
        <v>0.98280229575138256</v>
      </c>
      <c r="S2">
        <f>((1-R2)*LN(1-R2))/R2</f>
        <v>-7.1096616290931142E-2</v>
      </c>
      <c r="T2" s="23">
        <v>-295.67665525759998</v>
      </c>
      <c r="U2" s="24"/>
      <c r="V2" s="25"/>
    </row>
    <row r="3" spans="1:29">
      <c r="A3" s="3">
        <v>45531</v>
      </c>
      <c r="B3" t="s">
        <v>18</v>
      </c>
      <c r="C3" s="4">
        <v>49.083333330000002</v>
      </c>
      <c r="D3" s="5">
        <v>0.115</v>
      </c>
      <c r="E3" s="5"/>
      <c r="F3">
        <v>40</v>
      </c>
      <c r="G3" s="5">
        <v>3.9929999999999999</v>
      </c>
      <c r="H3" s="6">
        <v>153.922</v>
      </c>
      <c r="I3" s="6">
        <f t="shared" ref="I3:I16" si="0">(H3+4.1454)/6.4978</f>
        <v>24.326295053710485</v>
      </c>
      <c r="J3" s="6">
        <f t="shared" ref="J3:J16" si="1">(I3*10^-3)/(F3*10^-3)</f>
        <v>0.60815737634276212</v>
      </c>
      <c r="K3" s="7">
        <f t="shared" ref="K3:K16" si="2">J3*16</f>
        <v>9.730518021484194</v>
      </c>
      <c r="L3" t="s">
        <v>16</v>
      </c>
      <c r="M3" t="s">
        <v>297</v>
      </c>
      <c r="N3">
        <v>25</v>
      </c>
      <c r="O3" t="s">
        <v>17</v>
      </c>
      <c r="P3" s="11" t="s">
        <v>190</v>
      </c>
      <c r="Q3">
        <v>21</v>
      </c>
      <c r="R3">
        <f t="shared" ref="R3:R66" si="3">(1250-K3*(4/3))/1250</f>
        <v>0.9896207807770836</v>
      </c>
      <c r="S3">
        <f t="shared" ref="S3:S66" si="4">((1-R3)*LN(1-R3))/R3</f>
        <v>-4.7909008644455055E-2</v>
      </c>
      <c r="T3" s="23">
        <v>-318.98951055199996</v>
      </c>
      <c r="U3" s="24"/>
      <c r="V3" s="25"/>
    </row>
    <row r="4" spans="1:29">
      <c r="A4" s="3">
        <v>45531</v>
      </c>
      <c r="B4" t="s">
        <v>19</v>
      </c>
      <c r="C4" s="4">
        <v>49.083333330000002</v>
      </c>
      <c r="D4" s="5">
        <v>0.115</v>
      </c>
      <c r="E4" s="5"/>
      <c r="F4">
        <v>40</v>
      </c>
      <c r="G4" s="5">
        <v>5.41</v>
      </c>
      <c r="H4" s="6">
        <v>178.39080000000001</v>
      </c>
      <c r="I4" s="6">
        <f t="shared" si="0"/>
        <v>28.092000369355784</v>
      </c>
      <c r="J4" s="6">
        <f t="shared" si="1"/>
        <v>0.70230000923389457</v>
      </c>
      <c r="K4" s="7">
        <f t="shared" si="2"/>
        <v>11.236800147742313</v>
      </c>
      <c r="L4" t="s">
        <v>16</v>
      </c>
      <c r="M4" t="s">
        <v>297</v>
      </c>
      <c r="N4">
        <v>25</v>
      </c>
      <c r="O4" t="s">
        <v>17</v>
      </c>
      <c r="P4" s="11" t="s">
        <v>191</v>
      </c>
      <c r="Q4">
        <v>21</v>
      </c>
      <c r="R4">
        <f t="shared" si="3"/>
        <v>0.98801407984240819</v>
      </c>
      <c r="S4">
        <f t="shared" si="4"/>
        <v>-5.3669257553684978E-2</v>
      </c>
      <c r="T4" s="23">
        <v>-318.94239549757987</v>
      </c>
      <c r="U4" s="24"/>
      <c r="V4" s="25"/>
    </row>
    <row r="5" spans="1:29">
      <c r="A5" s="3">
        <v>45531</v>
      </c>
      <c r="B5" t="s">
        <v>20</v>
      </c>
      <c r="C5" s="4">
        <v>145.66666670000001</v>
      </c>
      <c r="D5" s="5">
        <v>0.222</v>
      </c>
      <c r="E5" s="5"/>
      <c r="F5">
        <v>40</v>
      </c>
      <c r="G5" s="5">
        <v>2.5760000000000001</v>
      </c>
      <c r="H5" s="6">
        <v>974.1354</v>
      </c>
      <c r="I5" s="6">
        <f t="shared" si="0"/>
        <v>150.55569577395426</v>
      </c>
      <c r="J5" s="6">
        <f t="shared" si="1"/>
        <v>3.763892394348856</v>
      </c>
      <c r="K5" s="7">
        <f t="shared" si="2"/>
        <v>60.222278309581696</v>
      </c>
      <c r="L5" t="s">
        <v>16</v>
      </c>
      <c r="M5" t="s">
        <v>297</v>
      </c>
      <c r="N5">
        <v>25</v>
      </c>
      <c r="O5" t="s">
        <v>17</v>
      </c>
      <c r="P5" s="11" t="s">
        <v>195</v>
      </c>
      <c r="Q5">
        <v>21</v>
      </c>
      <c r="R5">
        <f t="shared" si="3"/>
        <v>0.93576290313644617</v>
      </c>
      <c r="S5">
        <f t="shared" si="4"/>
        <v>-0.18844734430417009</v>
      </c>
      <c r="T5" s="23"/>
      <c r="U5" s="24">
        <v>-113.53500465636627</v>
      </c>
      <c r="V5" s="25"/>
    </row>
    <row r="6" spans="1:29">
      <c r="A6" s="3">
        <v>45531</v>
      </c>
      <c r="B6" t="s">
        <v>21</v>
      </c>
      <c r="C6" s="4">
        <v>145.66666670000001</v>
      </c>
      <c r="D6" s="5">
        <v>0.219</v>
      </c>
      <c r="E6" s="5"/>
      <c r="F6">
        <v>20</v>
      </c>
      <c r="G6" s="5">
        <v>4.6260000000000003</v>
      </c>
      <c r="H6" s="6">
        <v>406.30239999999998</v>
      </c>
      <c r="I6" s="6">
        <f t="shared" si="0"/>
        <v>63.167195050632522</v>
      </c>
      <c r="J6" s="6">
        <f t="shared" si="1"/>
        <v>3.1583597525316258</v>
      </c>
      <c r="K6" s="7">
        <f t="shared" si="2"/>
        <v>50.533756040506013</v>
      </c>
      <c r="L6" t="s">
        <v>16</v>
      </c>
      <c r="M6" t="s">
        <v>297</v>
      </c>
      <c r="N6">
        <v>25</v>
      </c>
      <c r="O6" t="s">
        <v>17</v>
      </c>
      <c r="P6" s="11" t="s">
        <v>194</v>
      </c>
      <c r="Q6">
        <v>21</v>
      </c>
      <c r="R6">
        <f t="shared" si="3"/>
        <v>0.94609732689012693</v>
      </c>
      <c r="S6">
        <f t="shared" si="4"/>
        <v>-0.16639599994413481</v>
      </c>
      <c r="T6" s="23">
        <v>-309.45987718363995</v>
      </c>
      <c r="U6" s="24">
        <v>-116.48054691100417</v>
      </c>
      <c r="V6" s="25"/>
    </row>
    <row r="7" spans="1:29">
      <c r="A7" s="3">
        <v>45531</v>
      </c>
      <c r="B7" t="s">
        <v>22</v>
      </c>
      <c r="C7" s="4">
        <v>145.66666670000001</v>
      </c>
      <c r="D7" s="5">
        <v>0.22</v>
      </c>
      <c r="E7" s="5"/>
      <c r="F7">
        <v>20</v>
      </c>
      <c r="G7" s="5">
        <v>1.04</v>
      </c>
      <c r="H7" s="6">
        <v>332.86200000000002</v>
      </c>
      <c r="I7" s="6">
        <f t="shared" si="0"/>
        <v>51.864846563452247</v>
      </c>
      <c r="J7" s="6">
        <f t="shared" si="1"/>
        <v>2.5932423281726122</v>
      </c>
      <c r="K7" s="7">
        <f t="shared" si="2"/>
        <v>41.491877250761796</v>
      </c>
      <c r="L7" t="s">
        <v>16</v>
      </c>
      <c r="M7" t="s">
        <v>297</v>
      </c>
      <c r="N7">
        <v>25</v>
      </c>
      <c r="O7" t="s">
        <v>17</v>
      </c>
      <c r="P7" s="11" t="s">
        <v>193</v>
      </c>
      <c r="Q7">
        <v>21</v>
      </c>
      <c r="R7">
        <f t="shared" si="3"/>
        <v>0.95574199759918743</v>
      </c>
      <c r="S7">
        <f t="shared" si="4"/>
        <v>-0.1443737104941748</v>
      </c>
      <c r="T7" s="23">
        <v>-317.75995165597988</v>
      </c>
      <c r="U7" s="24">
        <v>-117.79261478787457</v>
      </c>
      <c r="V7" s="25"/>
    </row>
    <row r="8" spans="1:29">
      <c r="A8" s="3">
        <v>45531</v>
      </c>
      <c r="B8" t="s">
        <v>23</v>
      </c>
      <c r="C8" s="4">
        <v>218.33333329999999</v>
      </c>
      <c r="D8" s="5">
        <v>0.36499999999999999</v>
      </c>
      <c r="E8" s="5">
        <v>89.272767099999996</v>
      </c>
      <c r="F8">
        <v>10</v>
      </c>
      <c r="G8" s="5">
        <v>2.21</v>
      </c>
      <c r="H8" s="6">
        <v>269.38639999999998</v>
      </c>
      <c r="I8" s="6">
        <f t="shared" si="0"/>
        <v>42.096063282957303</v>
      </c>
      <c r="J8" s="6">
        <f t="shared" si="1"/>
        <v>4.2096063282957301</v>
      </c>
      <c r="K8" s="7">
        <f t="shared" si="2"/>
        <v>67.353701252731682</v>
      </c>
      <c r="L8" t="s">
        <v>16</v>
      </c>
      <c r="M8" t="s">
        <v>297</v>
      </c>
      <c r="N8">
        <v>25</v>
      </c>
      <c r="O8" t="s">
        <v>17</v>
      </c>
      <c r="P8" s="11" t="s">
        <v>196</v>
      </c>
      <c r="Q8">
        <v>21</v>
      </c>
      <c r="R8">
        <f t="shared" si="3"/>
        <v>0.92815605199708628</v>
      </c>
      <c r="S8">
        <f t="shared" si="4"/>
        <v>-0.20382748693462585</v>
      </c>
      <c r="T8" s="23">
        <v>-318.29887891351996</v>
      </c>
      <c r="U8" s="24">
        <v>-110.8142692616356</v>
      </c>
      <c r="V8" s="25"/>
    </row>
    <row r="9" spans="1:29">
      <c r="A9" s="3">
        <v>45531</v>
      </c>
      <c r="B9" t="s">
        <v>24</v>
      </c>
      <c r="C9" s="4">
        <v>218.33333329999999</v>
      </c>
      <c r="D9" s="5">
        <v>0.51700000000000002</v>
      </c>
      <c r="E9" s="5">
        <v>72.156556929999994</v>
      </c>
      <c r="F9">
        <v>10</v>
      </c>
      <c r="G9" s="5">
        <v>3.306</v>
      </c>
      <c r="H9" s="6">
        <v>434.0172</v>
      </c>
      <c r="I9" s="6">
        <f t="shared" si="0"/>
        <v>67.432454061374614</v>
      </c>
      <c r="J9" s="6">
        <f t="shared" si="1"/>
        <v>6.7432454061374614</v>
      </c>
      <c r="K9" s="7">
        <f t="shared" si="2"/>
        <v>107.89192649819938</v>
      </c>
      <c r="L9" t="s">
        <v>16</v>
      </c>
      <c r="M9" t="s">
        <v>297</v>
      </c>
      <c r="N9">
        <v>25</v>
      </c>
      <c r="O9" t="s">
        <v>17</v>
      </c>
      <c r="P9" s="11" t="s">
        <v>198</v>
      </c>
      <c r="Q9">
        <v>21</v>
      </c>
      <c r="R9">
        <f t="shared" si="3"/>
        <v>0.88491527840192064</v>
      </c>
      <c r="S9">
        <f t="shared" si="4"/>
        <v>-0.28118301653259348</v>
      </c>
      <c r="T9" s="23">
        <v>-294.64411762447997</v>
      </c>
      <c r="U9" s="24">
        <v>-106.00951007638359</v>
      </c>
      <c r="V9" s="25"/>
    </row>
    <row r="10" spans="1:29">
      <c r="A10" s="3">
        <v>45531</v>
      </c>
      <c r="B10" t="s">
        <v>25</v>
      </c>
      <c r="C10" s="4">
        <v>218.33333329999999</v>
      </c>
      <c r="D10" s="5">
        <v>0.442</v>
      </c>
      <c r="E10" s="5">
        <v>83.334047530000007</v>
      </c>
      <c r="F10">
        <v>10</v>
      </c>
      <c r="G10" s="5">
        <v>4.4400000000000004</v>
      </c>
      <c r="H10" s="6">
        <v>347.88499999999999</v>
      </c>
      <c r="I10" s="6">
        <f t="shared" si="0"/>
        <v>54.176859860260393</v>
      </c>
      <c r="J10" s="6">
        <f t="shared" si="1"/>
        <v>5.4176859860260391</v>
      </c>
      <c r="K10" s="7">
        <f t="shared" si="2"/>
        <v>86.682975776416626</v>
      </c>
      <c r="L10" t="s">
        <v>16</v>
      </c>
      <c r="M10" t="s">
        <v>297</v>
      </c>
      <c r="N10">
        <v>25</v>
      </c>
      <c r="O10" t="s">
        <v>17</v>
      </c>
      <c r="P10" s="11" t="s">
        <v>197</v>
      </c>
      <c r="Q10">
        <v>21</v>
      </c>
      <c r="R10">
        <f t="shared" si="3"/>
        <v>0.90753815917182223</v>
      </c>
      <c r="S10">
        <f t="shared" si="4"/>
        <v>-0.24257699037200478</v>
      </c>
      <c r="T10" s="23"/>
      <c r="U10" s="24"/>
      <c r="V10" s="25"/>
    </row>
    <row r="11" spans="1:29">
      <c r="A11" s="3">
        <v>45531</v>
      </c>
      <c r="B11" t="s">
        <v>26</v>
      </c>
      <c r="C11" s="4">
        <v>313.33333329999999</v>
      </c>
      <c r="D11" s="5">
        <v>0.73899999999999999</v>
      </c>
      <c r="E11" s="5">
        <v>45.000679349999999</v>
      </c>
      <c r="F11">
        <v>10</v>
      </c>
      <c r="G11" s="5">
        <v>1.0329999999999999</v>
      </c>
      <c r="H11" s="6">
        <v>496.07740000000001</v>
      </c>
      <c r="I11" s="6">
        <f t="shared" si="0"/>
        <v>76.983409769460437</v>
      </c>
      <c r="J11" s="6">
        <f t="shared" si="1"/>
        <v>7.698340976946044</v>
      </c>
      <c r="K11" s="7">
        <f t="shared" si="2"/>
        <v>123.1734556311367</v>
      </c>
      <c r="L11" t="s">
        <v>16</v>
      </c>
      <c r="M11" t="s">
        <v>297</v>
      </c>
      <c r="N11">
        <v>25</v>
      </c>
      <c r="O11" t="s">
        <v>17</v>
      </c>
      <c r="P11" s="11" t="s">
        <v>199</v>
      </c>
      <c r="Q11">
        <v>21</v>
      </c>
      <c r="R11">
        <f t="shared" si="3"/>
        <v>0.86861498066012077</v>
      </c>
      <c r="S11">
        <f t="shared" si="4"/>
        <v>-0.30699687166293099</v>
      </c>
      <c r="T11" s="23">
        <v>-287.29961319680001</v>
      </c>
      <c r="U11" s="24">
        <v>-92.486678819885924</v>
      </c>
      <c r="V11" s="25"/>
    </row>
    <row r="12" spans="1:29">
      <c r="A12" s="3">
        <v>45531</v>
      </c>
      <c r="B12" t="s">
        <v>27</v>
      </c>
      <c r="C12" s="4">
        <v>313.33333329999999</v>
      </c>
      <c r="D12" s="5">
        <v>0.80300000000000005</v>
      </c>
      <c r="E12" s="5">
        <v>45.499513469999997</v>
      </c>
      <c r="F12">
        <v>10</v>
      </c>
      <c r="G12" s="5">
        <v>1.0429999999999999</v>
      </c>
      <c r="H12" s="6">
        <v>1069.7768000000001</v>
      </c>
      <c r="I12" s="6">
        <f t="shared" si="0"/>
        <v>165.27473914247904</v>
      </c>
      <c r="J12" s="6">
        <f t="shared" si="1"/>
        <v>16.527473914247903</v>
      </c>
      <c r="K12" s="7">
        <f t="shared" si="2"/>
        <v>264.43958262796644</v>
      </c>
      <c r="L12" t="s">
        <v>16</v>
      </c>
      <c r="M12" t="s">
        <v>297</v>
      </c>
      <c r="N12">
        <v>25</v>
      </c>
      <c r="O12" t="s">
        <v>17</v>
      </c>
      <c r="P12" s="11" t="s">
        <v>189</v>
      </c>
      <c r="Q12">
        <v>21</v>
      </c>
      <c r="R12">
        <f t="shared" si="3"/>
        <v>0.71793111186350256</v>
      </c>
      <c r="S12">
        <f t="shared" si="4"/>
        <v>-0.49724478316030268</v>
      </c>
      <c r="T12" s="23">
        <v>-295.22786858612</v>
      </c>
      <c r="U12" s="24">
        <v>-84.15323979553601</v>
      </c>
      <c r="V12" s="25"/>
    </row>
    <row r="13" spans="1:29">
      <c r="A13" s="3">
        <v>45531</v>
      </c>
      <c r="B13" t="s">
        <v>28</v>
      </c>
      <c r="C13" s="4">
        <v>289.66666670000001</v>
      </c>
      <c r="D13" s="5">
        <v>1.026</v>
      </c>
      <c r="E13" s="5">
        <v>59.159746230000003</v>
      </c>
      <c r="F13">
        <v>7</v>
      </c>
      <c r="G13" s="5">
        <v>2.3730000000000002</v>
      </c>
      <c r="H13" s="6">
        <v>844.76080000000002</v>
      </c>
      <c r="I13" s="6">
        <f t="shared" si="0"/>
        <v>130.64517221213333</v>
      </c>
      <c r="J13" s="6">
        <f t="shared" si="1"/>
        <v>18.663596030304763</v>
      </c>
      <c r="K13" s="7">
        <f t="shared" si="2"/>
        <v>298.61753648487621</v>
      </c>
      <c r="L13" t="s">
        <v>16</v>
      </c>
      <c r="M13" t="s">
        <v>297</v>
      </c>
      <c r="N13">
        <v>25</v>
      </c>
      <c r="O13" t="s">
        <v>17</v>
      </c>
      <c r="P13" t="s">
        <v>17</v>
      </c>
      <c r="Q13">
        <v>21</v>
      </c>
      <c r="R13">
        <f t="shared" si="3"/>
        <v>0.68147462774946543</v>
      </c>
      <c r="S13">
        <f t="shared" si="4"/>
        <v>-0.5347373756685635</v>
      </c>
      <c r="T13" s="23">
        <v>-266.99115889093997</v>
      </c>
      <c r="U13" s="24"/>
      <c r="V13" s="25"/>
    </row>
    <row r="14" spans="1:29">
      <c r="A14" s="3">
        <v>45531</v>
      </c>
      <c r="B14" t="s">
        <v>29</v>
      </c>
      <c r="C14" s="4">
        <v>289.66666670000001</v>
      </c>
      <c r="D14" s="5">
        <v>1.0860000000000001</v>
      </c>
      <c r="E14" s="5">
        <v>57.959383799999998</v>
      </c>
      <c r="F14">
        <v>5</v>
      </c>
      <c r="G14" s="5">
        <v>4.1660000000000004</v>
      </c>
      <c r="H14" s="6">
        <v>513.95590000000004</v>
      </c>
      <c r="I14" s="6">
        <f t="shared" si="0"/>
        <v>79.734879497676147</v>
      </c>
      <c r="J14" s="6">
        <f t="shared" si="1"/>
        <v>15.946975899535229</v>
      </c>
      <c r="K14" s="7">
        <f t="shared" si="2"/>
        <v>255.15161439256366</v>
      </c>
      <c r="L14" t="s">
        <v>16</v>
      </c>
      <c r="M14" t="s">
        <v>297</v>
      </c>
      <c r="N14">
        <v>25</v>
      </c>
      <c r="O14" t="s">
        <v>17</v>
      </c>
      <c r="P14" s="11" t="s">
        <v>202</v>
      </c>
      <c r="Q14">
        <v>21</v>
      </c>
      <c r="R14">
        <f t="shared" si="3"/>
        <v>0.72783827798126555</v>
      </c>
      <c r="S14">
        <f t="shared" si="4"/>
        <v>-0.48661916936878152</v>
      </c>
      <c r="T14" s="23">
        <v>-254.68666336958</v>
      </c>
      <c r="U14" s="24"/>
      <c r="V14" s="25"/>
    </row>
    <row r="15" spans="1:29">
      <c r="A15" s="3">
        <v>45531</v>
      </c>
      <c r="B15" t="s">
        <v>30</v>
      </c>
      <c r="C15" s="4">
        <v>289.66666670000001</v>
      </c>
      <c r="D15" s="5">
        <v>1.032</v>
      </c>
      <c r="E15" s="5">
        <v>57.452595959999996</v>
      </c>
      <c r="F15">
        <v>5</v>
      </c>
      <c r="G15" s="5">
        <v>1.04</v>
      </c>
      <c r="H15" s="6">
        <v>249.749</v>
      </c>
      <c r="I15" s="6">
        <f t="shared" si="0"/>
        <v>39.073901936039888</v>
      </c>
      <c r="J15" s="6">
        <f t="shared" si="1"/>
        <v>7.8147803872079784</v>
      </c>
      <c r="K15" s="7">
        <f t="shared" si="2"/>
        <v>125.03648619532765</v>
      </c>
      <c r="L15" t="s">
        <v>16</v>
      </c>
      <c r="M15" t="s">
        <v>297</v>
      </c>
      <c r="N15">
        <v>25</v>
      </c>
      <c r="O15" t="s">
        <v>17</v>
      </c>
      <c r="P15" s="11" t="s">
        <v>200</v>
      </c>
      <c r="Q15">
        <v>21</v>
      </c>
      <c r="R15">
        <f t="shared" si="3"/>
        <v>0.86662774805831722</v>
      </c>
      <c r="S15">
        <f t="shared" si="4"/>
        <v>-0.31004457174151656</v>
      </c>
      <c r="T15" s="23"/>
      <c r="U15" s="24"/>
      <c r="V15" s="25"/>
    </row>
    <row r="16" spans="1:29">
      <c r="A16" s="3">
        <v>45531</v>
      </c>
      <c r="B16" t="s">
        <v>31</v>
      </c>
      <c r="C16" s="4">
        <v>289.66666670000001</v>
      </c>
      <c r="D16" s="5">
        <v>1.038</v>
      </c>
      <c r="E16" s="5">
        <v>59.671269330000001</v>
      </c>
      <c r="F16">
        <v>5</v>
      </c>
      <c r="G16" s="5">
        <v>2.8929999999999998</v>
      </c>
      <c r="H16" s="6">
        <v>424.62939999999998</v>
      </c>
      <c r="I16" s="6">
        <f t="shared" si="0"/>
        <v>65.987688140601435</v>
      </c>
      <c r="J16" s="6">
        <f t="shared" si="1"/>
        <v>13.197537628120287</v>
      </c>
      <c r="K16" s="7">
        <f t="shared" si="2"/>
        <v>211.16060204992459</v>
      </c>
      <c r="L16" t="s">
        <v>16</v>
      </c>
      <c r="M16" t="s">
        <v>297</v>
      </c>
      <c r="N16">
        <v>25</v>
      </c>
      <c r="O16" t="s">
        <v>17</v>
      </c>
      <c r="P16" s="11" t="s">
        <v>201</v>
      </c>
      <c r="Q16">
        <v>21</v>
      </c>
      <c r="R16">
        <f t="shared" si="3"/>
        <v>0.77476202448008047</v>
      </c>
      <c r="S16">
        <f t="shared" si="4"/>
        <v>-0.43334496617835166</v>
      </c>
      <c r="T16" s="23"/>
      <c r="U16" s="25"/>
      <c r="V16" s="24"/>
    </row>
    <row r="17" spans="1:22">
      <c r="A17" s="3">
        <v>45530</v>
      </c>
      <c r="B17" t="s">
        <v>32</v>
      </c>
      <c r="C17" s="4">
        <v>75.583333330000002</v>
      </c>
      <c r="D17" s="5">
        <v>1.1220000000000001</v>
      </c>
      <c r="E17" s="5">
        <v>12.78598055</v>
      </c>
      <c r="F17" s="8">
        <v>5</v>
      </c>
      <c r="G17" s="9">
        <v>4.13</v>
      </c>
      <c r="H17" s="10">
        <v>612.20780000000002</v>
      </c>
      <c r="I17" s="8">
        <v>94.292303399999994</v>
      </c>
      <c r="J17" s="8">
        <v>18.858460699999998</v>
      </c>
      <c r="K17" s="11">
        <v>302</v>
      </c>
      <c r="L17" t="s">
        <v>16</v>
      </c>
      <c r="M17" t="s">
        <v>297</v>
      </c>
      <c r="N17">
        <v>35</v>
      </c>
      <c r="O17" t="s">
        <v>33</v>
      </c>
      <c r="P17" t="s">
        <v>33</v>
      </c>
      <c r="Q17">
        <v>21</v>
      </c>
      <c r="R17">
        <f t="shared" si="3"/>
        <v>0.67786666666666673</v>
      </c>
      <c r="S17">
        <f t="shared" si="4"/>
        <v>-0.5383202228510594</v>
      </c>
      <c r="T17" s="23">
        <v>-256.82616671989996</v>
      </c>
      <c r="U17" s="24"/>
      <c r="V17" s="25"/>
    </row>
    <row r="18" spans="1:22">
      <c r="A18" s="3">
        <v>45530</v>
      </c>
      <c r="B18" t="s">
        <v>34</v>
      </c>
      <c r="C18" s="4">
        <v>75.583333330000002</v>
      </c>
      <c r="D18" s="5">
        <v>1.234</v>
      </c>
      <c r="E18" s="5">
        <v>11.918965310000001</v>
      </c>
      <c r="F18" s="8">
        <v>5</v>
      </c>
      <c r="G18" s="9">
        <v>2.6</v>
      </c>
      <c r="H18" s="10">
        <v>382.9076</v>
      </c>
      <c r="I18" s="8">
        <v>58.789771899999998</v>
      </c>
      <c r="J18" s="8">
        <v>11.757954399999999</v>
      </c>
      <c r="K18" s="11">
        <v>188</v>
      </c>
      <c r="L18" t="s">
        <v>16</v>
      </c>
      <c r="M18" t="s">
        <v>297</v>
      </c>
      <c r="N18">
        <v>35</v>
      </c>
      <c r="O18" t="s">
        <v>33</v>
      </c>
      <c r="P18" t="s">
        <v>206</v>
      </c>
      <c r="Q18">
        <v>21</v>
      </c>
      <c r="R18">
        <f t="shared" si="3"/>
        <v>0.79946666666666666</v>
      </c>
      <c r="S18">
        <f t="shared" si="4"/>
        <v>-0.40303357099766235</v>
      </c>
      <c r="T18" s="23"/>
      <c r="U18" s="24"/>
      <c r="V18" s="25"/>
    </row>
    <row r="19" spans="1:22">
      <c r="A19" s="3">
        <v>45530</v>
      </c>
      <c r="B19" t="s">
        <v>35</v>
      </c>
      <c r="C19" s="4">
        <v>75.583333330000002</v>
      </c>
      <c r="D19" s="5">
        <v>1.133</v>
      </c>
      <c r="E19" s="5">
        <v>12.540659489999999</v>
      </c>
      <c r="F19" s="8">
        <v>5</v>
      </c>
      <c r="G19" s="9">
        <v>5.3929999999999998</v>
      </c>
      <c r="H19" s="10">
        <v>146.56659999999999</v>
      </c>
      <c r="I19" s="8">
        <v>22.197113999999999</v>
      </c>
      <c r="J19" s="8">
        <v>4.4394227900000001</v>
      </c>
      <c r="K19" s="11">
        <v>71</v>
      </c>
      <c r="L19" t="s">
        <v>16</v>
      </c>
      <c r="M19" t="s">
        <v>297</v>
      </c>
      <c r="N19">
        <v>35</v>
      </c>
      <c r="O19" t="s">
        <v>33</v>
      </c>
      <c r="P19" t="s">
        <v>218</v>
      </c>
      <c r="Q19">
        <v>21</v>
      </c>
      <c r="R19">
        <f t="shared" si="3"/>
        <v>0.92426666666666657</v>
      </c>
      <c r="S19">
        <f t="shared" si="4"/>
        <v>-0.2114461841165966</v>
      </c>
      <c r="T19" s="23"/>
      <c r="U19" s="24"/>
      <c r="V19" s="25"/>
    </row>
    <row r="20" spans="1:22">
      <c r="A20" s="3">
        <v>45530</v>
      </c>
      <c r="B20" t="s">
        <v>36</v>
      </c>
      <c r="C20" s="4">
        <v>49.166666669999998</v>
      </c>
      <c r="D20" s="5">
        <v>0.47699999999999998</v>
      </c>
      <c r="E20" s="5"/>
      <c r="F20" s="8">
        <v>10</v>
      </c>
      <c r="G20" s="9">
        <v>4.34</v>
      </c>
      <c r="H20" s="10">
        <v>322.60399999999998</v>
      </c>
      <c r="I20" s="8">
        <v>49.452970399999998</v>
      </c>
      <c r="J20" s="8">
        <v>4.9452970399999998</v>
      </c>
      <c r="K20" s="11">
        <v>79</v>
      </c>
      <c r="L20" t="s">
        <v>16</v>
      </c>
      <c r="M20" t="s">
        <v>297</v>
      </c>
      <c r="N20">
        <v>35</v>
      </c>
      <c r="O20" t="s">
        <v>33</v>
      </c>
      <c r="P20" t="s">
        <v>217</v>
      </c>
      <c r="Q20">
        <v>21</v>
      </c>
      <c r="R20">
        <f t="shared" si="3"/>
        <v>0.9157333333333334</v>
      </c>
      <c r="S20">
        <f t="shared" si="4"/>
        <v>-0.22763860631895852</v>
      </c>
      <c r="T20" s="23">
        <v>-309.63731240971993</v>
      </c>
      <c r="U20" s="24">
        <v>-78.778902346154311</v>
      </c>
      <c r="V20" s="25"/>
    </row>
    <row r="21" spans="1:22">
      <c r="A21" s="3">
        <v>45530</v>
      </c>
      <c r="B21" t="s">
        <v>37</v>
      </c>
      <c r="C21" s="4">
        <v>49.166666669999998</v>
      </c>
      <c r="D21" s="5">
        <v>0.57199999999999995</v>
      </c>
      <c r="E21" s="5"/>
      <c r="F21" s="8">
        <v>10</v>
      </c>
      <c r="G21" s="9">
        <v>1.05</v>
      </c>
      <c r="H21" s="10">
        <v>286.15460000000002</v>
      </c>
      <c r="I21" s="8">
        <v>43.8095128</v>
      </c>
      <c r="J21" s="8">
        <v>4.3809512799999997</v>
      </c>
      <c r="K21" s="11">
        <v>70</v>
      </c>
      <c r="L21" t="s">
        <v>16</v>
      </c>
      <c r="M21" t="s">
        <v>297</v>
      </c>
      <c r="N21">
        <v>35</v>
      </c>
      <c r="O21" t="s">
        <v>33</v>
      </c>
      <c r="P21" t="s">
        <v>220</v>
      </c>
      <c r="Q21">
        <v>21</v>
      </c>
      <c r="R21">
        <f t="shared" si="3"/>
        <v>0.92533333333333334</v>
      </c>
      <c r="S21">
        <f t="shared" si="4"/>
        <v>-0.20937234133217805</v>
      </c>
      <c r="T21" s="23">
        <v>-293.53604336347996</v>
      </c>
      <c r="U21" s="24"/>
      <c r="V21" s="25"/>
    </row>
    <row r="22" spans="1:22">
      <c r="A22" s="3">
        <v>45530</v>
      </c>
      <c r="B22" t="s">
        <v>38</v>
      </c>
      <c r="C22" s="4">
        <v>49.166666669999998</v>
      </c>
      <c r="D22" s="5">
        <v>0.68600000000000005</v>
      </c>
      <c r="E22" s="5"/>
      <c r="F22" s="8">
        <v>10</v>
      </c>
      <c r="G22" s="9">
        <v>2.38</v>
      </c>
      <c r="H22" s="10">
        <v>733.68039999999996</v>
      </c>
      <c r="I22" s="8">
        <v>113.099896</v>
      </c>
      <c r="J22" s="8">
        <v>11.3099896</v>
      </c>
      <c r="K22" s="11">
        <v>181</v>
      </c>
      <c r="L22" t="s">
        <v>16</v>
      </c>
      <c r="M22" t="s">
        <v>297</v>
      </c>
      <c r="N22">
        <v>35</v>
      </c>
      <c r="O22" t="s">
        <v>33</v>
      </c>
      <c r="P22" t="s">
        <v>207</v>
      </c>
      <c r="Q22">
        <v>21</v>
      </c>
      <c r="R22">
        <f t="shared" si="3"/>
        <v>0.80693333333333339</v>
      </c>
      <c r="S22">
        <f t="shared" si="4"/>
        <v>-0.39351522869894495</v>
      </c>
      <c r="T22" s="23">
        <v>-316.2436721697199</v>
      </c>
      <c r="U22" s="24"/>
      <c r="V22" s="25"/>
    </row>
    <row r="23" spans="1:22">
      <c r="A23" s="3">
        <v>45530</v>
      </c>
      <c r="B23" t="s">
        <v>39</v>
      </c>
      <c r="C23" s="4">
        <v>49.166666669999998</v>
      </c>
      <c r="D23" s="5">
        <v>0.80200000000000005</v>
      </c>
      <c r="E23" s="5"/>
      <c r="F23" s="8">
        <v>10</v>
      </c>
      <c r="G23" s="9">
        <v>1.046</v>
      </c>
      <c r="H23" s="10">
        <v>596.63419999999996</v>
      </c>
      <c r="I23" s="8">
        <v>91.881044200000005</v>
      </c>
      <c r="J23" s="8">
        <v>9.1881044200000002</v>
      </c>
      <c r="K23" s="11">
        <v>147</v>
      </c>
      <c r="L23" t="s">
        <v>16</v>
      </c>
      <c r="M23" t="s">
        <v>297</v>
      </c>
      <c r="N23">
        <v>35</v>
      </c>
      <c r="O23" t="s">
        <v>33</v>
      </c>
      <c r="P23" t="s">
        <v>210</v>
      </c>
      <c r="Q23">
        <v>21</v>
      </c>
      <c r="R23">
        <f t="shared" si="3"/>
        <v>0.84319999999999995</v>
      </c>
      <c r="S23">
        <f t="shared" si="4"/>
        <v>-0.34454050998947122</v>
      </c>
      <c r="T23" s="23">
        <v>-315.39088766623991</v>
      </c>
      <c r="U23" s="24">
        <v>-95.182386999800784</v>
      </c>
      <c r="V23" s="25"/>
    </row>
    <row r="24" spans="1:22">
      <c r="A24" s="3">
        <v>45530</v>
      </c>
      <c r="B24" t="s">
        <v>40</v>
      </c>
      <c r="C24" s="4">
        <v>49.166666669999998</v>
      </c>
      <c r="D24" s="5">
        <v>0.80800000000000005</v>
      </c>
      <c r="E24" s="5"/>
      <c r="F24" s="8">
        <v>10</v>
      </c>
      <c r="G24" s="9">
        <v>2.6560000000000001</v>
      </c>
      <c r="H24" s="10">
        <v>674.10440000000006</v>
      </c>
      <c r="I24" s="8">
        <v>103.875749</v>
      </c>
      <c r="J24" s="8">
        <v>10.387574900000001</v>
      </c>
      <c r="K24" s="11">
        <v>166</v>
      </c>
      <c r="L24" t="s">
        <v>16</v>
      </c>
      <c r="M24" t="s">
        <v>297</v>
      </c>
      <c r="N24">
        <v>35</v>
      </c>
      <c r="O24" t="s">
        <v>33</v>
      </c>
      <c r="P24" t="s">
        <v>209</v>
      </c>
      <c r="Q24">
        <v>21</v>
      </c>
      <c r="R24">
        <f t="shared" si="3"/>
        <v>0.82293333333333341</v>
      </c>
      <c r="S24">
        <f t="shared" si="4"/>
        <v>-0.37250033562542018</v>
      </c>
      <c r="T24" s="23">
        <v>-308.97138715783996</v>
      </c>
      <c r="U24" s="24">
        <v>-90.80120840817851</v>
      </c>
      <c r="V24" s="25"/>
    </row>
    <row r="25" spans="1:22">
      <c r="A25" s="3">
        <v>45530</v>
      </c>
      <c r="B25" t="s">
        <v>41</v>
      </c>
      <c r="C25" s="4">
        <v>49.166666669999998</v>
      </c>
      <c r="D25" s="5">
        <v>0.81299999999999994</v>
      </c>
      <c r="E25" s="5"/>
      <c r="F25" s="8">
        <v>10</v>
      </c>
      <c r="G25" s="9">
        <v>4.3929999999999998</v>
      </c>
      <c r="H25" s="10">
        <v>823.63139999999999</v>
      </c>
      <c r="I25" s="8">
        <v>127.027002</v>
      </c>
      <c r="J25" s="8">
        <v>12.702700200000001</v>
      </c>
      <c r="K25" s="11">
        <v>203</v>
      </c>
      <c r="L25" t="s">
        <v>16</v>
      </c>
      <c r="M25" t="s">
        <v>297</v>
      </c>
      <c r="N25">
        <v>35</v>
      </c>
      <c r="O25" t="s">
        <v>33</v>
      </c>
      <c r="P25" t="s">
        <v>205</v>
      </c>
      <c r="Q25">
        <v>21</v>
      </c>
      <c r="R25">
        <f t="shared" si="3"/>
        <v>0.78346666666666664</v>
      </c>
      <c r="S25">
        <f t="shared" si="4"/>
        <v>-0.42286206684406263</v>
      </c>
      <c r="T25" s="23">
        <v>-316.02234562525996</v>
      </c>
      <c r="U25" s="24">
        <v>-62.305846620728794</v>
      </c>
      <c r="V25" s="25"/>
    </row>
    <row r="26" spans="1:22">
      <c r="A26" s="3">
        <v>45530</v>
      </c>
      <c r="B26" t="s">
        <v>42</v>
      </c>
      <c r="C26" s="4">
        <v>53.583333330000002</v>
      </c>
      <c r="D26" s="5">
        <v>0.91500000000000004</v>
      </c>
      <c r="E26" s="5">
        <v>12.153986509999999</v>
      </c>
      <c r="F26" s="8">
        <v>7</v>
      </c>
      <c r="G26" s="9">
        <v>1.0429999999999999</v>
      </c>
      <c r="H26" s="10">
        <v>588.99739999999997</v>
      </c>
      <c r="I26" s="8">
        <v>90.698639</v>
      </c>
      <c r="J26" s="8">
        <v>12.9569484</v>
      </c>
      <c r="K26" s="11">
        <v>207</v>
      </c>
      <c r="L26" t="s">
        <v>16</v>
      </c>
      <c r="M26" t="s">
        <v>297</v>
      </c>
      <c r="N26">
        <v>35</v>
      </c>
      <c r="O26" t="s">
        <v>33</v>
      </c>
      <c r="P26" t="s">
        <v>204</v>
      </c>
      <c r="Q26">
        <v>21</v>
      </c>
      <c r="R26">
        <f t="shared" si="3"/>
        <v>0.7792</v>
      </c>
      <c r="S26">
        <f t="shared" si="4"/>
        <v>-0.42802611727295509</v>
      </c>
      <c r="T26" s="23">
        <v>-325.48694850824006</v>
      </c>
      <c r="U26" s="24">
        <v>-84.250653492868196</v>
      </c>
      <c r="V26" s="25"/>
    </row>
    <row r="27" spans="1:22">
      <c r="A27" s="3">
        <v>45530</v>
      </c>
      <c r="B27" t="s">
        <v>43</v>
      </c>
      <c r="C27" s="4">
        <v>53.583333330000002</v>
      </c>
      <c r="D27" s="5">
        <v>0.89500000000000002</v>
      </c>
      <c r="E27" s="5">
        <v>12.50882344</v>
      </c>
      <c r="F27" s="8">
        <v>7</v>
      </c>
      <c r="G27" s="9">
        <v>2.5230000000000001</v>
      </c>
      <c r="H27" s="10">
        <v>592.12379999999996</v>
      </c>
      <c r="I27" s="8">
        <v>91.182699299999996</v>
      </c>
      <c r="J27" s="8">
        <v>13.0260999</v>
      </c>
      <c r="K27" s="11">
        <v>208</v>
      </c>
      <c r="L27" t="s">
        <v>16</v>
      </c>
      <c r="M27" t="s">
        <v>297</v>
      </c>
      <c r="N27">
        <v>35</v>
      </c>
      <c r="O27" t="s">
        <v>33</v>
      </c>
      <c r="P27" t="s">
        <v>203</v>
      </c>
      <c r="Q27">
        <v>21</v>
      </c>
      <c r="R27">
        <f t="shared" si="3"/>
        <v>0.77813333333333334</v>
      </c>
      <c r="S27">
        <f t="shared" si="4"/>
        <v>-0.42930934208882182</v>
      </c>
      <c r="T27" s="23">
        <v>-326.27872351421996</v>
      </c>
      <c r="U27" s="24"/>
      <c r="V27" s="25"/>
    </row>
    <row r="28" spans="1:22">
      <c r="A28" s="3">
        <v>45530</v>
      </c>
      <c r="B28" t="s">
        <v>44</v>
      </c>
      <c r="C28" s="4">
        <v>53.583333330000002</v>
      </c>
      <c r="D28" s="5">
        <v>0.92</v>
      </c>
      <c r="E28" s="5">
        <v>12.57689996</v>
      </c>
      <c r="F28" s="8">
        <v>7</v>
      </c>
      <c r="G28" s="9">
        <v>4.056</v>
      </c>
      <c r="H28" s="10">
        <v>513.32330000000002</v>
      </c>
      <c r="I28" s="8">
        <v>78.982024199999998</v>
      </c>
      <c r="J28" s="8">
        <v>11.2831463</v>
      </c>
      <c r="K28" s="11">
        <v>181</v>
      </c>
      <c r="L28" t="s">
        <v>16</v>
      </c>
      <c r="M28" t="s">
        <v>297</v>
      </c>
      <c r="N28">
        <v>35</v>
      </c>
      <c r="O28" t="s">
        <v>33</v>
      </c>
      <c r="P28" t="s">
        <v>208</v>
      </c>
      <c r="Q28">
        <v>21</v>
      </c>
      <c r="R28">
        <f t="shared" si="3"/>
        <v>0.80693333333333339</v>
      </c>
      <c r="S28">
        <f t="shared" si="4"/>
        <v>-0.39351522869894495</v>
      </c>
      <c r="T28" s="23">
        <v>-287.23497793216006</v>
      </c>
      <c r="U28" s="24"/>
      <c r="V28" s="25"/>
    </row>
    <row r="29" spans="1:22">
      <c r="A29" s="3">
        <v>45530</v>
      </c>
      <c r="B29" t="s">
        <v>45</v>
      </c>
      <c r="C29" s="4">
        <v>53.583333330000002</v>
      </c>
      <c r="D29" s="5">
        <v>0.98699999999999999</v>
      </c>
      <c r="E29" s="5">
        <v>12.244153170000001</v>
      </c>
      <c r="F29" s="8">
        <v>5</v>
      </c>
      <c r="G29" s="9">
        <v>1.05</v>
      </c>
      <c r="H29" s="10">
        <v>292.59840000000003</v>
      </c>
      <c r="I29" s="8">
        <v>44.807205799999998</v>
      </c>
      <c r="J29" s="8">
        <v>8.9614411599999997</v>
      </c>
      <c r="K29" s="11">
        <v>143</v>
      </c>
      <c r="L29" t="s">
        <v>16</v>
      </c>
      <c r="M29" t="s">
        <v>297</v>
      </c>
      <c r="N29">
        <v>35</v>
      </c>
      <c r="O29" t="s">
        <v>33</v>
      </c>
      <c r="P29" t="s">
        <v>211</v>
      </c>
      <c r="Q29">
        <v>21</v>
      </c>
      <c r="R29">
        <f t="shared" si="3"/>
        <v>0.84746666666666659</v>
      </c>
      <c r="S29">
        <f t="shared" si="4"/>
        <v>-0.33844331560051133</v>
      </c>
      <c r="T29" s="23">
        <v>-265.04643044783001</v>
      </c>
      <c r="U29" s="24"/>
      <c r="V29" s="25"/>
    </row>
    <row r="30" spans="1:22">
      <c r="A30" s="3">
        <v>45530</v>
      </c>
      <c r="B30" t="s">
        <v>46</v>
      </c>
      <c r="C30" s="4">
        <v>53.583333330000002</v>
      </c>
      <c r="D30" s="5">
        <v>0.95499999999999996</v>
      </c>
      <c r="E30" s="5">
        <v>12.323608849999999</v>
      </c>
      <c r="F30" s="8">
        <v>5</v>
      </c>
      <c r="G30" s="9">
        <v>2.5830000000000002</v>
      </c>
      <c r="H30" s="10">
        <v>259.03559999999999</v>
      </c>
      <c r="I30" s="8">
        <v>39.610680199999997</v>
      </c>
      <c r="J30" s="8">
        <v>7.9221360299999999</v>
      </c>
      <c r="K30" s="11">
        <v>127</v>
      </c>
      <c r="L30" t="s">
        <v>16</v>
      </c>
      <c r="M30" t="s">
        <v>297</v>
      </c>
      <c r="N30">
        <v>35</v>
      </c>
      <c r="O30" t="s">
        <v>33</v>
      </c>
      <c r="P30" t="s">
        <v>212</v>
      </c>
      <c r="Q30">
        <v>21</v>
      </c>
      <c r="R30">
        <f t="shared" si="3"/>
        <v>0.86453333333333338</v>
      </c>
      <c r="S30">
        <f t="shared" si="4"/>
        <v>-0.31323475418386026</v>
      </c>
      <c r="T30" s="23">
        <v>-329.30355137168004</v>
      </c>
      <c r="U30" s="24"/>
      <c r="V30" s="25"/>
    </row>
    <row r="31" spans="1:22">
      <c r="A31" s="3">
        <v>45530</v>
      </c>
      <c r="B31" t="s">
        <v>47</v>
      </c>
      <c r="C31" s="4">
        <v>53.583333330000002</v>
      </c>
      <c r="D31" s="5">
        <v>1.0349999999999999</v>
      </c>
      <c r="E31" s="5">
        <v>12.79425635</v>
      </c>
      <c r="F31" s="8">
        <v>5</v>
      </c>
      <c r="G31" s="9">
        <v>4.17</v>
      </c>
      <c r="H31" s="10">
        <v>563.04160000000002</v>
      </c>
      <c r="I31" s="8">
        <v>86.6799046</v>
      </c>
      <c r="J31" s="8">
        <v>17.335980899999999</v>
      </c>
      <c r="K31" s="11">
        <v>277</v>
      </c>
      <c r="L31" t="s">
        <v>16</v>
      </c>
      <c r="M31" t="s">
        <v>297</v>
      </c>
      <c r="N31">
        <v>35</v>
      </c>
      <c r="O31" t="s">
        <v>33</v>
      </c>
      <c r="P31" t="s">
        <v>231</v>
      </c>
      <c r="Q31">
        <v>21</v>
      </c>
      <c r="R31">
        <f t="shared" si="3"/>
        <v>0.70453333333333334</v>
      </c>
      <c r="S31">
        <f t="shared" si="4"/>
        <v>-0.51130687768213778</v>
      </c>
      <c r="T31" s="23">
        <v>-298.69898247011002</v>
      </c>
      <c r="U31" s="24">
        <v>-77.46510149367279</v>
      </c>
      <c r="V31" s="25"/>
    </row>
    <row r="32" spans="1:22">
      <c r="A32" s="3">
        <v>45531</v>
      </c>
      <c r="B32" t="s">
        <v>48</v>
      </c>
      <c r="C32" s="4">
        <v>23.75</v>
      </c>
      <c r="D32" s="5">
        <v>0.13800000000000001</v>
      </c>
      <c r="E32" s="5"/>
      <c r="F32" s="8">
        <v>40</v>
      </c>
      <c r="G32" s="9">
        <v>1.0429999999999999</v>
      </c>
      <c r="H32" s="10">
        <v>140.6352</v>
      </c>
      <c r="I32" s="8">
        <v>22.281479900000001</v>
      </c>
      <c r="J32" s="8">
        <v>0.557037</v>
      </c>
      <c r="K32" s="11">
        <v>9</v>
      </c>
      <c r="L32" t="s">
        <v>16</v>
      </c>
      <c r="M32" t="s">
        <v>297</v>
      </c>
      <c r="N32">
        <v>35</v>
      </c>
      <c r="O32" t="s">
        <v>33</v>
      </c>
      <c r="P32" t="s">
        <v>229</v>
      </c>
      <c r="Q32">
        <v>21</v>
      </c>
      <c r="R32">
        <f t="shared" si="3"/>
        <v>0.99039999999999995</v>
      </c>
      <c r="S32">
        <f t="shared" si="4"/>
        <v>-4.5033849891842011E-2</v>
      </c>
      <c r="T32" s="23">
        <v>-301.61583290818004</v>
      </c>
      <c r="U32" s="24">
        <v>-116.91047683509902</v>
      </c>
      <c r="V32" s="25"/>
    </row>
    <row r="33" spans="1:22">
      <c r="A33" s="3">
        <v>45531</v>
      </c>
      <c r="B33" t="s">
        <v>49</v>
      </c>
      <c r="C33" s="4">
        <v>23.75</v>
      </c>
      <c r="D33" s="5">
        <v>0.13800000000000001</v>
      </c>
      <c r="E33" s="5"/>
      <c r="F33" s="8">
        <v>40</v>
      </c>
      <c r="G33" s="9">
        <v>2.383</v>
      </c>
      <c r="H33" s="10">
        <v>175.80840000000001</v>
      </c>
      <c r="I33" s="8">
        <v>27.694573500000001</v>
      </c>
      <c r="J33" s="8">
        <v>0.69236434000000002</v>
      </c>
      <c r="K33" s="11">
        <v>11</v>
      </c>
      <c r="L33" t="s">
        <v>16</v>
      </c>
      <c r="M33" t="s">
        <v>297</v>
      </c>
      <c r="N33">
        <v>35</v>
      </c>
      <c r="O33" t="s">
        <v>33</v>
      </c>
      <c r="P33" t="s">
        <v>228</v>
      </c>
      <c r="Q33">
        <v>21</v>
      </c>
      <c r="R33">
        <f t="shared" si="3"/>
        <v>0.98826666666666663</v>
      </c>
      <c r="S33">
        <f t="shared" si="4"/>
        <v>-5.2777697070165434E-2</v>
      </c>
      <c r="T33" s="23">
        <v>-330.28913600841008</v>
      </c>
      <c r="U33" s="24">
        <v>-117.84256099514801</v>
      </c>
      <c r="V33" s="25"/>
    </row>
    <row r="34" spans="1:22" s="25" customFormat="1">
      <c r="A34" s="34">
        <v>45531</v>
      </c>
      <c r="B34" s="25" t="s">
        <v>50</v>
      </c>
      <c r="C34" s="28">
        <v>23.75</v>
      </c>
      <c r="D34" s="29">
        <v>0.13700000000000001</v>
      </c>
      <c r="E34" s="29"/>
      <c r="F34" s="30">
        <v>40</v>
      </c>
      <c r="G34" s="31">
        <v>4.1559999999999997</v>
      </c>
      <c r="H34" s="32">
        <v>40.796399999999998</v>
      </c>
      <c r="I34" s="30">
        <v>6.9164640300000002</v>
      </c>
      <c r="J34" s="30">
        <v>0.1729116</v>
      </c>
      <c r="K34" s="33">
        <v>3</v>
      </c>
      <c r="L34" s="25" t="s">
        <v>16</v>
      </c>
      <c r="M34" s="25" t="s">
        <v>297</v>
      </c>
      <c r="N34" s="25">
        <v>35</v>
      </c>
      <c r="O34" s="25" t="s">
        <v>33</v>
      </c>
      <c r="P34" s="25" t="s">
        <v>230</v>
      </c>
      <c r="Q34" s="25">
        <v>21</v>
      </c>
      <c r="R34" s="25">
        <f t="shared" si="3"/>
        <v>0.99680000000000002</v>
      </c>
      <c r="S34" s="25">
        <f t="shared" si="4"/>
        <v>-1.8441747894627374E-2</v>
      </c>
      <c r="T34" s="26"/>
    </row>
    <row r="35" spans="1:22">
      <c r="A35" s="12">
        <v>45531</v>
      </c>
      <c r="B35" t="s">
        <v>51</v>
      </c>
      <c r="C35" s="4">
        <v>32.916666669999998</v>
      </c>
      <c r="D35" s="5">
        <v>0.182</v>
      </c>
      <c r="E35" s="5"/>
      <c r="F35" s="8">
        <v>30</v>
      </c>
      <c r="G35" s="9">
        <v>1.046</v>
      </c>
      <c r="H35" s="10">
        <v>305.83940000000001</v>
      </c>
      <c r="I35" s="8">
        <v>47.7061159</v>
      </c>
      <c r="J35" s="8">
        <v>1.5902038599999999</v>
      </c>
      <c r="K35" s="11">
        <v>25</v>
      </c>
      <c r="L35" t="s">
        <v>16</v>
      </c>
      <c r="M35" t="s">
        <v>297</v>
      </c>
      <c r="N35">
        <v>35</v>
      </c>
      <c r="O35" t="s">
        <v>33</v>
      </c>
      <c r="P35" t="s">
        <v>227</v>
      </c>
      <c r="Q35">
        <v>21</v>
      </c>
      <c r="R35">
        <f t="shared" si="3"/>
        <v>0.97333333333333338</v>
      </c>
      <c r="S35">
        <f t="shared" si="4"/>
        <v>-9.9297011862366016E-2</v>
      </c>
      <c r="T35" s="23">
        <v>-320.47941793690001</v>
      </c>
      <c r="U35" s="24">
        <v>-107.42109886750313</v>
      </c>
      <c r="V35" s="25"/>
    </row>
    <row r="36" spans="1:22">
      <c r="A36" s="12">
        <v>45531</v>
      </c>
      <c r="B36" t="s">
        <v>52</v>
      </c>
      <c r="C36" s="4">
        <v>32.916666669999998</v>
      </c>
      <c r="D36" s="5">
        <v>0.183</v>
      </c>
      <c r="E36" s="5"/>
      <c r="F36" s="8">
        <v>30</v>
      </c>
      <c r="G36" s="9">
        <v>2.766</v>
      </c>
      <c r="H36" s="10">
        <v>310.23950000000002</v>
      </c>
      <c r="I36" s="8">
        <v>48.383283599999999</v>
      </c>
      <c r="J36" s="8">
        <v>1.6127761199999999</v>
      </c>
      <c r="K36" s="11">
        <v>26</v>
      </c>
      <c r="L36" t="s">
        <v>16</v>
      </c>
      <c r="M36" t="s">
        <v>297</v>
      </c>
      <c r="N36">
        <v>35</v>
      </c>
      <c r="O36" t="s">
        <v>33</v>
      </c>
      <c r="P36" t="s">
        <v>226</v>
      </c>
      <c r="Q36">
        <v>21</v>
      </c>
      <c r="R36">
        <f t="shared" si="3"/>
        <v>0.97226666666666661</v>
      </c>
      <c r="S36">
        <f t="shared" si="4"/>
        <v>-0.10226344017048855</v>
      </c>
      <c r="T36" s="23"/>
      <c r="U36" s="24"/>
      <c r="V36" s="25"/>
    </row>
    <row r="37" spans="1:22">
      <c r="A37" s="12">
        <v>45531</v>
      </c>
      <c r="B37" t="s">
        <v>53</v>
      </c>
      <c r="C37" s="4">
        <v>32.916666669999998</v>
      </c>
      <c r="D37" s="5">
        <v>0.193</v>
      </c>
      <c r="E37" s="5"/>
      <c r="F37" s="8">
        <v>30</v>
      </c>
      <c r="G37" s="9">
        <v>4.0860000000000003</v>
      </c>
      <c r="H37" s="10">
        <v>329.1823</v>
      </c>
      <c r="I37" s="8">
        <v>51.298547200000002</v>
      </c>
      <c r="J37" s="8">
        <v>1.7099515700000001</v>
      </c>
      <c r="K37" s="11">
        <v>27</v>
      </c>
      <c r="L37" t="s">
        <v>16</v>
      </c>
      <c r="M37" t="s">
        <v>297</v>
      </c>
      <c r="N37">
        <v>35</v>
      </c>
      <c r="O37" t="s">
        <v>33</v>
      </c>
      <c r="P37" t="s">
        <v>225</v>
      </c>
      <c r="Q37">
        <v>21</v>
      </c>
      <c r="R37">
        <f t="shared" si="3"/>
        <v>0.97119999999999995</v>
      </c>
      <c r="S37">
        <f t="shared" si="4"/>
        <v>-0.10519413188323615</v>
      </c>
      <c r="T37" s="23"/>
      <c r="U37" s="24">
        <v>-113.08243736257837</v>
      </c>
      <c r="V37" s="25"/>
    </row>
    <row r="38" spans="1:22">
      <c r="A38" s="12">
        <v>45531</v>
      </c>
      <c r="B38" t="s">
        <v>54</v>
      </c>
      <c r="C38" s="4">
        <v>44.083333330000002</v>
      </c>
      <c r="D38" s="5">
        <v>0.34499999999999997</v>
      </c>
      <c r="E38" s="5">
        <v>13.568825260000001</v>
      </c>
      <c r="F38" s="8">
        <v>20</v>
      </c>
      <c r="G38" s="9">
        <v>1.04</v>
      </c>
      <c r="H38" s="10">
        <v>523.55430000000001</v>
      </c>
      <c r="I38" s="8">
        <v>81.212056399999994</v>
      </c>
      <c r="J38" s="8">
        <v>4.0606028199999997</v>
      </c>
      <c r="K38" s="11">
        <v>65</v>
      </c>
      <c r="L38" t="s">
        <v>16</v>
      </c>
      <c r="M38" t="s">
        <v>297</v>
      </c>
      <c r="N38">
        <v>35</v>
      </c>
      <c r="O38" t="s">
        <v>33</v>
      </c>
      <c r="P38" t="s">
        <v>223</v>
      </c>
      <c r="Q38">
        <v>21</v>
      </c>
      <c r="R38">
        <f t="shared" si="3"/>
        <v>0.93066666666666664</v>
      </c>
      <c r="S38">
        <f t="shared" si="4"/>
        <v>-0.19882397331424692</v>
      </c>
      <c r="T38" s="23">
        <v>-319.90441445617006</v>
      </c>
      <c r="U38" s="24">
        <v>-111.48605387516993</v>
      </c>
      <c r="V38" s="25"/>
    </row>
    <row r="39" spans="1:22">
      <c r="A39" s="12">
        <v>45531</v>
      </c>
      <c r="B39" t="s">
        <v>55</v>
      </c>
      <c r="C39" s="4">
        <v>44.083333330000002</v>
      </c>
      <c r="D39" s="5">
        <v>0.33200000000000002</v>
      </c>
      <c r="E39" s="5">
        <v>15.11272013</v>
      </c>
      <c r="F39" s="8">
        <v>20</v>
      </c>
      <c r="G39" s="9">
        <v>2.5059999999999998</v>
      </c>
      <c r="H39" s="10">
        <v>571.52710000000002</v>
      </c>
      <c r="I39" s="8">
        <v>88.594986000000006</v>
      </c>
      <c r="J39" s="8">
        <v>4.4297493000000001</v>
      </c>
      <c r="K39" s="11">
        <v>71</v>
      </c>
      <c r="L39" t="s">
        <v>16</v>
      </c>
      <c r="M39" t="s">
        <v>297</v>
      </c>
      <c r="N39">
        <v>35</v>
      </c>
      <c r="O39" t="s">
        <v>33</v>
      </c>
      <c r="P39" t="s">
        <v>219</v>
      </c>
      <c r="Q39">
        <v>21</v>
      </c>
      <c r="R39">
        <f t="shared" si="3"/>
        <v>0.92426666666666657</v>
      </c>
      <c r="S39">
        <f t="shared" si="4"/>
        <v>-0.2114461841165966</v>
      </c>
      <c r="T39" s="23">
        <v>-310.70548350027002</v>
      </c>
      <c r="U39" s="24">
        <v>-91.374675229599774</v>
      </c>
      <c r="V39" s="25"/>
    </row>
    <row r="40" spans="1:22">
      <c r="A40" s="12">
        <v>45531</v>
      </c>
      <c r="B40" t="s">
        <v>56</v>
      </c>
      <c r="C40" s="4">
        <v>44.083333330000002</v>
      </c>
      <c r="D40" s="5">
        <v>0.33600000000000002</v>
      </c>
      <c r="E40" s="5">
        <v>14.732632089999999</v>
      </c>
      <c r="F40" s="8">
        <v>20</v>
      </c>
      <c r="G40" s="9">
        <v>3.75</v>
      </c>
      <c r="H40" s="10">
        <v>351.98419999999999</v>
      </c>
      <c r="I40" s="8">
        <v>54.807719499999997</v>
      </c>
      <c r="J40" s="8">
        <v>2.7403859800000001</v>
      </c>
      <c r="K40" s="11">
        <v>44</v>
      </c>
      <c r="L40" t="s">
        <v>16</v>
      </c>
      <c r="M40" t="s">
        <v>297</v>
      </c>
      <c r="N40">
        <v>35</v>
      </c>
      <c r="O40" t="s">
        <v>33</v>
      </c>
      <c r="P40" t="s">
        <v>224</v>
      </c>
      <c r="Q40">
        <v>21</v>
      </c>
      <c r="R40">
        <f t="shared" si="3"/>
        <v>0.95306666666666662</v>
      </c>
      <c r="S40">
        <f t="shared" si="4"/>
        <v>-0.15064039558226919</v>
      </c>
      <c r="T40" s="23">
        <v>-267.40749526815006</v>
      </c>
      <c r="U40" s="24">
        <v>-113.80377594309977</v>
      </c>
      <c r="V40" s="25"/>
    </row>
    <row r="41" spans="1:22">
      <c r="A41" s="12">
        <v>45531</v>
      </c>
      <c r="B41" t="s">
        <v>57</v>
      </c>
      <c r="C41" s="4">
        <v>50.75</v>
      </c>
      <c r="D41" s="5">
        <v>0.495</v>
      </c>
      <c r="E41" s="5">
        <v>11.39615729</v>
      </c>
      <c r="F41" s="8">
        <v>10</v>
      </c>
      <c r="G41" s="9">
        <v>1.04</v>
      </c>
      <c r="H41" s="10">
        <v>326.41759999999999</v>
      </c>
      <c r="I41" s="8">
        <v>50.8730647</v>
      </c>
      <c r="J41" s="8">
        <v>5.0873064699999997</v>
      </c>
      <c r="K41" s="11">
        <v>81</v>
      </c>
      <c r="L41" t="s">
        <v>16</v>
      </c>
      <c r="M41" t="s">
        <v>297</v>
      </c>
      <c r="N41">
        <v>35</v>
      </c>
      <c r="O41" t="s">
        <v>33</v>
      </c>
      <c r="P41" t="s">
        <v>216</v>
      </c>
      <c r="Q41">
        <v>21</v>
      </c>
      <c r="R41">
        <f t="shared" si="3"/>
        <v>0.91359999999999997</v>
      </c>
      <c r="S41">
        <f t="shared" si="4"/>
        <v>-0.23158222516864252</v>
      </c>
      <c r="T41" s="23">
        <v>-318.77590865589002</v>
      </c>
      <c r="U41" s="24">
        <v>-104.41292959209325</v>
      </c>
      <c r="V41" s="25"/>
    </row>
    <row r="42" spans="1:22">
      <c r="A42" s="12">
        <v>45531</v>
      </c>
      <c r="B42" t="s">
        <v>58</v>
      </c>
      <c r="C42" s="4">
        <v>50.75</v>
      </c>
      <c r="D42" s="5">
        <v>0.499</v>
      </c>
      <c r="E42" s="5">
        <v>11.763422589999999</v>
      </c>
      <c r="F42" s="8">
        <v>10</v>
      </c>
      <c r="G42" s="9">
        <v>2.383</v>
      </c>
      <c r="H42" s="10">
        <v>264.84910000000002</v>
      </c>
      <c r="I42" s="8">
        <v>41.3977808</v>
      </c>
      <c r="J42" s="8">
        <v>4.1397780800000001</v>
      </c>
      <c r="K42" s="11">
        <v>66</v>
      </c>
      <c r="L42" t="s">
        <v>16</v>
      </c>
      <c r="M42" t="s">
        <v>297</v>
      </c>
      <c r="N42">
        <v>35</v>
      </c>
      <c r="O42" t="s">
        <v>33</v>
      </c>
      <c r="P42" t="s">
        <v>222</v>
      </c>
      <c r="Q42">
        <v>21</v>
      </c>
      <c r="R42">
        <f t="shared" si="3"/>
        <v>0.92959999999999998</v>
      </c>
      <c r="S42">
        <f t="shared" si="4"/>
        <v>-0.20095822495008295</v>
      </c>
      <c r="T42" s="23">
        <v>-318.39556696910006</v>
      </c>
      <c r="U42" s="24">
        <v>-108.58999315789356</v>
      </c>
      <c r="V42" s="25"/>
    </row>
    <row r="43" spans="1:22">
      <c r="A43" s="12">
        <v>45531</v>
      </c>
      <c r="B43" t="s">
        <v>59</v>
      </c>
      <c r="C43" s="4">
        <v>50.75</v>
      </c>
      <c r="D43" s="5">
        <v>0.47499999999999998</v>
      </c>
      <c r="E43" s="5">
        <v>12.609603079999999</v>
      </c>
      <c r="F43" s="8">
        <v>10</v>
      </c>
      <c r="G43" s="9">
        <v>3.68</v>
      </c>
      <c r="H43" s="10">
        <v>280.8098</v>
      </c>
      <c r="I43" s="8">
        <v>43.854104499999998</v>
      </c>
      <c r="J43" s="8">
        <v>4.3854104500000002</v>
      </c>
      <c r="K43" s="11">
        <v>70</v>
      </c>
      <c r="L43" t="s">
        <v>16</v>
      </c>
      <c r="M43" t="s">
        <v>297</v>
      </c>
      <c r="N43">
        <v>35</v>
      </c>
      <c r="O43" t="s">
        <v>33</v>
      </c>
      <c r="P43" t="s">
        <v>221</v>
      </c>
      <c r="Q43">
        <v>21</v>
      </c>
      <c r="R43">
        <f t="shared" si="3"/>
        <v>0.92533333333333334</v>
      </c>
      <c r="S43">
        <f t="shared" si="4"/>
        <v>-0.20937234133217805</v>
      </c>
      <c r="T43" s="23">
        <v>-308.22216879047005</v>
      </c>
      <c r="U43" s="24">
        <v>-106.86946092284272</v>
      </c>
      <c r="V43" s="25"/>
    </row>
    <row r="44" spans="1:22">
      <c r="A44" s="12">
        <v>45531</v>
      </c>
      <c r="B44" t="s">
        <v>60</v>
      </c>
      <c r="C44" s="4">
        <v>56.75</v>
      </c>
      <c r="D44" s="5">
        <v>0.60399999999999998</v>
      </c>
      <c r="E44" s="5">
        <v>12.64633987</v>
      </c>
      <c r="F44" s="8">
        <v>10</v>
      </c>
      <c r="G44" s="9">
        <v>1.04</v>
      </c>
      <c r="H44" s="10">
        <v>404.40839999999997</v>
      </c>
      <c r="I44" s="8">
        <v>62.875711799999998</v>
      </c>
      <c r="J44" s="8">
        <v>6.2875711799999996</v>
      </c>
      <c r="K44" s="11">
        <v>101</v>
      </c>
      <c r="L44" t="s">
        <v>16</v>
      </c>
      <c r="M44" t="s">
        <v>297</v>
      </c>
      <c r="N44">
        <v>35</v>
      </c>
      <c r="O44" t="s">
        <v>33</v>
      </c>
      <c r="P44" t="s">
        <v>213</v>
      </c>
      <c r="Q44">
        <v>21</v>
      </c>
      <c r="R44">
        <f t="shared" si="3"/>
        <v>0.89226666666666665</v>
      </c>
      <c r="S44">
        <f t="shared" si="4"/>
        <v>-0.26902297709663359</v>
      </c>
      <c r="T44" s="23">
        <v>-307.50385452105002</v>
      </c>
      <c r="U44" s="24">
        <v>-105.12284239106317</v>
      </c>
      <c r="V44" s="25"/>
    </row>
    <row r="45" spans="1:22">
      <c r="A45" s="12">
        <v>45531</v>
      </c>
      <c r="B45" t="s">
        <v>61</v>
      </c>
      <c r="C45" s="4">
        <v>56.75</v>
      </c>
      <c r="D45" s="5">
        <v>0.61</v>
      </c>
      <c r="E45" s="5">
        <v>12.363085399999999</v>
      </c>
      <c r="F45" s="8">
        <v>10</v>
      </c>
      <c r="G45" s="9">
        <v>2.5059999999999998</v>
      </c>
      <c r="H45" s="10">
        <v>385.70780000000002</v>
      </c>
      <c r="I45" s="8">
        <v>59.9977223</v>
      </c>
      <c r="J45" s="8">
        <v>5.9997722299999996</v>
      </c>
      <c r="K45" s="11">
        <v>96</v>
      </c>
      <c r="L45" t="s">
        <v>16</v>
      </c>
      <c r="M45" t="s">
        <v>297</v>
      </c>
      <c r="N45">
        <v>35</v>
      </c>
      <c r="O45" t="s">
        <v>33</v>
      </c>
      <c r="P45" t="s">
        <v>215</v>
      </c>
      <c r="Q45">
        <v>21</v>
      </c>
      <c r="R45">
        <f t="shared" si="3"/>
        <v>0.89759999999999995</v>
      </c>
      <c r="S45">
        <f t="shared" si="4"/>
        <v>-0.25997787566508151</v>
      </c>
      <c r="T45" s="23">
        <v>-314.07404901049</v>
      </c>
      <c r="U45" s="24">
        <v>-101.49525656968127</v>
      </c>
      <c r="V45" s="25"/>
    </row>
    <row r="46" spans="1:22">
      <c r="A46" s="12">
        <v>45531</v>
      </c>
      <c r="B46" t="s">
        <v>62</v>
      </c>
      <c r="C46" s="4">
        <v>56.75</v>
      </c>
      <c r="D46" s="5">
        <v>0.64500000000000002</v>
      </c>
      <c r="E46" s="5">
        <v>11.798551310000001</v>
      </c>
      <c r="F46" s="8">
        <v>10</v>
      </c>
      <c r="G46" s="9">
        <v>4.1399999999999997</v>
      </c>
      <c r="H46" s="10">
        <v>399.02960000000002</v>
      </c>
      <c r="I46" s="8">
        <v>62.047923900000001</v>
      </c>
      <c r="J46" s="8">
        <v>6.2047923899999997</v>
      </c>
      <c r="K46" s="11">
        <v>99</v>
      </c>
      <c r="L46" t="s">
        <v>16</v>
      </c>
      <c r="M46" t="s">
        <v>297</v>
      </c>
      <c r="N46">
        <v>35</v>
      </c>
      <c r="O46" t="s">
        <v>33</v>
      </c>
      <c r="P46" t="s">
        <v>214</v>
      </c>
      <c r="Q46">
        <v>21</v>
      </c>
      <c r="R46">
        <f t="shared" si="3"/>
        <v>0.89439999999999997</v>
      </c>
      <c r="S46">
        <f t="shared" si="4"/>
        <v>-0.26542825743981829</v>
      </c>
      <c r="T46" s="23">
        <v>-318.07383127680009</v>
      </c>
      <c r="U46" s="24">
        <v>-99.910998133478245</v>
      </c>
      <c r="V46" s="25"/>
    </row>
    <row r="47" spans="1:22">
      <c r="A47" s="3">
        <v>45642</v>
      </c>
      <c r="B47" t="s">
        <v>63</v>
      </c>
      <c r="C47" s="4">
        <v>98.33</v>
      </c>
      <c r="D47" s="5">
        <v>0.17799999999999999</v>
      </c>
      <c r="F47" s="8">
        <v>40</v>
      </c>
      <c r="G47" s="9">
        <v>2.3730000000000002</v>
      </c>
      <c r="H47" s="10">
        <v>686.76149999999996</v>
      </c>
      <c r="I47" s="8">
        <f>(H47+1.7553)/6.4712</f>
        <v>106.39708245765856</v>
      </c>
      <c r="J47" s="8">
        <f>(I47*10^-3)/(F47*10^-3)</f>
        <v>2.6599270614414636</v>
      </c>
      <c r="K47" s="11">
        <f>J47*16</f>
        <v>42.558832983063418</v>
      </c>
      <c r="L47" t="s">
        <v>64</v>
      </c>
      <c r="M47" t="s">
        <v>297</v>
      </c>
      <c r="N47">
        <v>25</v>
      </c>
      <c r="O47" t="s">
        <v>17</v>
      </c>
      <c r="P47" t="s">
        <v>191</v>
      </c>
      <c r="Q47">
        <v>22</v>
      </c>
      <c r="R47">
        <f t="shared" si="3"/>
        <v>0.95460391148473223</v>
      </c>
      <c r="S47">
        <f t="shared" si="4"/>
        <v>-0.14705539592077388</v>
      </c>
      <c r="T47" s="23">
        <v>-310.82319278210997</v>
      </c>
      <c r="U47" s="24">
        <v>-113.92629993785617</v>
      </c>
      <c r="V47" s="25"/>
    </row>
    <row r="48" spans="1:22">
      <c r="A48" s="3">
        <v>45642</v>
      </c>
      <c r="B48" t="s">
        <v>65</v>
      </c>
      <c r="C48" s="4">
        <v>98.33</v>
      </c>
      <c r="D48" s="5">
        <v>0.189</v>
      </c>
      <c r="E48" s="5"/>
      <c r="F48" s="8">
        <v>40</v>
      </c>
      <c r="G48" s="9">
        <v>3.49</v>
      </c>
      <c r="H48" s="10">
        <v>1049.7818</v>
      </c>
      <c r="I48" s="8">
        <f t="shared" ref="I48:I61" si="5">(H48+1.7553)/6.4712</f>
        <v>162.49491593522069</v>
      </c>
      <c r="J48" s="8">
        <f t="shared" ref="J48:J110" si="6">(I48*10^-3)/(F48*10^-3)</f>
        <v>4.0623728983805174</v>
      </c>
      <c r="K48" s="11">
        <f t="shared" ref="K48:K110" si="7">J48*16</f>
        <v>64.997966374088278</v>
      </c>
      <c r="L48" t="s">
        <v>64</v>
      </c>
      <c r="M48" t="s">
        <v>297</v>
      </c>
      <c r="N48">
        <v>25</v>
      </c>
      <c r="O48" t="s">
        <v>17</v>
      </c>
      <c r="P48" t="s">
        <v>192</v>
      </c>
      <c r="Q48">
        <v>22</v>
      </c>
      <c r="R48">
        <f t="shared" si="3"/>
        <v>0.93066883586763927</v>
      </c>
      <c r="S48">
        <f t="shared" si="4"/>
        <v>-0.19881962015501095</v>
      </c>
      <c r="T48" s="23">
        <v>-294.34515883274003</v>
      </c>
      <c r="U48" s="24">
        <v>-113.19329444384199</v>
      </c>
      <c r="V48" s="25"/>
    </row>
    <row r="49" spans="1:22">
      <c r="A49" s="3">
        <v>45642</v>
      </c>
      <c r="B49" t="s">
        <v>66</v>
      </c>
      <c r="C49" s="4">
        <v>98.33</v>
      </c>
      <c r="D49" s="5">
        <v>0.16300000000000001</v>
      </c>
      <c r="E49" s="5"/>
      <c r="F49" s="8">
        <v>40</v>
      </c>
      <c r="G49" s="9">
        <v>4.68</v>
      </c>
      <c r="H49" s="10">
        <v>506.3648</v>
      </c>
      <c r="I49" s="8">
        <f t="shared" si="5"/>
        <v>78.520228087526277</v>
      </c>
      <c r="J49" s="8">
        <f t="shared" si="6"/>
        <v>1.9630057021881568</v>
      </c>
      <c r="K49" s="11">
        <f t="shared" si="7"/>
        <v>31.408091235010509</v>
      </c>
      <c r="L49" t="s">
        <v>64</v>
      </c>
      <c r="M49" t="s">
        <v>297</v>
      </c>
      <c r="N49">
        <v>25</v>
      </c>
      <c r="O49" t="s">
        <v>17</v>
      </c>
      <c r="P49" t="s">
        <v>190</v>
      </c>
      <c r="Q49">
        <v>22</v>
      </c>
      <c r="R49">
        <f t="shared" si="3"/>
        <v>0.96649803601598883</v>
      </c>
      <c r="S49">
        <f t="shared" si="4"/>
        <v>-0.11772164191280791</v>
      </c>
      <c r="T49" s="23">
        <v>-314.85892327878008</v>
      </c>
      <c r="U49" s="24">
        <v>-119.13193487452718</v>
      </c>
      <c r="V49" s="25"/>
    </row>
    <row r="50" spans="1:22">
      <c r="A50" s="3">
        <v>45642</v>
      </c>
      <c r="B50" t="s">
        <v>67</v>
      </c>
      <c r="C50" s="4">
        <v>145.08000000000001</v>
      </c>
      <c r="D50" s="5">
        <v>0.30199999999999999</v>
      </c>
      <c r="E50" s="5">
        <v>54.759200219999997</v>
      </c>
      <c r="F50" s="8">
        <v>20</v>
      </c>
      <c r="G50" s="9">
        <v>1.04</v>
      </c>
      <c r="H50" s="10">
        <v>961.09990000000005</v>
      </c>
      <c r="I50" s="8">
        <f t="shared" si="5"/>
        <v>148.79082704907901</v>
      </c>
      <c r="J50" s="8">
        <f t="shared" si="6"/>
        <v>7.4395413524539498</v>
      </c>
      <c r="K50" s="11">
        <f t="shared" si="7"/>
        <v>119.0326616392632</v>
      </c>
      <c r="L50" t="s">
        <v>64</v>
      </c>
      <c r="M50" t="s">
        <v>297</v>
      </c>
      <c r="N50">
        <v>25</v>
      </c>
      <c r="O50" t="s">
        <v>17</v>
      </c>
      <c r="P50" t="s">
        <v>194</v>
      </c>
      <c r="Q50">
        <v>22</v>
      </c>
      <c r="R50">
        <f t="shared" si="3"/>
        <v>0.87303182758478592</v>
      </c>
      <c r="S50">
        <f t="shared" si="4"/>
        <v>-0.30014862846419615</v>
      </c>
      <c r="T50" s="23">
        <v>-282.86275353079998</v>
      </c>
      <c r="U50" s="24">
        <v>-108.8869026652804</v>
      </c>
      <c r="V50" s="25"/>
    </row>
    <row r="51" spans="1:22">
      <c r="A51" s="3">
        <v>45642</v>
      </c>
      <c r="B51" t="s">
        <v>68</v>
      </c>
      <c r="C51" s="4">
        <v>145.08000000000001</v>
      </c>
      <c r="D51" s="5">
        <v>0.34499999999999997</v>
      </c>
      <c r="E51" s="5">
        <v>49.75293817</v>
      </c>
      <c r="F51" s="8">
        <v>10</v>
      </c>
      <c r="G51" s="9">
        <v>1.046</v>
      </c>
      <c r="H51" s="10">
        <v>566.14020000000005</v>
      </c>
      <c r="I51" s="8">
        <f t="shared" si="5"/>
        <v>87.757371121275824</v>
      </c>
      <c r="J51" s="8">
        <f t="shared" si="6"/>
        <v>8.7757371121275813</v>
      </c>
      <c r="K51" s="11">
        <f t="shared" si="7"/>
        <v>140.4117937940413</v>
      </c>
      <c r="L51" t="s">
        <v>64</v>
      </c>
      <c r="M51" t="s">
        <v>297</v>
      </c>
      <c r="N51">
        <v>25</v>
      </c>
      <c r="O51" t="s">
        <v>17</v>
      </c>
      <c r="P51" t="s">
        <v>195</v>
      </c>
      <c r="Q51">
        <v>22</v>
      </c>
      <c r="R51">
        <f t="shared" si="3"/>
        <v>0.85022741995302253</v>
      </c>
      <c r="S51">
        <f t="shared" si="4"/>
        <v>-0.33445616500716097</v>
      </c>
      <c r="T51" s="23">
        <v>-289.48041123075006</v>
      </c>
      <c r="U51" s="24">
        <v>-102.14132630926957</v>
      </c>
      <c r="V51" s="25"/>
    </row>
    <row r="52" spans="1:22">
      <c r="A52" s="3">
        <v>45642</v>
      </c>
      <c r="B52" t="s">
        <v>69</v>
      </c>
      <c r="C52" s="4">
        <v>145.08000000000001</v>
      </c>
      <c r="D52" s="5">
        <v>0.28799999999999998</v>
      </c>
      <c r="E52" s="5">
        <v>63.956168060000003</v>
      </c>
      <c r="F52" s="8">
        <v>10</v>
      </c>
      <c r="G52" s="9">
        <v>2.2000000000000002</v>
      </c>
      <c r="H52" s="10">
        <v>408.41269999999997</v>
      </c>
      <c r="I52" s="8">
        <f t="shared" si="5"/>
        <v>63.383607368030653</v>
      </c>
      <c r="J52" s="8">
        <f t="shared" si="6"/>
        <v>6.3383607368030654</v>
      </c>
      <c r="K52" s="11">
        <f t="shared" si="7"/>
        <v>101.41377178884905</v>
      </c>
      <c r="L52" t="s">
        <v>64</v>
      </c>
      <c r="M52" t="s">
        <v>297</v>
      </c>
      <c r="N52">
        <v>25</v>
      </c>
      <c r="O52" t="s">
        <v>17</v>
      </c>
      <c r="P52" t="s">
        <v>193</v>
      </c>
      <c r="Q52">
        <v>22</v>
      </c>
      <c r="R52">
        <f t="shared" si="3"/>
        <v>0.89182531009189447</v>
      </c>
      <c r="S52">
        <f t="shared" si="4"/>
        <v>-0.26976287601052673</v>
      </c>
      <c r="T52" s="23">
        <v>-309.16258052773003</v>
      </c>
      <c r="U52" s="24">
        <v>-111.427669302718</v>
      </c>
      <c r="V52" s="25"/>
    </row>
    <row r="53" spans="1:22">
      <c r="A53" s="3">
        <v>45642</v>
      </c>
      <c r="B53" t="s">
        <v>70</v>
      </c>
      <c r="C53" s="4">
        <v>241.17</v>
      </c>
      <c r="D53" s="5">
        <v>0.65200000000000002</v>
      </c>
      <c r="E53" s="5">
        <v>57.796867749999997</v>
      </c>
      <c r="F53" s="8">
        <v>10</v>
      </c>
      <c r="G53" s="9">
        <v>3.363</v>
      </c>
      <c r="H53" s="10">
        <v>822.505</v>
      </c>
      <c r="I53" s="8">
        <f t="shared" si="5"/>
        <v>127.37364012856968</v>
      </c>
      <c r="J53" s="8">
        <f t="shared" si="6"/>
        <v>12.737364012856967</v>
      </c>
      <c r="K53" s="11">
        <f t="shared" si="7"/>
        <v>203.79782420571146</v>
      </c>
      <c r="L53" t="s">
        <v>64</v>
      </c>
      <c r="M53" t="s">
        <v>297</v>
      </c>
      <c r="N53">
        <v>25</v>
      </c>
      <c r="O53" t="s">
        <v>17</v>
      </c>
      <c r="P53" t="s">
        <v>196</v>
      </c>
      <c r="Q53">
        <v>22</v>
      </c>
      <c r="R53">
        <f t="shared" si="3"/>
        <v>0.78261565418057444</v>
      </c>
      <c r="S53">
        <f t="shared" si="4"/>
        <v>-0.42389608214937141</v>
      </c>
      <c r="T53" s="23">
        <v>-270.68981037486003</v>
      </c>
      <c r="U53" s="24"/>
      <c r="V53" s="25"/>
    </row>
    <row r="54" spans="1:22">
      <c r="A54" s="3">
        <v>45642</v>
      </c>
      <c r="B54" t="s">
        <v>71</v>
      </c>
      <c r="C54" s="4">
        <v>241.17</v>
      </c>
      <c r="D54" s="5">
        <v>0.61</v>
      </c>
      <c r="E54" s="5">
        <v>52.682220729999997</v>
      </c>
      <c r="F54" s="8">
        <v>7</v>
      </c>
      <c r="G54" s="9">
        <v>3.84</v>
      </c>
      <c r="H54" s="10">
        <v>793.31010000000003</v>
      </c>
      <c r="I54" s="8">
        <f t="shared" si="5"/>
        <v>122.86212758066512</v>
      </c>
      <c r="J54" s="8">
        <f t="shared" si="6"/>
        <v>17.551732511523589</v>
      </c>
      <c r="K54" s="11">
        <f t="shared" si="7"/>
        <v>280.82772018437743</v>
      </c>
      <c r="L54" t="s">
        <v>64</v>
      </c>
      <c r="M54" t="s">
        <v>297</v>
      </c>
      <c r="N54">
        <v>25</v>
      </c>
      <c r="O54" t="s">
        <v>17</v>
      </c>
      <c r="P54" t="s">
        <v>197</v>
      </c>
      <c r="Q54">
        <v>22</v>
      </c>
      <c r="R54">
        <f t="shared" si="3"/>
        <v>0.70045043180333078</v>
      </c>
      <c r="S54">
        <f t="shared" si="4"/>
        <v>-0.51552488334207569</v>
      </c>
      <c r="T54" s="23">
        <v>-287.05080249974998</v>
      </c>
      <c r="U54" s="24">
        <v>-91.11240302063436</v>
      </c>
      <c r="V54" s="25"/>
    </row>
    <row r="55" spans="1:22">
      <c r="A55" s="3">
        <v>45642</v>
      </c>
      <c r="B55" t="s">
        <v>72</v>
      </c>
      <c r="C55" s="4">
        <v>241.17</v>
      </c>
      <c r="D55" s="5">
        <v>0.66100000000000003</v>
      </c>
      <c r="E55" s="5">
        <v>55.310621189999999</v>
      </c>
      <c r="F55" s="8">
        <v>7</v>
      </c>
      <c r="G55" s="9">
        <v>5.0259999999999998</v>
      </c>
      <c r="H55" s="10">
        <v>1078.615</v>
      </c>
      <c r="I55" s="8">
        <f t="shared" si="5"/>
        <v>166.9505346767215</v>
      </c>
      <c r="J55" s="8">
        <f t="shared" si="6"/>
        <v>23.850076382388785</v>
      </c>
      <c r="K55" s="11">
        <f t="shared" si="7"/>
        <v>381.60122211822056</v>
      </c>
      <c r="L55" t="s">
        <v>64</v>
      </c>
      <c r="M55" t="s">
        <v>297</v>
      </c>
      <c r="N55">
        <v>25</v>
      </c>
      <c r="O55" t="s">
        <v>17</v>
      </c>
      <c r="P55" t="s">
        <v>198</v>
      </c>
      <c r="Q55">
        <v>22</v>
      </c>
      <c r="R55">
        <f t="shared" si="3"/>
        <v>0.59295869640723142</v>
      </c>
      <c r="S55">
        <f t="shared" si="4"/>
        <v>-0.61701642650161026</v>
      </c>
      <c r="T55" s="23">
        <v>-274.69455845380003</v>
      </c>
      <c r="U55" s="24">
        <v>-83.483091853767746</v>
      </c>
      <c r="V55" s="25"/>
    </row>
    <row r="56" spans="1:22">
      <c r="A56" s="3">
        <v>45642</v>
      </c>
      <c r="B56" t="s">
        <v>73</v>
      </c>
      <c r="C56" s="4">
        <v>293.67</v>
      </c>
      <c r="D56" s="5">
        <v>0.78600000000000003</v>
      </c>
      <c r="E56" s="5">
        <v>46.547790110000001</v>
      </c>
      <c r="F56" s="8">
        <v>5</v>
      </c>
      <c r="G56" s="9">
        <v>1.036</v>
      </c>
      <c r="H56" s="10">
        <v>970.79039999999998</v>
      </c>
      <c r="I56" s="8">
        <f t="shared" si="5"/>
        <v>150.288308196316</v>
      </c>
      <c r="J56" s="8">
        <f t="shared" si="6"/>
        <v>30.057661639263198</v>
      </c>
      <c r="K56" s="11">
        <f t="shared" si="7"/>
        <v>480.92258622821117</v>
      </c>
      <c r="L56" t="s">
        <v>64</v>
      </c>
      <c r="M56" t="s">
        <v>297</v>
      </c>
      <c r="N56">
        <v>25</v>
      </c>
      <c r="O56" t="s">
        <v>17</v>
      </c>
      <c r="P56" t="s">
        <v>199</v>
      </c>
      <c r="Q56">
        <v>22</v>
      </c>
      <c r="R56">
        <f t="shared" si="3"/>
        <v>0.48701590802324146</v>
      </c>
      <c r="S56">
        <f t="shared" si="4"/>
        <v>-0.70310278042730967</v>
      </c>
      <c r="T56" s="23">
        <v>-254.09249255481001</v>
      </c>
      <c r="U56" s="24">
        <v>-66.169215045154573</v>
      </c>
      <c r="V56" s="25"/>
    </row>
    <row r="57" spans="1:22">
      <c r="A57" s="3">
        <v>45642</v>
      </c>
      <c r="B57" t="s">
        <v>74</v>
      </c>
      <c r="C57" s="4">
        <v>293.67</v>
      </c>
      <c r="D57" s="5">
        <v>0.83099999999999996</v>
      </c>
      <c r="E57" s="5">
        <v>50.754836500000003</v>
      </c>
      <c r="F57" s="8">
        <v>5</v>
      </c>
      <c r="G57" s="9">
        <v>2.1829999999999998</v>
      </c>
      <c r="H57" s="10">
        <v>972.05600000000004</v>
      </c>
      <c r="I57" s="8">
        <f t="shared" si="5"/>
        <v>150.48388243293363</v>
      </c>
      <c r="J57" s="8">
        <f t="shared" si="6"/>
        <v>30.096776486586723</v>
      </c>
      <c r="K57" s="11">
        <f t="shared" si="7"/>
        <v>481.54842378538757</v>
      </c>
      <c r="L57" t="s">
        <v>64</v>
      </c>
      <c r="M57" t="s">
        <v>297</v>
      </c>
      <c r="N57">
        <v>25</v>
      </c>
      <c r="O57" t="s">
        <v>17</v>
      </c>
      <c r="P57" t="s">
        <v>200</v>
      </c>
      <c r="Q57">
        <v>22</v>
      </c>
      <c r="R57">
        <f t="shared" si="3"/>
        <v>0.48634834796225335</v>
      </c>
      <c r="S57">
        <f t="shared" si="4"/>
        <v>-0.70361059014664007</v>
      </c>
      <c r="T57" s="23">
        <v>-274.15175669679007</v>
      </c>
      <c r="U57" s="24">
        <v>-55.707581408918315</v>
      </c>
      <c r="V57" s="25"/>
    </row>
    <row r="58" spans="1:22">
      <c r="A58" s="3">
        <v>45642</v>
      </c>
      <c r="B58" t="s">
        <v>75</v>
      </c>
      <c r="C58" s="4">
        <v>311.83</v>
      </c>
      <c r="D58" s="5">
        <v>0.85699999999999998</v>
      </c>
      <c r="E58" s="5">
        <v>47.797811029999998</v>
      </c>
      <c r="F58" s="8">
        <v>5</v>
      </c>
      <c r="G58" s="9">
        <v>3.6059999999999999</v>
      </c>
      <c r="H58" s="10">
        <v>1146.8514</v>
      </c>
      <c r="I58" s="8">
        <f t="shared" si="5"/>
        <v>177.49516318457165</v>
      </c>
      <c r="J58" s="8">
        <f t="shared" si="6"/>
        <v>35.499032636914329</v>
      </c>
      <c r="K58" s="11">
        <f t="shared" si="7"/>
        <v>567.98452219062926</v>
      </c>
      <c r="L58" t="s">
        <v>64</v>
      </c>
      <c r="M58" t="s">
        <v>297</v>
      </c>
      <c r="N58">
        <v>25</v>
      </c>
      <c r="O58" t="s">
        <v>17</v>
      </c>
      <c r="P58" t="s">
        <v>189</v>
      </c>
      <c r="Q58">
        <v>22</v>
      </c>
      <c r="R58">
        <f t="shared" si="3"/>
        <v>0.39414984299666211</v>
      </c>
      <c r="S58">
        <f t="shared" si="4"/>
        <v>-0.77027862553916582</v>
      </c>
      <c r="T58" s="23">
        <v>-244.10825882546999</v>
      </c>
      <c r="U58" s="24">
        <v>-48.924282514899005</v>
      </c>
      <c r="V58" s="25"/>
    </row>
    <row r="59" spans="1:22">
      <c r="A59" s="3">
        <v>45642</v>
      </c>
      <c r="B59" t="s">
        <v>76</v>
      </c>
      <c r="C59" s="4">
        <v>509.5</v>
      </c>
      <c r="D59" s="5">
        <v>0.76</v>
      </c>
      <c r="E59" s="5">
        <v>67.795146450000004</v>
      </c>
      <c r="F59" s="8">
        <v>5</v>
      </c>
      <c r="G59" s="9">
        <v>1.046</v>
      </c>
      <c r="H59" s="10">
        <v>1108.145</v>
      </c>
      <c r="I59" s="8">
        <f t="shared" si="5"/>
        <v>171.51383051056993</v>
      </c>
      <c r="J59" s="8">
        <f t="shared" si="6"/>
        <v>34.302766102113985</v>
      </c>
      <c r="K59" s="11">
        <f t="shared" si="7"/>
        <v>548.84425763382376</v>
      </c>
      <c r="L59" t="s">
        <v>64</v>
      </c>
      <c r="M59" t="s">
        <v>297</v>
      </c>
      <c r="N59">
        <v>25</v>
      </c>
      <c r="O59" t="s">
        <v>17</v>
      </c>
      <c r="P59" t="s">
        <v>202</v>
      </c>
      <c r="Q59">
        <v>22</v>
      </c>
      <c r="R59">
        <f t="shared" si="3"/>
        <v>0.414566125190588</v>
      </c>
      <c r="S59">
        <f t="shared" si="4"/>
        <v>-0.75607357184396751</v>
      </c>
      <c r="T59" s="23">
        <v>-258.64019914836001</v>
      </c>
      <c r="U59" s="24">
        <v>-46.206521728275007</v>
      </c>
      <c r="V59" s="25"/>
    </row>
    <row r="60" spans="1:22">
      <c r="A60" s="3">
        <v>45642</v>
      </c>
      <c r="B60" t="s">
        <v>77</v>
      </c>
      <c r="C60" s="4">
        <v>528.33000000000004</v>
      </c>
      <c r="D60" s="5">
        <v>0.79500000000000004</v>
      </c>
      <c r="E60" s="5">
        <v>59.496720510000003</v>
      </c>
      <c r="F60" s="8">
        <v>5</v>
      </c>
      <c r="G60" s="9">
        <v>2.1960000000000002</v>
      </c>
      <c r="H60" s="10">
        <v>1291.7931000000001</v>
      </c>
      <c r="I60" s="8">
        <f t="shared" si="5"/>
        <v>199.89312646804305</v>
      </c>
      <c r="J60" s="8">
        <f t="shared" si="6"/>
        <v>39.978625293608609</v>
      </c>
      <c r="K60" s="11">
        <f t="shared" si="7"/>
        <v>639.65800469773774</v>
      </c>
      <c r="L60" t="s">
        <v>64</v>
      </c>
      <c r="M60" t="s">
        <v>297</v>
      </c>
      <c r="N60">
        <v>25</v>
      </c>
      <c r="O60" t="s">
        <v>17</v>
      </c>
      <c r="P60" t="s">
        <v>17</v>
      </c>
      <c r="Q60">
        <v>22</v>
      </c>
      <c r="R60">
        <f t="shared" si="3"/>
        <v>0.31769812832241312</v>
      </c>
      <c r="S60">
        <f t="shared" si="4"/>
        <v>-0.82100725787455031</v>
      </c>
      <c r="T60" s="23">
        <v>-249.28053163080006</v>
      </c>
      <c r="U60" s="24">
        <v>-41.263511287296005</v>
      </c>
      <c r="V60" s="25"/>
    </row>
    <row r="61" spans="1:22">
      <c r="A61" s="3">
        <v>45642</v>
      </c>
      <c r="B61" t="s">
        <v>78</v>
      </c>
      <c r="C61" s="4">
        <v>574.03</v>
      </c>
      <c r="D61" s="5">
        <v>1.0629999999999999</v>
      </c>
      <c r="E61" s="5">
        <v>28.371436110000001</v>
      </c>
      <c r="F61" s="8">
        <v>5</v>
      </c>
      <c r="G61" s="9">
        <v>3.5329999999999999</v>
      </c>
      <c r="H61" s="10">
        <v>1077.7550000000001</v>
      </c>
      <c r="I61" s="8">
        <f t="shared" si="5"/>
        <v>166.81763815057488</v>
      </c>
      <c r="J61" s="8">
        <f t="shared" si="6"/>
        <v>33.363527630114973</v>
      </c>
      <c r="K61" s="11">
        <f t="shared" si="7"/>
        <v>533.81644208183957</v>
      </c>
      <c r="L61" t="s">
        <v>64</v>
      </c>
      <c r="M61" t="s">
        <v>297</v>
      </c>
      <c r="N61">
        <v>25</v>
      </c>
      <c r="O61" t="s">
        <v>17</v>
      </c>
      <c r="P61" t="s">
        <v>201</v>
      </c>
      <c r="Q61">
        <v>22</v>
      </c>
      <c r="R61">
        <f t="shared" si="3"/>
        <v>0.43059579511270452</v>
      </c>
      <c r="S61">
        <f t="shared" si="4"/>
        <v>-0.74470852457990988</v>
      </c>
      <c r="T61" s="23">
        <v>-261.57717076507998</v>
      </c>
      <c r="U61" s="24">
        <v>-39.021682000803366</v>
      </c>
      <c r="V61" s="25"/>
    </row>
    <row r="62" spans="1:22">
      <c r="A62" s="3">
        <v>45643</v>
      </c>
      <c r="B62" t="s">
        <v>79</v>
      </c>
      <c r="C62" s="4">
        <v>54.5</v>
      </c>
      <c r="D62" s="5">
        <v>0.17399999999999999</v>
      </c>
      <c r="E62" s="5"/>
      <c r="F62" s="8">
        <v>30</v>
      </c>
      <c r="G62" s="9">
        <v>2.41</v>
      </c>
      <c r="H62" s="10">
        <v>662.19500000000005</v>
      </c>
      <c r="I62" s="8">
        <f t="shared" ref="I62:I104" si="8">(H62+7.152)/6.6109</f>
        <v>101.24899786715879</v>
      </c>
      <c r="J62" s="8">
        <f t="shared" si="6"/>
        <v>3.3749665955719599</v>
      </c>
      <c r="K62" s="11">
        <f t="shared" si="7"/>
        <v>53.999465529151358</v>
      </c>
      <c r="L62" t="s">
        <v>64</v>
      </c>
      <c r="M62" t="s">
        <v>297</v>
      </c>
      <c r="N62">
        <v>35</v>
      </c>
      <c r="O62" t="s">
        <v>33</v>
      </c>
      <c r="P62" t="s">
        <v>234</v>
      </c>
      <c r="Q62">
        <v>22</v>
      </c>
      <c r="R62">
        <f t="shared" si="3"/>
        <v>0.94240057010223865</v>
      </c>
      <c r="S62">
        <f t="shared" si="4"/>
        <v>-0.17445102675061852</v>
      </c>
      <c r="T62" s="23">
        <v>-303.15997498766995</v>
      </c>
      <c r="U62" s="24">
        <v>-94.721891523461196</v>
      </c>
      <c r="V62" s="25"/>
    </row>
    <row r="63" spans="1:22">
      <c r="A63" s="3">
        <v>45643</v>
      </c>
      <c r="B63" t="s">
        <v>80</v>
      </c>
      <c r="C63" s="4">
        <v>54.5</v>
      </c>
      <c r="D63" s="5">
        <v>0.17299999999999999</v>
      </c>
      <c r="E63" s="5"/>
      <c r="F63" s="8">
        <v>30</v>
      </c>
      <c r="G63" s="9">
        <v>3.5459999999999998</v>
      </c>
      <c r="H63" s="10">
        <v>528.9588</v>
      </c>
      <c r="I63" s="8">
        <f t="shared" si="8"/>
        <v>81.094979503547179</v>
      </c>
      <c r="J63" s="8">
        <f t="shared" si="6"/>
        <v>2.7031659834515729</v>
      </c>
      <c r="K63" s="11">
        <f t="shared" si="7"/>
        <v>43.250655735225166</v>
      </c>
      <c r="L63" t="s">
        <v>64</v>
      </c>
      <c r="M63" t="s">
        <v>297</v>
      </c>
      <c r="N63">
        <v>35</v>
      </c>
      <c r="O63" t="s">
        <v>33</v>
      </c>
      <c r="P63" t="s">
        <v>227</v>
      </c>
      <c r="Q63">
        <v>22</v>
      </c>
      <c r="R63">
        <f t="shared" si="3"/>
        <v>0.95386596721575989</v>
      </c>
      <c r="S63">
        <f t="shared" si="4"/>
        <v>-0.14878160854328393</v>
      </c>
      <c r="T63" s="23">
        <v>-288.31370024622004</v>
      </c>
      <c r="U63" s="24">
        <v>-92.473420386547119</v>
      </c>
      <c r="V63" s="25"/>
    </row>
    <row r="64" spans="1:22">
      <c r="A64" s="3">
        <v>45643</v>
      </c>
      <c r="B64" t="s">
        <v>81</v>
      </c>
      <c r="C64" s="4">
        <v>54.5</v>
      </c>
      <c r="D64" s="5">
        <v>0.17899999999999999</v>
      </c>
      <c r="E64" s="5"/>
      <c r="F64" s="8">
        <v>30</v>
      </c>
      <c r="G64" s="9">
        <v>4.806</v>
      </c>
      <c r="H64" s="10">
        <v>475.3931</v>
      </c>
      <c r="I64" s="8">
        <f t="shared" si="8"/>
        <v>72.992345974073118</v>
      </c>
      <c r="J64" s="8">
        <f t="shared" si="6"/>
        <v>2.4330781991357706</v>
      </c>
      <c r="K64" s="11">
        <f t="shared" si="7"/>
        <v>38.92925118617233</v>
      </c>
      <c r="L64" t="s">
        <v>64</v>
      </c>
      <c r="M64" t="s">
        <v>297</v>
      </c>
      <c r="N64">
        <v>35</v>
      </c>
      <c r="O64" t="s">
        <v>33</v>
      </c>
      <c r="P64" t="s">
        <v>229</v>
      </c>
      <c r="Q64">
        <v>22</v>
      </c>
      <c r="R64">
        <f t="shared" si="3"/>
        <v>0.95847546540141615</v>
      </c>
      <c r="S64">
        <f t="shared" si="4"/>
        <v>-0.13783252715059127</v>
      </c>
      <c r="T64" s="23">
        <v>-304.96068823227006</v>
      </c>
      <c r="U64" s="24">
        <v>-112.63348578408686</v>
      </c>
      <c r="V64" s="25"/>
    </row>
    <row r="65" spans="1:29">
      <c r="A65" s="3">
        <v>45643</v>
      </c>
      <c r="B65" t="s">
        <v>82</v>
      </c>
      <c r="C65" s="4">
        <v>71.333333330000002</v>
      </c>
      <c r="D65" s="5">
        <v>0.39200000000000002</v>
      </c>
      <c r="E65" s="5"/>
      <c r="F65" s="8">
        <v>20</v>
      </c>
      <c r="G65" s="9">
        <v>1.04</v>
      </c>
      <c r="H65" s="10">
        <v>1248.1279</v>
      </c>
      <c r="I65" s="8">
        <f t="shared" si="8"/>
        <v>189.88033399385861</v>
      </c>
      <c r="J65" s="8">
        <f t="shared" si="6"/>
        <v>9.4940166996929314</v>
      </c>
      <c r="K65" s="11">
        <f t="shared" si="7"/>
        <v>151.9042671950869</v>
      </c>
      <c r="L65" t="s">
        <v>64</v>
      </c>
      <c r="M65" t="s">
        <v>297</v>
      </c>
      <c r="N65">
        <v>35</v>
      </c>
      <c r="O65" t="s">
        <v>33</v>
      </c>
      <c r="P65" t="s">
        <v>221</v>
      </c>
      <c r="Q65">
        <v>22</v>
      </c>
      <c r="R65">
        <f t="shared" si="3"/>
        <v>0.83796878165857402</v>
      </c>
      <c r="S65">
        <f t="shared" si="4"/>
        <v>-0.35191209545770019</v>
      </c>
      <c r="T65" s="23">
        <v>-313.85853069429004</v>
      </c>
      <c r="U65" s="24">
        <v>-103.35482760446797</v>
      </c>
      <c r="V65" s="25"/>
    </row>
    <row r="66" spans="1:29">
      <c r="A66" s="3">
        <v>45643</v>
      </c>
      <c r="B66" t="s">
        <v>83</v>
      </c>
      <c r="C66" s="4">
        <v>71.333333330000002</v>
      </c>
      <c r="D66" s="5">
        <v>0.39500000000000002</v>
      </c>
      <c r="E66" s="5"/>
      <c r="F66" s="8">
        <v>10</v>
      </c>
      <c r="G66" s="9">
        <v>5.016</v>
      </c>
      <c r="H66" s="10">
        <v>743.21619999999996</v>
      </c>
      <c r="I66" s="8">
        <f t="shared" si="8"/>
        <v>113.50469678863695</v>
      </c>
      <c r="J66" s="8">
        <f t="shared" si="6"/>
        <v>11.350469678863695</v>
      </c>
      <c r="K66" s="11">
        <f t="shared" si="7"/>
        <v>181.60751486181911</v>
      </c>
      <c r="L66" t="s">
        <v>64</v>
      </c>
      <c r="M66" t="s">
        <v>297</v>
      </c>
      <c r="N66">
        <v>35</v>
      </c>
      <c r="O66" t="s">
        <v>33</v>
      </c>
      <c r="P66" t="s">
        <v>217</v>
      </c>
      <c r="Q66">
        <v>22</v>
      </c>
      <c r="R66">
        <f t="shared" si="3"/>
        <v>0.80628531748072629</v>
      </c>
      <c r="S66">
        <f t="shared" si="4"/>
        <v>-0.39434831643860735</v>
      </c>
      <c r="T66" s="23">
        <v>-315.90064771355998</v>
      </c>
      <c r="U66" s="24">
        <v>-103.32826744540552</v>
      </c>
      <c r="V66" s="25"/>
    </row>
    <row r="67" spans="1:29">
      <c r="A67" s="3">
        <v>45643</v>
      </c>
      <c r="B67" t="s">
        <v>84</v>
      </c>
      <c r="C67" s="4">
        <v>71.333333330000002</v>
      </c>
      <c r="D67" s="5">
        <v>0.379</v>
      </c>
      <c r="E67" s="5"/>
      <c r="F67" s="8">
        <v>10</v>
      </c>
      <c r="G67" s="9">
        <v>1.04</v>
      </c>
      <c r="H67" s="10">
        <v>672.88900000000001</v>
      </c>
      <c r="I67" s="8">
        <f t="shared" si="8"/>
        <v>102.86662935455082</v>
      </c>
      <c r="J67" s="8">
        <f t="shared" si="6"/>
        <v>10.286662935455082</v>
      </c>
      <c r="K67" s="11">
        <f t="shared" si="7"/>
        <v>164.58660696728131</v>
      </c>
      <c r="L67" t="s">
        <v>64</v>
      </c>
      <c r="M67" t="s">
        <v>297</v>
      </c>
      <c r="N67">
        <v>35</v>
      </c>
      <c r="O67" t="s">
        <v>33</v>
      </c>
      <c r="P67" t="s">
        <v>233</v>
      </c>
      <c r="Q67">
        <v>22</v>
      </c>
      <c r="R67">
        <f t="shared" ref="R67:R75" si="9">(1250-K67*(4/3))/1250</f>
        <v>0.82444095256823324</v>
      </c>
      <c r="S67">
        <f t="shared" ref="S67:S130" si="10">((1-R67)*LN(1-R67))/R67</f>
        <v>-0.37047418679366162</v>
      </c>
      <c r="T67" s="23">
        <v>-309.51100467072001</v>
      </c>
      <c r="U67" s="24">
        <v>-99.565301284743768</v>
      </c>
      <c r="V67" s="25"/>
    </row>
    <row r="68" spans="1:29">
      <c r="A68" s="3">
        <v>45643</v>
      </c>
      <c r="B68" t="s">
        <v>85</v>
      </c>
      <c r="C68" s="4">
        <v>80.583333330000002</v>
      </c>
      <c r="D68" s="5">
        <v>0.69799999999999995</v>
      </c>
      <c r="E68" s="5">
        <v>18.906779239999999</v>
      </c>
      <c r="F68" s="8">
        <v>5</v>
      </c>
      <c r="G68" s="9">
        <v>2.31</v>
      </c>
      <c r="H68" s="10">
        <v>749.42880000000002</v>
      </c>
      <c r="I68" s="8">
        <f t="shared" si="8"/>
        <v>114.44444780589633</v>
      </c>
      <c r="J68" s="8">
        <f t="shared" si="6"/>
        <v>22.888889561179269</v>
      </c>
      <c r="K68" s="11">
        <f t="shared" si="7"/>
        <v>366.22223297886831</v>
      </c>
      <c r="L68" t="s">
        <v>64</v>
      </c>
      <c r="M68" t="s">
        <v>297</v>
      </c>
      <c r="N68">
        <v>35</v>
      </c>
      <c r="O68" t="s">
        <v>33</v>
      </c>
      <c r="P68" t="s">
        <v>209</v>
      </c>
      <c r="Q68">
        <v>22</v>
      </c>
      <c r="R68">
        <f t="shared" si="9"/>
        <v>0.60936295148920716</v>
      </c>
      <c r="S68">
        <f t="shared" si="10"/>
        <v>-0.60257948311734466</v>
      </c>
      <c r="T68" s="23">
        <v>-259.71378102819006</v>
      </c>
      <c r="U68" s="24">
        <v>-84.182681122500014</v>
      </c>
      <c r="V68" s="25"/>
    </row>
    <row r="69" spans="1:29">
      <c r="A69" s="3">
        <v>45643</v>
      </c>
      <c r="B69" t="s">
        <v>86</v>
      </c>
      <c r="C69" s="4">
        <v>80.583333330000002</v>
      </c>
      <c r="D69" s="5">
        <v>0.627</v>
      </c>
      <c r="E69" s="5">
        <v>20.25975785</v>
      </c>
      <c r="F69" s="8">
        <v>5</v>
      </c>
      <c r="G69" s="9">
        <v>1.036</v>
      </c>
      <c r="H69" s="10">
        <v>448.44439999999997</v>
      </c>
      <c r="I69" s="8">
        <f t="shared" si="8"/>
        <v>68.915941853605403</v>
      </c>
      <c r="J69" s="8">
        <f t="shared" si="6"/>
        <v>13.78318837072108</v>
      </c>
      <c r="K69" s="11">
        <f t="shared" si="7"/>
        <v>220.53101393153727</v>
      </c>
      <c r="L69" t="s">
        <v>64</v>
      </c>
      <c r="M69" t="s">
        <v>297</v>
      </c>
      <c r="N69">
        <v>35</v>
      </c>
      <c r="O69" t="s">
        <v>33</v>
      </c>
      <c r="P69" t="s">
        <v>215</v>
      </c>
      <c r="Q69">
        <v>22</v>
      </c>
      <c r="R69">
        <f t="shared" si="9"/>
        <v>0.76476691847302691</v>
      </c>
      <c r="S69">
        <f t="shared" si="10"/>
        <v>-0.44513462998452324</v>
      </c>
      <c r="T69" s="23">
        <v>-329.44194809804998</v>
      </c>
      <c r="U69" s="24">
        <v>-86.332756321956865</v>
      </c>
      <c r="V69" s="25"/>
    </row>
    <row r="70" spans="1:29">
      <c r="A70" s="3">
        <v>45643</v>
      </c>
      <c r="B70" t="s">
        <v>87</v>
      </c>
      <c r="C70" s="4">
        <v>80.583333330000002</v>
      </c>
      <c r="D70" s="5">
        <v>0.63400000000000001</v>
      </c>
      <c r="E70" s="5">
        <v>20.2063986</v>
      </c>
      <c r="F70" s="8">
        <v>5</v>
      </c>
      <c r="G70" s="9">
        <v>2.16</v>
      </c>
      <c r="H70" s="10">
        <v>468.29430000000002</v>
      </c>
      <c r="I70" s="8">
        <f t="shared" si="8"/>
        <v>71.918543617359205</v>
      </c>
      <c r="J70" s="8">
        <f t="shared" si="6"/>
        <v>14.383708723471841</v>
      </c>
      <c r="K70" s="11">
        <f t="shared" si="7"/>
        <v>230.13933957554946</v>
      </c>
      <c r="L70" t="s">
        <v>64</v>
      </c>
      <c r="M70" t="s">
        <v>297</v>
      </c>
      <c r="N70">
        <v>35</v>
      </c>
      <c r="O70" t="s">
        <v>33</v>
      </c>
      <c r="P70" t="s">
        <v>213</v>
      </c>
      <c r="Q70">
        <v>22</v>
      </c>
      <c r="R70">
        <f t="shared" si="9"/>
        <v>0.75451803778608062</v>
      </c>
      <c r="S70">
        <f t="shared" si="10"/>
        <v>-0.45696352768473608</v>
      </c>
      <c r="T70" s="23">
        <v>-322.49370860346005</v>
      </c>
      <c r="U70" s="24">
        <v>-86.451698524888272</v>
      </c>
      <c r="V70" s="25"/>
    </row>
    <row r="71" spans="1:29">
      <c r="A71" s="3">
        <v>45643</v>
      </c>
      <c r="B71" t="s">
        <v>88</v>
      </c>
      <c r="C71" s="4">
        <v>98</v>
      </c>
      <c r="D71" s="5">
        <v>0.89300000000000002</v>
      </c>
      <c r="E71" s="5">
        <v>17.98193478</v>
      </c>
      <c r="F71" s="8">
        <v>5</v>
      </c>
      <c r="G71" s="9">
        <v>3.41</v>
      </c>
      <c r="H71" s="10">
        <v>1144.2927999999999</v>
      </c>
      <c r="I71" s="8">
        <f t="shared" si="8"/>
        <v>174.17368285709964</v>
      </c>
      <c r="J71" s="8">
        <f t="shared" si="6"/>
        <v>34.834736571419924</v>
      </c>
      <c r="K71" s="11">
        <f t="shared" si="7"/>
        <v>557.35578514271879</v>
      </c>
      <c r="L71" t="s">
        <v>64</v>
      </c>
      <c r="M71" t="s">
        <v>297</v>
      </c>
      <c r="N71">
        <v>35</v>
      </c>
      <c r="O71" t="s">
        <v>33</v>
      </c>
      <c r="P71" t="s">
        <v>203</v>
      </c>
      <c r="Q71">
        <v>22</v>
      </c>
      <c r="R71">
        <f t="shared" si="9"/>
        <v>0.40548716251443329</v>
      </c>
      <c r="S71">
        <f t="shared" si="10"/>
        <v>-0.76242706183359921</v>
      </c>
      <c r="T71" s="23">
        <v>-279.71357539551002</v>
      </c>
      <c r="U71" s="24">
        <v>-64.006536478962389</v>
      </c>
      <c r="V71" s="25"/>
    </row>
    <row r="72" spans="1:29">
      <c r="A72" s="3">
        <v>45643</v>
      </c>
      <c r="B72" t="s">
        <v>89</v>
      </c>
      <c r="C72" s="4">
        <v>98</v>
      </c>
      <c r="D72" s="5">
        <v>0.76400000000000001</v>
      </c>
      <c r="E72" s="5">
        <v>20.413130290000002</v>
      </c>
      <c r="F72" s="8">
        <v>5</v>
      </c>
      <c r="G72" s="9">
        <v>4.7060000000000004</v>
      </c>
      <c r="H72" s="10">
        <v>836.02359999999999</v>
      </c>
      <c r="I72" s="8">
        <f t="shared" si="8"/>
        <v>127.54323919587348</v>
      </c>
      <c r="J72" s="8">
        <f t="shared" si="6"/>
        <v>25.508647839174696</v>
      </c>
      <c r="K72" s="11">
        <f t="shared" si="7"/>
        <v>408.13836542679513</v>
      </c>
      <c r="L72" t="s">
        <v>64</v>
      </c>
      <c r="M72" t="s">
        <v>297</v>
      </c>
      <c r="N72">
        <v>35</v>
      </c>
      <c r="O72" t="s">
        <v>33</v>
      </c>
      <c r="P72" t="s">
        <v>232</v>
      </c>
      <c r="Q72">
        <v>22</v>
      </c>
      <c r="R72">
        <f t="shared" si="9"/>
        <v>0.56465241021141854</v>
      </c>
      <c r="S72">
        <f t="shared" si="10"/>
        <v>-0.64117255964417674</v>
      </c>
      <c r="T72" s="23">
        <v>-291.80168815137</v>
      </c>
      <c r="U72" s="24"/>
      <c r="V72" s="25"/>
    </row>
    <row r="73" spans="1:29">
      <c r="A73" s="3">
        <v>45643</v>
      </c>
      <c r="B73" t="s">
        <v>90</v>
      </c>
      <c r="C73" s="4">
        <v>98</v>
      </c>
      <c r="D73" s="5">
        <v>0.86399999999999999</v>
      </c>
      <c r="E73" s="5">
        <v>19.036286700000002</v>
      </c>
      <c r="F73" s="8">
        <v>5</v>
      </c>
      <c r="G73" s="9">
        <v>1.036</v>
      </c>
      <c r="H73" s="10">
        <v>296.34640000000002</v>
      </c>
      <c r="I73" s="8">
        <f t="shared" si="8"/>
        <v>45.908787003282455</v>
      </c>
      <c r="J73" s="8">
        <f t="shared" si="6"/>
        <v>9.1817574006564904</v>
      </c>
      <c r="K73" s="11">
        <f t="shared" si="7"/>
        <v>146.90811841050385</v>
      </c>
      <c r="L73" t="s">
        <v>64</v>
      </c>
      <c r="M73" t="s">
        <v>297</v>
      </c>
      <c r="N73">
        <v>35</v>
      </c>
      <c r="O73" t="s">
        <v>33</v>
      </c>
      <c r="P73" t="s">
        <v>223</v>
      </c>
      <c r="Q73">
        <v>22</v>
      </c>
      <c r="R73">
        <f t="shared" si="9"/>
        <v>0.84329800702879587</v>
      </c>
      <c r="S73">
        <f t="shared" si="10"/>
        <v>-0.34440132209943397</v>
      </c>
      <c r="T73" s="23">
        <v>-314.92177870434</v>
      </c>
      <c r="U73" s="24">
        <v>-67.409517244331653</v>
      </c>
      <c r="V73" s="25"/>
    </row>
    <row r="74" spans="1:29">
      <c r="A74" s="3">
        <v>45643</v>
      </c>
      <c r="B74" t="s">
        <v>91</v>
      </c>
      <c r="C74" s="4">
        <v>107.08333330000001</v>
      </c>
      <c r="D74" s="5">
        <v>1.016</v>
      </c>
      <c r="E74" s="5">
        <v>19.23533011</v>
      </c>
      <c r="F74" s="8">
        <v>5</v>
      </c>
      <c r="G74" s="9">
        <v>2.67</v>
      </c>
      <c r="H74" s="10">
        <v>1184.2072000000001</v>
      </c>
      <c r="I74" s="8">
        <f t="shared" si="8"/>
        <v>180.21134792539596</v>
      </c>
      <c r="J74" s="8">
        <f t="shared" si="6"/>
        <v>36.04226958507919</v>
      </c>
      <c r="K74" s="11">
        <f t="shared" si="7"/>
        <v>576.67631336126703</v>
      </c>
      <c r="L74" t="s">
        <v>64</v>
      </c>
      <c r="M74" t="s">
        <v>297</v>
      </c>
      <c r="N74">
        <v>35</v>
      </c>
      <c r="O74" t="s">
        <v>33</v>
      </c>
      <c r="P74" t="s">
        <v>33</v>
      </c>
      <c r="Q74">
        <v>22</v>
      </c>
      <c r="R74">
        <f t="shared" si="9"/>
        <v>0.38487859908131522</v>
      </c>
      <c r="S74">
        <f t="shared" si="10"/>
        <v>-0.77663296083618916</v>
      </c>
      <c r="T74" s="23">
        <v>-241.98620625324003</v>
      </c>
      <c r="U74" s="24">
        <v>-44.605635068940963</v>
      </c>
      <c r="V74" s="25"/>
    </row>
    <row r="75" spans="1:29">
      <c r="A75" s="3">
        <v>45643</v>
      </c>
      <c r="B75" t="s">
        <v>92</v>
      </c>
      <c r="C75" s="4">
        <v>107.08333330000001</v>
      </c>
      <c r="D75" s="5">
        <v>0.92800000000000005</v>
      </c>
      <c r="E75" s="5">
        <v>16.420127959999999</v>
      </c>
      <c r="F75" s="8">
        <v>5</v>
      </c>
      <c r="G75" s="9">
        <v>3.9129999999999998</v>
      </c>
      <c r="H75" s="10">
        <v>490.96609999999998</v>
      </c>
      <c r="I75" s="8">
        <f t="shared" si="8"/>
        <v>75.348001028604273</v>
      </c>
      <c r="J75" s="8">
        <f t="shared" si="6"/>
        <v>15.069600205720853</v>
      </c>
      <c r="K75" s="11">
        <f t="shared" si="7"/>
        <v>241.11360329153365</v>
      </c>
      <c r="L75" t="s">
        <v>64</v>
      </c>
      <c r="M75" t="s">
        <v>297</v>
      </c>
      <c r="N75">
        <v>35</v>
      </c>
      <c r="O75" t="s">
        <v>33</v>
      </c>
      <c r="P75" t="s">
        <v>211</v>
      </c>
      <c r="Q75">
        <v>22</v>
      </c>
      <c r="R75">
        <f t="shared" si="9"/>
        <v>0.74281215648903076</v>
      </c>
      <c r="S75">
        <f t="shared" si="10"/>
        <v>-0.47016982255476059</v>
      </c>
      <c r="T75" s="23">
        <v>-279.41237919267007</v>
      </c>
      <c r="U75" s="24">
        <v>-61.788222614913515</v>
      </c>
      <c r="V75" s="25"/>
    </row>
    <row r="76" spans="1:29">
      <c r="A76" s="3">
        <v>45643</v>
      </c>
      <c r="B76" t="s">
        <v>93</v>
      </c>
      <c r="C76" s="4">
        <v>107.08333330000001</v>
      </c>
      <c r="D76" s="5">
        <v>0.876</v>
      </c>
      <c r="E76" s="5">
        <v>15.970125530000001</v>
      </c>
      <c r="F76" s="8">
        <v>5</v>
      </c>
      <c r="G76" s="9">
        <v>5.09</v>
      </c>
      <c r="H76" s="10">
        <v>1034.5913</v>
      </c>
      <c r="I76" s="8">
        <f t="shared" si="8"/>
        <v>157.57964876189325</v>
      </c>
      <c r="J76" s="8">
        <f t="shared" si="6"/>
        <v>31.51592975237865</v>
      </c>
      <c r="K76" s="11">
        <f t="shared" si="7"/>
        <v>504.2548760380584</v>
      </c>
      <c r="L76" t="s">
        <v>64</v>
      </c>
      <c r="M76" t="s">
        <v>297</v>
      </c>
      <c r="N76">
        <v>35</v>
      </c>
      <c r="O76" t="s">
        <v>33</v>
      </c>
      <c r="P76" t="s">
        <v>205</v>
      </c>
      <c r="Q76">
        <v>22</v>
      </c>
      <c r="R76">
        <f>(1250-K76*(4/3))/1250</f>
        <v>0.46212813222607108</v>
      </c>
      <c r="S76">
        <f t="shared" si="10"/>
        <v>-0.72177627736863026</v>
      </c>
      <c r="T76" s="23">
        <v>-273.93598285878011</v>
      </c>
      <c r="U76" s="24">
        <v>-67.245771018615869</v>
      </c>
      <c r="V76" s="25"/>
    </row>
    <row r="77" spans="1:29">
      <c r="A77" s="3">
        <v>45643</v>
      </c>
      <c r="B77" t="s">
        <v>94</v>
      </c>
      <c r="C77" s="4">
        <v>568.07000000000005</v>
      </c>
      <c r="D77" s="5">
        <v>0.13100000000000001</v>
      </c>
      <c r="E77" s="5"/>
      <c r="F77" s="8">
        <v>40</v>
      </c>
      <c r="G77" s="9">
        <v>2.1760000000000002</v>
      </c>
      <c r="H77" s="10">
        <v>1070.6094000000001</v>
      </c>
      <c r="I77" s="8">
        <f t="shared" si="8"/>
        <v>163.02793870728647</v>
      </c>
      <c r="J77" s="8">
        <f t="shared" si="6"/>
        <v>4.0756984676821615</v>
      </c>
      <c r="K77" s="11">
        <f t="shared" si="7"/>
        <v>65.211175482914584</v>
      </c>
      <c r="L77" t="s">
        <v>64</v>
      </c>
      <c r="M77" t="s">
        <v>295</v>
      </c>
      <c r="N77">
        <v>25</v>
      </c>
      <c r="O77" t="s">
        <v>95</v>
      </c>
      <c r="P77" t="s">
        <v>246</v>
      </c>
      <c r="Q77">
        <v>22</v>
      </c>
      <c r="R77">
        <f>(400-K77)/400</f>
        <v>0.83697206129271351</v>
      </c>
      <c r="S77">
        <f t="shared" si="10"/>
        <v>-0.35330398859577244</v>
      </c>
      <c r="T77" s="23">
        <v>-266.35811496318007</v>
      </c>
      <c r="U77" s="24">
        <v>-61.322748851650573</v>
      </c>
      <c r="V77" s="25"/>
    </row>
    <row r="78" spans="1:29">
      <c r="A78" s="3">
        <v>45643</v>
      </c>
      <c r="B78" t="s">
        <v>96</v>
      </c>
      <c r="C78" s="4">
        <v>568.07000000000005</v>
      </c>
      <c r="D78" s="5">
        <v>0.13</v>
      </c>
      <c r="F78" s="8">
        <v>40</v>
      </c>
      <c r="G78" s="9">
        <v>3.536</v>
      </c>
      <c r="H78" s="10">
        <v>1228.4703999999999</v>
      </c>
      <c r="I78" s="8">
        <f t="shared" si="8"/>
        <v>186.90683568046711</v>
      </c>
      <c r="J78" s="8">
        <f t="shared" si="6"/>
        <v>4.672670892011678</v>
      </c>
      <c r="K78" s="11">
        <f t="shared" si="7"/>
        <v>74.762734272186847</v>
      </c>
      <c r="L78" t="s">
        <v>64</v>
      </c>
      <c r="M78" t="s">
        <v>295</v>
      </c>
      <c r="N78">
        <v>25</v>
      </c>
      <c r="O78" t="s">
        <v>95</v>
      </c>
      <c r="P78" t="s">
        <v>245</v>
      </c>
      <c r="Q78">
        <v>22</v>
      </c>
      <c r="R78">
        <f t="shared" ref="R78:R104" si="11">(400-K78)/400</f>
        <v>0.81309316431953294</v>
      </c>
      <c r="S78">
        <f t="shared" si="10"/>
        <v>-0.38552760868803193</v>
      </c>
      <c r="T78" s="23">
        <v>-286.60850711850009</v>
      </c>
      <c r="U78" s="24">
        <v>-57.964507556231162</v>
      </c>
      <c r="V78" s="25">
        <v>-61.533999999999999</v>
      </c>
      <c r="W78">
        <v>5.0000000000000001E-3</v>
      </c>
      <c r="X78">
        <v>-279.81400000000002</v>
      </c>
      <c r="Y78">
        <v>2.9000000000000001E-2</v>
      </c>
      <c r="Z78">
        <v>-0.76500000000000001</v>
      </c>
      <c r="AA78">
        <v>0.13900000000000001</v>
      </c>
      <c r="AB78">
        <v>-42.308999999999997</v>
      </c>
      <c r="AC78">
        <v>0.76600000000000001</v>
      </c>
    </row>
    <row r="79" spans="1:29">
      <c r="A79" s="3">
        <v>45643</v>
      </c>
      <c r="B79" t="s">
        <v>97</v>
      </c>
      <c r="C79" s="4">
        <v>568.07000000000005</v>
      </c>
      <c r="D79" s="5">
        <v>0.128</v>
      </c>
      <c r="E79" s="5"/>
      <c r="F79" s="8">
        <v>20</v>
      </c>
      <c r="G79" s="9">
        <v>1.03</v>
      </c>
      <c r="H79" s="10">
        <v>685.47969999999998</v>
      </c>
      <c r="I79" s="8">
        <f t="shared" si="8"/>
        <v>104.77116580193318</v>
      </c>
      <c r="J79" s="8">
        <f t="shared" si="6"/>
        <v>5.238558290096659</v>
      </c>
      <c r="K79" s="11">
        <f t="shared" si="7"/>
        <v>83.816932641546543</v>
      </c>
      <c r="L79" t="s">
        <v>64</v>
      </c>
      <c r="M79" t="s">
        <v>295</v>
      </c>
      <c r="N79">
        <v>25</v>
      </c>
      <c r="O79" t="s">
        <v>95</v>
      </c>
      <c r="P79" t="s">
        <v>244</v>
      </c>
      <c r="Q79">
        <v>22</v>
      </c>
      <c r="R79">
        <f t="shared" si="11"/>
        <v>0.79045766839613363</v>
      </c>
      <c r="S79">
        <f t="shared" si="10"/>
        <v>-0.41429029079630136</v>
      </c>
      <c r="T79" s="23">
        <v>-292.15716161376002</v>
      </c>
      <c r="U79" s="24">
        <v>-58.521451240383996</v>
      </c>
      <c r="V79" s="25"/>
    </row>
    <row r="80" spans="1:29">
      <c r="A80" s="3">
        <v>45643</v>
      </c>
      <c r="B80" t="s">
        <v>98</v>
      </c>
      <c r="C80" s="4">
        <v>498.42</v>
      </c>
      <c r="D80" s="5">
        <v>0.14899999999999999</v>
      </c>
      <c r="E80" s="5">
        <v>405.7509905</v>
      </c>
      <c r="F80" s="8">
        <v>20</v>
      </c>
      <c r="G80" s="9">
        <v>2.17</v>
      </c>
      <c r="H80" s="10">
        <v>348.8424</v>
      </c>
      <c r="I80" s="8">
        <f t="shared" si="8"/>
        <v>53.849612004416947</v>
      </c>
      <c r="J80" s="8">
        <f t="shared" si="6"/>
        <v>2.6924806002208475</v>
      </c>
      <c r="K80" s="11">
        <f t="shared" si="7"/>
        <v>43.079689603533559</v>
      </c>
      <c r="L80" t="s">
        <v>64</v>
      </c>
      <c r="M80" t="s">
        <v>295</v>
      </c>
      <c r="N80">
        <v>25</v>
      </c>
      <c r="O80" t="s">
        <v>95</v>
      </c>
      <c r="P80" t="s">
        <v>247</v>
      </c>
      <c r="Q80">
        <v>22</v>
      </c>
      <c r="R80">
        <f t="shared" si="11"/>
        <v>0.89230077599116608</v>
      </c>
      <c r="S80">
        <f t="shared" si="10"/>
        <v>-0.26896574177102894</v>
      </c>
      <c r="T80" s="23">
        <v>-286.81665665022007</v>
      </c>
      <c r="U80" s="24"/>
      <c r="V80" s="25">
        <v>-63.04</v>
      </c>
      <c r="W80">
        <v>3.2000000000000001E-2</v>
      </c>
      <c r="X80">
        <v>-281.54700000000003</v>
      </c>
      <c r="Y80">
        <v>3.2000000000000001E-2</v>
      </c>
      <c r="Z80">
        <v>-0.88900000000000001</v>
      </c>
      <c r="AA80">
        <v>0.19700000000000001</v>
      </c>
      <c r="AB80">
        <v>-41.618000000000002</v>
      </c>
      <c r="AC80">
        <v>0.96799999999999997</v>
      </c>
    </row>
    <row r="81" spans="1:29">
      <c r="A81" s="3">
        <v>45643</v>
      </c>
      <c r="B81" t="s">
        <v>99</v>
      </c>
      <c r="C81" s="4">
        <v>592.5</v>
      </c>
      <c r="D81" s="5">
        <v>0.154</v>
      </c>
      <c r="E81" s="5">
        <v>161.24871379999999</v>
      </c>
      <c r="F81" s="8">
        <v>20</v>
      </c>
      <c r="G81" s="9">
        <v>3.343</v>
      </c>
      <c r="H81" s="10">
        <v>1166.7357</v>
      </c>
      <c r="I81" s="8">
        <f t="shared" si="8"/>
        <v>177.56851563327231</v>
      </c>
      <c r="J81" s="8">
        <f t="shared" si="6"/>
        <v>8.8784257816636156</v>
      </c>
      <c r="K81" s="11">
        <f t="shared" si="7"/>
        <v>142.05481250661785</v>
      </c>
      <c r="L81" t="s">
        <v>64</v>
      </c>
      <c r="M81" t="s">
        <v>295</v>
      </c>
      <c r="N81">
        <v>25</v>
      </c>
      <c r="O81" t="s">
        <v>95</v>
      </c>
      <c r="P81" t="s">
        <v>239</v>
      </c>
      <c r="Q81">
        <v>22</v>
      </c>
      <c r="R81">
        <f t="shared" si="11"/>
        <v>0.64486296873345539</v>
      </c>
      <c r="S81">
        <f t="shared" si="10"/>
        <v>-0.57013068451337656</v>
      </c>
      <c r="T81" s="23"/>
      <c r="U81" s="24"/>
      <c r="V81" s="25"/>
    </row>
    <row r="82" spans="1:29">
      <c r="A82" s="3">
        <v>45643</v>
      </c>
      <c r="B82" t="s">
        <v>100</v>
      </c>
      <c r="C82" s="4">
        <v>506.17</v>
      </c>
      <c r="D82" s="5">
        <v>0.15</v>
      </c>
      <c r="E82" s="5">
        <v>244.11553699999999</v>
      </c>
      <c r="F82" s="8">
        <v>20</v>
      </c>
      <c r="G82" s="9">
        <v>4.5229999999999997</v>
      </c>
      <c r="H82" s="10">
        <v>837.37959999999998</v>
      </c>
      <c r="I82" s="8">
        <f t="shared" si="8"/>
        <v>127.74835498948707</v>
      </c>
      <c r="J82" s="8">
        <f t="shared" si="6"/>
        <v>6.3874177494743538</v>
      </c>
      <c r="K82" s="11">
        <f t="shared" si="7"/>
        <v>102.19868399158966</v>
      </c>
      <c r="L82" t="s">
        <v>64</v>
      </c>
      <c r="M82" t="s">
        <v>295</v>
      </c>
      <c r="N82">
        <v>25</v>
      </c>
      <c r="O82" t="s">
        <v>95</v>
      </c>
      <c r="P82" t="s">
        <v>243</v>
      </c>
      <c r="Q82">
        <v>22</v>
      </c>
      <c r="R82">
        <f t="shared" si="11"/>
        <v>0.74450329002102589</v>
      </c>
      <c r="S82">
        <f t="shared" si="10"/>
        <v>-0.46828127349729004</v>
      </c>
      <c r="T82" s="23"/>
      <c r="U82" s="24">
        <v>-56.26523021097217</v>
      </c>
      <c r="V82" s="25">
        <v>-59.198</v>
      </c>
      <c r="W82">
        <v>3.0000000000000001E-3</v>
      </c>
      <c r="X82">
        <v>-274.43599999999998</v>
      </c>
      <c r="Y82">
        <v>2.1999999999999999E-2</v>
      </c>
      <c r="Z82">
        <v>6.6120000000000001</v>
      </c>
      <c r="AA82">
        <v>0.124</v>
      </c>
      <c r="AB82">
        <v>-33.667000000000002</v>
      </c>
      <c r="AC82">
        <v>0.68799999999999994</v>
      </c>
    </row>
    <row r="83" spans="1:29">
      <c r="A83" s="3">
        <v>45643</v>
      </c>
      <c r="B83" t="s">
        <v>101</v>
      </c>
      <c r="C83" s="4">
        <v>663.88</v>
      </c>
      <c r="D83" s="5">
        <v>0.17</v>
      </c>
      <c r="E83" s="5">
        <v>185.5441366</v>
      </c>
      <c r="F83" s="8">
        <v>10</v>
      </c>
      <c r="G83" s="9">
        <v>1.036</v>
      </c>
      <c r="H83" s="10">
        <v>442.43990000000002</v>
      </c>
      <c r="I83" s="8">
        <f t="shared" si="8"/>
        <v>68.007669152460338</v>
      </c>
      <c r="J83" s="8">
        <f t="shared" si="6"/>
        <v>6.8007669152460339</v>
      </c>
      <c r="K83" s="11">
        <f t="shared" si="7"/>
        <v>108.81227064393654</v>
      </c>
      <c r="L83" t="s">
        <v>64</v>
      </c>
      <c r="M83" t="s">
        <v>295</v>
      </c>
      <c r="N83">
        <v>25</v>
      </c>
      <c r="O83" t="s">
        <v>95</v>
      </c>
      <c r="P83" t="s">
        <v>242</v>
      </c>
      <c r="Q83">
        <v>22</v>
      </c>
      <c r="R83">
        <f t="shared" si="11"/>
        <v>0.72796932339015863</v>
      </c>
      <c r="S83">
        <f t="shared" si="10"/>
        <v>-0.48647727815298097</v>
      </c>
      <c r="T83" s="23">
        <v>-301.47000857847001</v>
      </c>
      <c r="U83" s="24">
        <v>-55.927150858984</v>
      </c>
      <c r="V83" s="25"/>
    </row>
    <row r="84" spans="1:29">
      <c r="A84" s="3">
        <v>45643</v>
      </c>
      <c r="B84" t="s">
        <v>102</v>
      </c>
      <c r="C84" s="4">
        <v>784.6</v>
      </c>
      <c r="D84" s="5">
        <v>0.17100000000000001</v>
      </c>
      <c r="E84" s="5">
        <v>164.38700739999999</v>
      </c>
      <c r="F84" s="8">
        <v>10</v>
      </c>
      <c r="G84" s="9">
        <v>2.1760000000000002</v>
      </c>
      <c r="H84" s="10">
        <v>462.53559999999999</v>
      </c>
      <c r="I84" s="8">
        <f t="shared" si="8"/>
        <v>71.047451935439952</v>
      </c>
      <c r="J84" s="8">
        <f t="shared" si="6"/>
        <v>7.1047451935439954</v>
      </c>
      <c r="K84" s="11">
        <f t="shared" si="7"/>
        <v>113.67592309670393</v>
      </c>
      <c r="L84" t="s">
        <v>64</v>
      </c>
      <c r="M84" t="s">
        <v>295</v>
      </c>
      <c r="N84">
        <v>25</v>
      </c>
      <c r="O84" t="s">
        <v>95</v>
      </c>
      <c r="P84" t="s">
        <v>241</v>
      </c>
      <c r="Q84">
        <v>22</v>
      </c>
      <c r="R84">
        <f t="shared" si="11"/>
        <v>0.71581019225824027</v>
      </c>
      <c r="S84">
        <f t="shared" si="10"/>
        <v>-0.499493964589246</v>
      </c>
      <c r="T84" s="23">
        <v>-277.15175417607009</v>
      </c>
      <c r="U84" s="24">
        <v>-57.361003493960311</v>
      </c>
      <c r="V84" s="25"/>
    </row>
    <row r="85" spans="1:29">
      <c r="A85" s="3">
        <v>45643</v>
      </c>
      <c r="B85" t="s">
        <v>103</v>
      </c>
      <c r="C85" s="4">
        <v>615.16999999999996</v>
      </c>
      <c r="D85" s="5">
        <v>0.17100000000000001</v>
      </c>
      <c r="E85" s="5">
        <v>171.6528394</v>
      </c>
      <c r="F85" s="8">
        <v>10</v>
      </c>
      <c r="G85" s="9">
        <v>3.4060000000000001</v>
      </c>
      <c r="H85" s="10">
        <v>492.43799999999999</v>
      </c>
      <c r="I85" s="8">
        <f t="shared" si="8"/>
        <v>75.570648474489104</v>
      </c>
      <c r="J85" s="8">
        <f t="shared" si="6"/>
        <v>7.5570648474489106</v>
      </c>
      <c r="K85" s="11">
        <f t="shared" si="7"/>
        <v>120.91303755918257</v>
      </c>
      <c r="L85" t="s">
        <v>64</v>
      </c>
      <c r="M85" t="s">
        <v>295</v>
      </c>
      <c r="N85">
        <v>25</v>
      </c>
      <c r="O85" t="s">
        <v>95</v>
      </c>
      <c r="P85" t="s">
        <v>240</v>
      </c>
      <c r="Q85">
        <v>22</v>
      </c>
      <c r="R85">
        <f t="shared" si="11"/>
        <v>0.69771740610204358</v>
      </c>
      <c r="S85">
        <f t="shared" si="10"/>
        <v>-0.51833129491819718</v>
      </c>
      <c r="T85" s="23">
        <v>-300.93066602196006</v>
      </c>
      <c r="U85" s="24">
        <v>-51.525104347691048</v>
      </c>
      <c r="V85" s="25"/>
    </row>
    <row r="86" spans="1:29">
      <c r="A86" s="3">
        <v>45643</v>
      </c>
      <c r="B86" t="s">
        <v>104</v>
      </c>
      <c r="C86" s="4">
        <v>927.75</v>
      </c>
      <c r="D86" s="5">
        <v>0.19900000000000001</v>
      </c>
      <c r="E86" s="5">
        <v>216.44675799999999</v>
      </c>
      <c r="F86" s="8">
        <v>10</v>
      </c>
      <c r="G86" s="9">
        <v>4.6230000000000002</v>
      </c>
      <c r="H86" s="10">
        <v>714.80200000000002</v>
      </c>
      <c r="I86" s="8">
        <f t="shared" si="8"/>
        <v>109.20661332042536</v>
      </c>
      <c r="J86" s="8">
        <f t="shared" si="6"/>
        <v>10.920661332042537</v>
      </c>
      <c r="K86" s="11">
        <f t="shared" si="7"/>
        <v>174.73058131268058</v>
      </c>
      <c r="L86" t="s">
        <v>64</v>
      </c>
      <c r="M86" t="s">
        <v>295</v>
      </c>
      <c r="N86">
        <v>25</v>
      </c>
      <c r="O86" t="s">
        <v>95</v>
      </c>
      <c r="P86" t="s">
        <v>236</v>
      </c>
      <c r="Q86">
        <v>22</v>
      </c>
      <c r="R86">
        <f t="shared" si="11"/>
        <v>0.56317354671829856</v>
      </c>
      <c r="S86">
        <f t="shared" si="10"/>
        <v>-0.64240960750709153</v>
      </c>
      <c r="T86" s="23">
        <v>-291.24016083492006</v>
      </c>
      <c r="U86" s="24">
        <v>-51.549103383479043</v>
      </c>
      <c r="V86" s="25"/>
    </row>
    <row r="87" spans="1:29">
      <c r="A87" s="3">
        <v>45643</v>
      </c>
      <c r="B87" t="s">
        <v>105</v>
      </c>
      <c r="C87" s="4">
        <v>1027.92</v>
      </c>
      <c r="D87" s="5">
        <v>0.192</v>
      </c>
      <c r="E87" s="5">
        <v>236.59771850000001</v>
      </c>
      <c r="F87" s="8">
        <v>10</v>
      </c>
      <c r="G87" s="9">
        <v>1.0329999999999999</v>
      </c>
      <c r="H87" s="10">
        <v>590.16920000000005</v>
      </c>
      <c r="I87" s="8">
        <f t="shared" si="8"/>
        <v>90.353991135851416</v>
      </c>
      <c r="J87" s="8">
        <f t="shared" si="6"/>
        <v>9.0353991135851413</v>
      </c>
      <c r="K87" s="11">
        <f t="shared" si="7"/>
        <v>144.56638581736226</v>
      </c>
      <c r="L87" t="s">
        <v>64</v>
      </c>
      <c r="M87" t="s">
        <v>295</v>
      </c>
      <c r="N87">
        <v>25</v>
      </c>
      <c r="O87" t="s">
        <v>95</v>
      </c>
      <c r="P87" t="s">
        <v>238</v>
      </c>
      <c r="Q87">
        <v>22</v>
      </c>
      <c r="R87">
        <f t="shared" si="11"/>
        <v>0.63858403545659437</v>
      </c>
      <c r="S87">
        <f t="shared" si="10"/>
        <v>-0.57599674447004923</v>
      </c>
      <c r="T87" s="23">
        <v>-291.42385176414001</v>
      </c>
      <c r="U87" s="24">
        <v>-50.788132915989991</v>
      </c>
      <c r="V87" s="25"/>
    </row>
    <row r="88" spans="1:29">
      <c r="A88" s="3">
        <v>45643</v>
      </c>
      <c r="B88" t="s">
        <v>106</v>
      </c>
      <c r="C88" s="4">
        <v>905.48</v>
      </c>
      <c r="D88" s="5">
        <v>0.20200000000000001</v>
      </c>
      <c r="E88" s="5">
        <v>245.010751</v>
      </c>
      <c r="F88" s="8">
        <v>10</v>
      </c>
      <c r="G88" s="9">
        <v>2.29</v>
      </c>
      <c r="H88" s="10">
        <v>703.43330000000003</v>
      </c>
      <c r="I88" s="8">
        <f t="shared" si="8"/>
        <v>107.48692311183048</v>
      </c>
      <c r="J88" s="8">
        <f t="shared" si="6"/>
        <v>10.748692311183047</v>
      </c>
      <c r="K88" s="11">
        <f t="shared" si="7"/>
        <v>171.97907697892876</v>
      </c>
      <c r="L88" t="s">
        <v>64</v>
      </c>
      <c r="M88" t="s">
        <v>295</v>
      </c>
      <c r="N88">
        <v>25</v>
      </c>
      <c r="O88" t="s">
        <v>95</v>
      </c>
      <c r="P88" t="s">
        <v>237</v>
      </c>
      <c r="Q88">
        <v>22</v>
      </c>
      <c r="R88">
        <f t="shared" si="11"/>
        <v>0.57005230755267811</v>
      </c>
      <c r="S88">
        <f t="shared" si="10"/>
        <v>-0.63663506625707444</v>
      </c>
      <c r="T88" s="23">
        <v>-291.88054351935011</v>
      </c>
      <c r="U88" s="24">
        <v>-31.558716405891005</v>
      </c>
      <c r="V88" s="25"/>
    </row>
    <row r="89" spans="1:29">
      <c r="A89" s="3">
        <v>45643</v>
      </c>
      <c r="B89" t="s">
        <v>107</v>
      </c>
      <c r="C89" s="4">
        <v>762.68</v>
      </c>
      <c r="D89" s="5">
        <v>0.24299999999999999</v>
      </c>
      <c r="E89" s="5">
        <v>157.1622122</v>
      </c>
      <c r="F89" s="8">
        <v>10</v>
      </c>
      <c r="G89" s="9">
        <v>3.556</v>
      </c>
      <c r="H89" s="10">
        <v>997.60699999999997</v>
      </c>
      <c r="I89" s="8">
        <f t="shared" si="8"/>
        <v>151.98520625028362</v>
      </c>
      <c r="J89" s="8">
        <f t="shared" si="6"/>
        <v>15.198520625028364</v>
      </c>
      <c r="K89" s="11">
        <f t="shared" si="7"/>
        <v>243.17633000045382</v>
      </c>
      <c r="L89" t="s">
        <v>64</v>
      </c>
      <c r="M89" t="s">
        <v>295</v>
      </c>
      <c r="N89">
        <v>25</v>
      </c>
      <c r="O89" t="s">
        <v>95</v>
      </c>
      <c r="P89" t="s">
        <v>95</v>
      </c>
      <c r="Q89">
        <v>22</v>
      </c>
      <c r="R89">
        <f t="shared" si="11"/>
        <v>0.39205917499886545</v>
      </c>
      <c r="S89">
        <f t="shared" si="10"/>
        <v>-0.77171669094660778</v>
      </c>
      <c r="T89" s="23">
        <v>-253.62462955122001</v>
      </c>
      <c r="U89" s="24">
        <v>-34.801571025949563</v>
      </c>
      <c r="V89" s="25">
        <v>-40.097999999999999</v>
      </c>
      <c r="W89">
        <v>4.0000000000000001E-3</v>
      </c>
      <c r="X89">
        <v>-251.38300000000001</v>
      </c>
      <c r="Y89">
        <v>1.7999999999999999E-2</v>
      </c>
      <c r="Z89">
        <v>-1.6060000000000001</v>
      </c>
      <c r="AA89">
        <v>0.10299999999999999</v>
      </c>
      <c r="AB89">
        <v>-41.018000000000001</v>
      </c>
      <c r="AC89">
        <v>0.64700000000000002</v>
      </c>
    </row>
    <row r="90" spans="1:29">
      <c r="A90" s="3">
        <v>45643</v>
      </c>
      <c r="B90" t="s">
        <v>108</v>
      </c>
      <c r="C90" s="4">
        <v>1414.42</v>
      </c>
      <c r="D90" s="5">
        <v>0.19500000000000001</v>
      </c>
      <c r="E90" s="5">
        <v>435.90547989999999</v>
      </c>
      <c r="F90" s="8">
        <v>10</v>
      </c>
      <c r="G90" s="9">
        <v>4.7130000000000001</v>
      </c>
      <c r="H90" s="10">
        <v>775.55960000000005</v>
      </c>
      <c r="I90" s="8">
        <f t="shared" si="8"/>
        <v>118.39713200925745</v>
      </c>
      <c r="J90" s="8">
        <f t="shared" si="6"/>
        <v>11.839713200925743</v>
      </c>
      <c r="K90" s="11">
        <f t="shared" si="7"/>
        <v>189.43541121481189</v>
      </c>
      <c r="L90" t="s">
        <v>64</v>
      </c>
      <c r="M90" t="s">
        <v>295</v>
      </c>
      <c r="N90">
        <v>25</v>
      </c>
      <c r="O90" t="s">
        <v>95</v>
      </c>
      <c r="P90" t="s">
        <v>235</v>
      </c>
      <c r="Q90">
        <v>22</v>
      </c>
      <c r="R90">
        <f t="shared" si="11"/>
        <v>0.52641147196297022</v>
      </c>
      <c r="S90">
        <f t="shared" si="10"/>
        <v>-0.6724166557309017</v>
      </c>
      <c r="T90" s="23">
        <v>-248.40231366026998</v>
      </c>
      <c r="U90" s="24">
        <v>-47.72350375751391</v>
      </c>
      <c r="V90" s="25"/>
    </row>
    <row r="91" spans="1:29">
      <c r="A91" s="3">
        <v>45643</v>
      </c>
      <c r="B91" t="s">
        <v>109</v>
      </c>
      <c r="C91" s="4">
        <v>207.75</v>
      </c>
      <c r="D91" s="5">
        <v>0.127</v>
      </c>
      <c r="E91" s="5"/>
      <c r="F91" s="8">
        <v>30</v>
      </c>
      <c r="G91" s="9">
        <v>2.2360000000000002</v>
      </c>
      <c r="H91" s="10">
        <v>886.99390000000005</v>
      </c>
      <c r="I91" s="8">
        <f t="shared" si="8"/>
        <v>135.2532786761258</v>
      </c>
      <c r="J91" s="8">
        <f t="shared" si="6"/>
        <v>4.5084426225375269</v>
      </c>
      <c r="K91" s="11">
        <f t="shared" si="7"/>
        <v>72.135081960600431</v>
      </c>
      <c r="L91" t="s">
        <v>64</v>
      </c>
      <c r="M91" t="s">
        <v>295</v>
      </c>
      <c r="N91">
        <v>35</v>
      </c>
      <c r="O91" t="s">
        <v>110</v>
      </c>
      <c r="P91" t="s">
        <v>258</v>
      </c>
      <c r="Q91">
        <v>22</v>
      </c>
      <c r="R91">
        <f t="shared" si="11"/>
        <v>0.81966229509849897</v>
      </c>
      <c r="S91">
        <f t="shared" si="10"/>
        <v>-0.37686836791675199</v>
      </c>
      <c r="T91" s="23">
        <v>-287.70966559776002</v>
      </c>
      <c r="U91" s="24">
        <v>-59.555704806573999</v>
      </c>
      <c r="V91" s="25"/>
    </row>
    <row r="92" spans="1:29">
      <c r="A92" s="3">
        <v>45643</v>
      </c>
      <c r="B92" t="s">
        <v>111</v>
      </c>
      <c r="C92" s="4">
        <v>207.75</v>
      </c>
      <c r="D92" s="5">
        <v>0.13500000000000001</v>
      </c>
      <c r="E92" s="5"/>
      <c r="F92" s="8">
        <v>30</v>
      </c>
      <c r="G92" s="9">
        <v>3.4359999999999999</v>
      </c>
      <c r="H92" s="10">
        <v>760.61109999999996</v>
      </c>
      <c r="I92" s="8">
        <f t="shared" si="8"/>
        <v>116.13594215613608</v>
      </c>
      <c r="J92" s="8">
        <f t="shared" si="6"/>
        <v>3.8711980718712029</v>
      </c>
      <c r="K92" s="11">
        <f t="shared" si="7"/>
        <v>61.939169149939246</v>
      </c>
      <c r="L92" t="s">
        <v>64</v>
      </c>
      <c r="M92" t="s">
        <v>295</v>
      </c>
      <c r="N92">
        <v>35</v>
      </c>
      <c r="O92" t="s">
        <v>110</v>
      </c>
      <c r="P92" t="s">
        <v>260</v>
      </c>
      <c r="Q92">
        <v>22</v>
      </c>
      <c r="R92">
        <f t="shared" si="11"/>
        <v>0.84515207712515195</v>
      </c>
      <c r="S92">
        <f t="shared" si="10"/>
        <v>-0.34176057003484389</v>
      </c>
      <c r="T92" s="23">
        <v>-269.67213536667003</v>
      </c>
      <c r="U92" s="24">
        <v>-60.239114662571048</v>
      </c>
      <c r="V92" s="25"/>
    </row>
    <row r="93" spans="1:29">
      <c r="A93" s="3">
        <v>45643</v>
      </c>
      <c r="B93" t="s">
        <v>112</v>
      </c>
      <c r="C93" s="4">
        <v>207.75</v>
      </c>
      <c r="D93" s="5">
        <v>0.127</v>
      </c>
      <c r="E93" s="5"/>
      <c r="F93" s="8">
        <v>30</v>
      </c>
      <c r="G93" s="9">
        <v>4.7030000000000003</v>
      </c>
      <c r="H93" s="10">
        <v>796.74030000000005</v>
      </c>
      <c r="I93" s="8">
        <f t="shared" si="8"/>
        <v>121.60103768019485</v>
      </c>
      <c r="J93" s="8">
        <f t="shared" si="6"/>
        <v>4.0533679226731616</v>
      </c>
      <c r="K93" s="11">
        <f t="shared" si="7"/>
        <v>64.853886762770586</v>
      </c>
      <c r="L93" t="s">
        <v>64</v>
      </c>
      <c r="M93" t="s">
        <v>295</v>
      </c>
      <c r="N93">
        <v>35</v>
      </c>
      <c r="O93" t="s">
        <v>110</v>
      </c>
      <c r="P93" t="s">
        <v>259</v>
      </c>
      <c r="Q93">
        <v>22</v>
      </c>
      <c r="R93">
        <f t="shared" si="11"/>
        <v>0.83786528309307362</v>
      </c>
      <c r="S93">
        <f t="shared" si="10"/>
        <v>-0.35205681404508887</v>
      </c>
      <c r="T93" s="23">
        <v>-273.32992588242007</v>
      </c>
      <c r="U93" s="24">
        <v>-59.073727276026361</v>
      </c>
      <c r="V93" s="25">
        <v>-61.177</v>
      </c>
      <c r="W93">
        <v>1.4E-2</v>
      </c>
      <c r="X93">
        <v>-282.00700000000001</v>
      </c>
      <c r="Y93">
        <v>0.03</v>
      </c>
      <c r="Z93">
        <v>-1.2609999999999999</v>
      </c>
      <c r="AA93">
        <v>0.13800000000000001</v>
      </c>
      <c r="AB93">
        <v>-40.813000000000002</v>
      </c>
      <c r="AC93">
        <v>0.80700000000000005</v>
      </c>
    </row>
    <row r="94" spans="1:29">
      <c r="A94" s="3">
        <v>45643</v>
      </c>
      <c r="B94" t="s">
        <v>113</v>
      </c>
      <c r="C94" s="4">
        <v>238.05</v>
      </c>
      <c r="D94" s="5">
        <v>0.14799999999999999</v>
      </c>
      <c r="E94" s="5">
        <v>96.860221370000005</v>
      </c>
      <c r="F94" s="8">
        <v>20</v>
      </c>
      <c r="G94" s="9">
        <v>1.026</v>
      </c>
      <c r="H94" s="10">
        <v>888.90440000000001</v>
      </c>
      <c r="I94" s="8">
        <f t="shared" si="8"/>
        <v>135.54227109773254</v>
      </c>
      <c r="J94" s="8">
        <f t="shared" si="6"/>
        <v>6.7771135548866264</v>
      </c>
      <c r="K94" s="11">
        <f t="shared" si="7"/>
        <v>108.43381687818602</v>
      </c>
      <c r="L94" t="s">
        <v>64</v>
      </c>
      <c r="M94" t="s">
        <v>295</v>
      </c>
      <c r="N94">
        <v>35</v>
      </c>
      <c r="O94" t="s">
        <v>110</v>
      </c>
      <c r="P94" t="s">
        <v>256</v>
      </c>
      <c r="Q94">
        <v>22</v>
      </c>
      <c r="R94">
        <f t="shared" si="11"/>
        <v>0.72891545780453493</v>
      </c>
      <c r="S94">
        <f t="shared" si="10"/>
        <v>-0.48545177955623647</v>
      </c>
      <c r="T94" s="23">
        <v>-300.55794390507003</v>
      </c>
      <c r="U94" s="24">
        <v>-53.568690674169758</v>
      </c>
      <c r="V94" s="25"/>
    </row>
    <row r="95" spans="1:29">
      <c r="A95" s="3">
        <v>45643</v>
      </c>
      <c r="B95" t="s">
        <v>114</v>
      </c>
      <c r="C95">
        <v>238.05</v>
      </c>
      <c r="D95" s="5">
        <v>0.152</v>
      </c>
      <c r="E95" s="5">
        <v>101.8317022</v>
      </c>
      <c r="F95" s="8">
        <v>20</v>
      </c>
      <c r="G95" s="9">
        <v>2.1960000000000002</v>
      </c>
      <c r="H95" s="10">
        <v>883.85059999999999</v>
      </c>
      <c r="I95" s="8">
        <f t="shared" si="8"/>
        <v>134.77780635011874</v>
      </c>
      <c r="J95" s="8">
        <f t="shared" si="6"/>
        <v>6.7388903175059367</v>
      </c>
      <c r="K95" s="11">
        <f t="shared" si="7"/>
        <v>107.82224508009499</v>
      </c>
      <c r="L95" t="s">
        <v>64</v>
      </c>
      <c r="M95" t="s">
        <v>295</v>
      </c>
      <c r="N95">
        <v>35</v>
      </c>
      <c r="O95" t="s">
        <v>110</v>
      </c>
      <c r="P95" t="s">
        <v>257</v>
      </c>
      <c r="Q95">
        <v>22</v>
      </c>
      <c r="R95">
        <f t="shared" si="11"/>
        <v>0.73044438729976247</v>
      </c>
      <c r="S95">
        <f t="shared" si="10"/>
        <v>-0.48379065242534613</v>
      </c>
      <c r="T95" s="23">
        <v>-288.64821943257004</v>
      </c>
      <c r="U95" s="24">
        <v>-57.402914449629762</v>
      </c>
      <c r="V95" s="25"/>
    </row>
    <row r="96" spans="1:29">
      <c r="A96" s="3">
        <v>45643</v>
      </c>
      <c r="B96" t="s">
        <v>115</v>
      </c>
      <c r="C96">
        <v>238.05</v>
      </c>
      <c r="D96" s="5">
        <v>0.156</v>
      </c>
      <c r="E96" s="5">
        <v>82.637419039999997</v>
      </c>
      <c r="F96" s="8">
        <v>20</v>
      </c>
      <c r="G96" s="9">
        <v>3.48</v>
      </c>
      <c r="H96" s="10">
        <v>985.75019999999995</v>
      </c>
      <c r="I96" s="8">
        <f t="shared" si="8"/>
        <v>150.1916834319079</v>
      </c>
      <c r="J96" s="8">
        <f t="shared" si="6"/>
        <v>7.5095841715953959</v>
      </c>
      <c r="K96" s="11">
        <f t="shared" si="7"/>
        <v>120.15334674552633</v>
      </c>
      <c r="L96" t="s">
        <v>64</v>
      </c>
      <c r="M96" t="s">
        <v>295</v>
      </c>
      <c r="N96">
        <v>35</v>
      </c>
      <c r="O96" t="s">
        <v>110</v>
      </c>
      <c r="P96" t="s">
        <v>255</v>
      </c>
      <c r="Q96">
        <v>22</v>
      </c>
      <c r="R96">
        <f t="shared" si="11"/>
        <v>0.69961663313618416</v>
      </c>
      <c r="S96">
        <f t="shared" si="10"/>
        <v>-0.51638250972768851</v>
      </c>
      <c r="T96" s="23">
        <v>-284.98055212158005</v>
      </c>
      <c r="U96" s="24"/>
      <c r="V96" s="25"/>
    </row>
    <row r="97" spans="1:29">
      <c r="A97" s="3">
        <v>45643</v>
      </c>
      <c r="B97" t="s">
        <v>116</v>
      </c>
      <c r="C97" s="4">
        <v>261.42</v>
      </c>
      <c r="D97" s="5">
        <v>0.16900000000000001</v>
      </c>
      <c r="E97" s="5">
        <v>83.601935620000006</v>
      </c>
      <c r="F97" s="8">
        <v>10</v>
      </c>
      <c r="G97" s="9">
        <v>4.74</v>
      </c>
      <c r="H97" s="10">
        <v>563.50160000000005</v>
      </c>
      <c r="I97" s="8">
        <f t="shared" si="8"/>
        <v>86.3201077009182</v>
      </c>
      <c r="J97" s="8">
        <f t="shared" si="6"/>
        <v>8.6320107700918207</v>
      </c>
      <c r="K97" s="11">
        <f t="shared" si="7"/>
        <v>138.11217232146913</v>
      </c>
      <c r="L97" t="s">
        <v>64</v>
      </c>
      <c r="M97" t="s">
        <v>295</v>
      </c>
      <c r="N97">
        <v>35</v>
      </c>
      <c r="O97" t="s">
        <v>110</v>
      </c>
      <c r="P97" t="s">
        <v>252</v>
      </c>
      <c r="Q97">
        <v>22</v>
      </c>
      <c r="R97">
        <f t="shared" si="11"/>
        <v>0.65471956919632712</v>
      </c>
      <c r="S97">
        <f t="shared" si="10"/>
        <v>-0.56080596549927042</v>
      </c>
      <c r="T97" s="23">
        <v>-293.32505034975009</v>
      </c>
      <c r="U97" s="24">
        <v>-53.209710761787761</v>
      </c>
      <c r="V97" s="25"/>
    </row>
    <row r="98" spans="1:29">
      <c r="A98" s="3">
        <v>45643</v>
      </c>
      <c r="B98" t="s">
        <v>117</v>
      </c>
      <c r="C98" s="4">
        <v>261.42</v>
      </c>
      <c r="D98" s="5">
        <v>0.17100000000000001</v>
      </c>
      <c r="E98">
        <v>102.8276414</v>
      </c>
      <c r="F98" s="8">
        <v>10</v>
      </c>
      <c r="G98" s="9">
        <v>1.036</v>
      </c>
      <c r="H98" s="10">
        <v>548.15920000000006</v>
      </c>
      <c r="I98" s="8">
        <f t="shared" si="8"/>
        <v>83.999334432528116</v>
      </c>
      <c r="J98" s="8">
        <f t="shared" si="6"/>
        <v>8.3999334432528112</v>
      </c>
      <c r="K98" s="11">
        <f t="shared" si="7"/>
        <v>134.39893509204498</v>
      </c>
      <c r="L98" t="s">
        <v>64</v>
      </c>
      <c r="M98" t="s">
        <v>295</v>
      </c>
      <c r="N98">
        <v>35</v>
      </c>
      <c r="O98" t="s">
        <v>110</v>
      </c>
      <c r="P98" t="s">
        <v>254</v>
      </c>
      <c r="Q98">
        <v>22</v>
      </c>
      <c r="R98">
        <f t="shared" si="11"/>
        <v>0.66400266226988747</v>
      </c>
      <c r="S98">
        <f t="shared" si="10"/>
        <v>-0.55188962858669621</v>
      </c>
      <c r="T98" s="23">
        <v>-285.95828254248005</v>
      </c>
      <c r="U98" s="24">
        <v>-55.611745886941449</v>
      </c>
      <c r="V98" s="25"/>
    </row>
    <row r="99" spans="1:29">
      <c r="A99" s="3">
        <v>45643</v>
      </c>
      <c r="B99" t="s">
        <v>118</v>
      </c>
      <c r="C99" s="4">
        <v>261.42</v>
      </c>
      <c r="D99" s="5">
        <v>0.17</v>
      </c>
      <c r="E99" s="5">
        <v>92.621060259999993</v>
      </c>
      <c r="F99" s="8">
        <v>10</v>
      </c>
      <c r="G99" s="9">
        <v>2.2559999999999998</v>
      </c>
      <c r="H99" s="10">
        <v>557.04</v>
      </c>
      <c r="I99" s="8">
        <f t="shared" si="8"/>
        <v>85.342691615362511</v>
      </c>
      <c r="J99" s="8">
        <f t="shared" si="6"/>
        <v>8.5342691615362511</v>
      </c>
      <c r="K99" s="11">
        <f t="shared" si="7"/>
        <v>136.54830658458002</v>
      </c>
      <c r="L99" t="s">
        <v>64</v>
      </c>
      <c r="M99" t="s">
        <v>295</v>
      </c>
      <c r="N99">
        <v>35</v>
      </c>
      <c r="O99" t="s">
        <v>110</v>
      </c>
      <c r="P99" t="s">
        <v>253</v>
      </c>
      <c r="Q99">
        <v>22</v>
      </c>
      <c r="R99">
        <f t="shared" si="11"/>
        <v>0.65862923353854996</v>
      </c>
      <c r="S99">
        <f t="shared" si="10"/>
        <v>-0.55706691457589397</v>
      </c>
      <c r="T99" s="23">
        <v>-304.74460249999998</v>
      </c>
      <c r="U99" s="24">
        <v>-54.590218041889443</v>
      </c>
      <c r="V99" s="25">
        <v>-55.656999999999996</v>
      </c>
      <c r="W99">
        <v>6.0000000000000001E-3</v>
      </c>
      <c r="X99">
        <v>-273.56799999999998</v>
      </c>
      <c r="Y99">
        <v>3.4000000000000002E-2</v>
      </c>
      <c r="Z99">
        <v>-1.206</v>
      </c>
      <c r="AA99">
        <v>0.11600000000000001</v>
      </c>
      <c r="AB99">
        <v>-42.88</v>
      </c>
      <c r="AC99">
        <v>1.0129999999999999</v>
      </c>
    </row>
    <row r="100" spans="1:29">
      <c r="A100" s="3">
        <v>45643</v>
      </c>
      <c r="B100" t="s">
        <v>119</v>
      </c>
      <c r="C100" s="4">
        <v>285.42</v>
      </c>
      <c r="D100" s="5">
        <v>0.20799999999999999</v>
      </c>
      <c r="E100" s="5">
        <v>79.122926449999994</v>
      </c>
      <c r="F100" s="8">
        <v>10</v>
      </c>
      <c r="G100" s="9">
        <v>3.5030000000000001</v>
      </c>
      <c r="H100" s="10">
        <v>735.26959999999997</v>
      </c>
      <c r="I100" s="8">
        <f t="shared" si="8"/>
        <v>112.30265168131419</v>
      </c>
      <c r="J100" s="8">
        <f t="shared" si="6"/>
        <v>11.230265168131419</v>
      </c>
      <c r="K100" s="11">
        <f t="shared" si="7"/>
        <v>179.68424269010271</v>
      </c>
      <c r="L100" t="s">
        <v>64</v>
      </c>
      <c r="M100" t="s">
        <v>295</v>
      </c>
      <c r="N100">
        <v>35</v>
      </c>
      <c r="O100" t="s">
        <v>110</v>
      </c>
      <c r="P100" t="s">
        <v>249</v>
      </c>
      <c r="Q100">
        <v>22</v>
      </c>
      <c r="R100">
        <f t="shared" si="11"/>
        <v>0.55078939327474319</v>
      </c>
      <c r="S100">
        <f t="shared" si="10"/>
        <v>-0.65267565347481005</v>
      </c>
      <c r="T100" s="23">
        <v>-312.3371368</v>
      </c>
      <c r="U100" s="24">
        <v>-50.326968357600009</v>
      </c>
      <c r="V100" s="25"/>
    </row>
    <row r="101" spans="1:29">
      <c r="A101" s="3">
        <v>45643</v>
      </c>
      <c r="B101" t="s">
        <v>120</v>
      </c>
      <c r="C101" s="4">
        <v>285.42</v>
      </c>
      <c r="D101" s="5">
        <v>0.192</v>
      </c>
      <c r="E101" s="5">
        <v>99.788532410000002</v>
      </c>
      <c r="F101" s="8">
        <v>10</v>
      </c>
      <c r="G101" s="9">
        <v>4.6100000000000003</v>
      </c>
      <c r="H101" s="10">
        <v>609.57399999999996</v>
      </c>
      <c r="I101" s="8">
        <f t="shared" si="8"/>
        <v>93.289264699208886</v>
      </c>
      <c r="J101" s="8">
        <f t="shared" si="6"/>
        <v>9.3289264699208871</v>
      </c>
      <c r="K101" s="11">
        <f t="shared" si="7"/>
        <v>149.26282351873419</v>
      </c>
      <c r="L101" t="s">
        <v>64</v>
      </c>
      <c r="M101" t="s">
        <v>295</v>
      </c>
      <c r="N101">
        <v>35</v>
      </c>
      <c r="O101" t="s">
        <v>110</v>
      </c>
      <c r="P101" t="s">
        <v>251</v>
      </c>
      <c r="Q101">
        <v>22</v>
      </c>
      <c r="R101">
        <f t="shared" si="11"/>
        <v>0.62684294120316453</v>
      </c>
      <c r="S101">
        <f t="shared" si="10"/>
        <v>-0.58681647386767821</v>
      </c>
      <c r="T101" s="23">
        <v>-306.4598153</v>
      </c>
      <c r="U101" s="24">
        <v>-52.602366643928313</v>
      </c>
      <c r="V101" s="25"/>
    </row>
    <row r="102" spans="1:29">
      <c r="A102" s="3">
        <v>45643</v>
      </c>
      <c r="B102" t="s">
        <v>121</v>
      </c>
      <c r="C102" s="4">
        <v>285.42</v>
      </c>
      <c r="D102" s="5">
        <v>0.21199999999999999</v>
      </c>
      <c r="E102" s="5">
        <v>74.459969079999993</v>
      </c>
      <c r="F102" s="8">
        <v>10</v>
      </c>
      <c r="G102" s="9">
        <v>1.04</v>
      </c>
      <c r="H102" s="10">
        <v>621.01099999999997</v>
      </c>
      <c r="I102" s="8">
        <f t="shared" si="8"/>
        <v>95.019286330151715</v>
      </c>
      <c r="J102" s="8">
        <f t="shared" si="6"/>
        <v>9.5019286330151722</v>
      </c>
      <c r="K102" s="11">
        <f t="shared" si="7"/>
        <v>152.03085812824276</v>
      </c>
      <c r="L102" t="s">
        <v>64</v>
      </c>
      <c r="M102" t="s">
        <v>295</v>
      </c>
      <c r="N102">
        <v>35</v>
      </c>
      <c r="O102" t="s">
        <v>110</v>
      </c>
      <c r="P102" t="s">
        <v>250</v>
      </c>
      <c r="Q102">
        <v>22</v>
      </c>
      <c r="R102">
        <f t="shared" si="11"/>
        <v>0.61992285467939312</v>
      </c>
      <c r="S102">
        <f t="shared" si="10"/>
        <v>-0.59310512369906843</v>
      </c>
      <c r="T102" s="23">
        <v>-302.24479869999999</v>
      </c>
      <c r="U102" s="24">
        <v>-47.434732765165116</v>
      </c>
      <c r="V102" s="25"/>
    </row>
    <row r="103" spans="1:29">
      <c r="A103" s="3">
        <v>45643</v>
      </c>
      <c r="B103" t="s">
        <v>122</v>
      </c>
      <c r="C103" s="4">
        <v>352.75</v>
      </c>
      <c r="D103" s="5">
        <v>0.218</v>
      </c>
      <c r="E103" s="5">
        <v>110.93858400000001</v>
      </c>
      <c r="F103" s="8">
        <v>10</v>
      </c>
      <c r="G103" s="9">
        <v>2.2559999999999998</v>
      </c>
      <c r="H103" s="10">
        <v>756.64400000000001</v>
      </c>
      <c r="I103" s="8">
        <f t="shared" si="8"/>
        <v>115.53585744754875</v>
      </c>
      <c r="J103" s="8">
        <f t="shared" si="6"/>
        <v>11.553585744754875</v>
      </c>
      <c r="K103" s="11">
        <f t="shared" si="7"/>
        <v>184.85737191607799</v>
      </c>
      <c r="L103" t="s">
        <v>64</v>
      </c>
      <c r="M103" t="s">
        <v>295</v>
      </c>
      <c r="N103">
        <v>35</v>
      </c>
      <c r="O103" t="s">
        <v>110</v>
      </c>
      <c r="P103" t="s">
        <v>248</v>
      </c>
      <c r="Q103">
        <v>22</v>
      </c>
      <c r="R103">
        <f t="shared" si="11"/>
        <v>0.53785657020980504</v>
      </c>
      <c r="S103">
        <f t="shared" si="10"/>
        <v>-0.66322377009188427</v>
      </c>
      <c r="T103" s="23">
        <v>-272.54673409999998</v>
      </c>
      <c r="U103" s="24">
        <v>-42.22134855981696</v>
      </c>
      <c r="V103" s="25"/>
    </row>
    <row r="104" spans="1:29">
      <c r="A104" s="3">
        <v>45643</v>
      </c>
      <c r="B104" t="s">
        <v>123</v>
      </c>
      <c r="C104" s="4">
        <v>567.63</v>
      </c>
      <c r="D104" s="5">
        <v>0.22900000000000001</v>
      </c>
      <c r="E104" s="5">
        <v>114.70876579999999</v>
      </c>
      <c r="F104" s="8">
        <v>10</v>
      </c>
      <c r="G104" s="9">
        <v>3.4529999999999998</v>
      </c>
      <c r="H104" s="10">
        <v>805.55269999999996</v>
      </c>
      <c r="I104" s="8">
        <f t="shared" si="8"/>
        <v>122.93404831414784</v>
      </c>
      <c r="J104" s="8">
        <f t="shared" si="6"/>
        <v>12.293404831414785</v>
      </c>
      <c r="K104" s="11">
        <f t="shared" si="7"/>
        <v>196.69447730263656</v>
      </c>
      <c r="L104" t="s">
        <v>64</v>
      </c>
      <c r="M104" t="s">
        <v>295</v>
      </c>
      <c r="N104">
        <v>35</v>
      </c>
      <c r="O104" t="s">
        <v>110</v>
      </c>
      <c r="P104" t="s">
        <v>110</v>
      </c>
      <c r="Q104">
        <v>22</v>
      </c>
      <c r="R104">
        <f t="shared" si="11"/>
        <v>0.50826380674340865</v>
      </c>
      <c r="S104">
        <f t="shared" si="10"/>
        <v>-0.68673135521183282</v>
      </c>
      <c r="T104" s="23">
        <v>-306.75638469999996</v>
      </c>
      <c r="U104" s="24">
        <v>-47.191157227100163</v>
      </c>
      <c r="V104" s="25">
        <v>-48.579000000000001</v>
      </c>
      <c r="W104">
        <v>4.0000000000000001E-3</v>
      </c>
      <c r="X104">
        <v>-264.00200000000001</v>
      </c>
      <c r="Y104">
        <v>1.9E-2</v>
      </c>
      <c r="Z104">
        <v>-1.216</v>
      </c>
      <c r="AA104">
        <v>0.108</v>
      </c>
      <c r="AB104">
        <v>-41.804000000000002</v>
      </c>
      <c r="AC104">
        <v>0.67</v>
      </c>
    </row>
    <row r="105" spans="1:29" s="25" customFormat="1">
      <c r="A105" s="27">
        <v>45644</v>
      </c>
      <c r="B105" s="25" t="s">
        <v>124</v>
      </c>
      <c r="C105" s="28">
        <v>100.33</v>
      </c>
      <c r="D105" s="29">
        <v>7.8E-2</v>
      </c>
      <c r="E105" s="29"/>
      <c r="F105" s="30">
        <v>10</v>
      </c>
      <c r="G105" s="31">
        <v>2.2799999999999998</v>
      </c>
      <c r="H105" s="32">
        <v>13.930999999999999</v>
      </c>
      <c r="I105" s="30">
        <f>(H105-4.6172)/6.518</f>
        <v>1.4289352562135622</v>
      </c>
      <c r="J105" s="30">
        <f t="shared" si="6"/>
        <v>0.14289352562135621</v>
      </c>
      <c r="K105" s="33">
        <f t="shared" si="7"/>
        <v>2.2862964099416994</v>
      </c>
      <c r="L105" s="25" t="s">
        <v>64</v>
      </c>
      <c r="M105" s="25" t="s">
        <v>125</v>
      </c>
      <c r="N105" s="25">
        <v>25</v>
      </c>
      <c r="O105" s="25" t="s">
        <v>181</v>
      </c>
      <c r="P105" s="33" t="s">
        <v>274</v>
      </c>
      <c r="Q105" s="25">
        <v>22</v>
      </c>
      <c r="R105" s="25">
        <f>(500-K105*(4/3))/500</f>
        <v>0.99390320957348877</v>
      </c>
      <c r="S105" s="25">
        <f t="shared" si="10"/>
        <v>-3.1284321264438857E-2</v>
      </c>
      <c r="T105" s="26"/>
    </row>
    <row r="106" spans="1:29">
      <c r="A106" s="3">
        <v>45644</v>
      </c>
      <c r="B106" t="s">
        <v>126</v>
      </c>
      <c r="C106" s="4">
        <v>260.12</v>
      </c>
      <c r="D106" s="5">
        <v>0.14399999999999999</v>
      </c>
      <c r="E106" s="5"/>
      <c r="F106" s="8">
        <v>30</v>
      </c>
      <c r="G106" s="9">
        <v>3.44</v>
      </c>
      <c r="H106" s="10">
        <v>439.5711</v>
      </c>
      <c r="I106" s="8">
        <f t="shared" ref="I106:I119" si="12">(H106-4.6172)/6.518</f>
        <v>66.73119054924824</v>
      </c>
      <c r="J106" s="8">
        <f t="shared" si="6"/>
        <v>2.2243730183082748</v>
      </c>
      <c r="K106" s="11">
        <f t="shared" si="7"/>
        <v>35.589968292932397</v>
      </c>
      <c r="L106" t="s">
        <v>64</v>
      </c>
      <c r="M106" t="s">
        <v>125</v>
      </c>
      <c r="N106">
        <v>25</v>
      </c>
      <c r="O106" t="s">
        <v>181</v>
      </c>
      <c r="P106" s="11" t="s">
        <v>272</v>
      </c>
      <c r="Q106">
        <v>22</v>
      </c>
      <c r="R106">
        <f t="shared" ref="R106:R134" si="13">(500-K106*(4/3))/500</f>
        <v>0.90509341788551367</v>
      </c>
      <c r="S106">
        <f t="shared" si="10"/>
        <v>-0.24692691382184717</v>
      </c>
      <c r="T106" s="23">
        <v>-343.15407210000001</v>
      </c>
      <c r="U106" s="24"/>
      <c r="V106" s="25"/>
    </row>
    <row r="107" spans="1:29">
      <c r="A107" s="3">
        <v>45644</v>
      </c>
      <c r="B107" t="s">
        <v>127</v>
      </c>
      <c r="C107" s="4">
        <v>260.12</v>
      </c>
      <c r="D107" s="5">
        <v>0.14599999999999999</v>
      </c>
      <c r="E107" s="5"/>
      <c r="F107" s="8">
        <v>30</v>
      </c>
      <c r="G107" s="9">
        <v>4.78</v>
      </c>
      <c r="H107" s="10">
        <v>384.38150000000002</v>
      </c>
      <c r="I107" s="8">
        <f t="shared" si="12"/>
        <v>58.263930653574718</v>
      </c>
      <c r="J107" s="8">
        <f t="shared" si="6"/>
        <v>1.9421310217858241</v>
      </c>
      <c r="K107" s="11">
        <f t="shared" si="7"/>
        <v>31.074096348573185</v>
      </c>
      <c r="L107" t="s">
        <v>64</v>
      </c>
      <c r="M107" t="s">
        <v>125</v>
      </c>
      <c r="N107">
        <v>25</v>
      </c>
      <c r="O107" t="s">
        <v>181</v>
      </c>
      <c r="P107" s="11" t="s">
        <v>273</v>
      </c>
      <c r="Q107">
        <v>22</v>
      </c>
      <c r="R107">
        <f t="shared" si="13"/>
        <v>0.91713574307047152</v>
      </c>
      <c r="S107">
        <f t="shared" si="10"/>
        <v>-0.22502415630065745</v>
      </c>
      <c r="T107" s="23">
        <v>-365.94869679999999</v>
      </c>
      <c r="U107" s="24">
        <v>-87.994422557258787</v>
      </c>
      <c r="V107" s="25"/>
    </row>
    <row r="108" spans="1:29">
      <c r="A108" s="3">
        <v>45644</v>
      </c>
      <c r="B108" s="13" t="s">
        <v>128</v>
      </c>
      <c r="C108" s="4">
        <v>260.12</v>
      </c>
      <c r="D108" s="5">
        <v>0.161</v>
      </c>
      <c r="E108" s="5"/>
      <c r="F108" s="8">
        <v>30</v>
      </c>
      <c r="G108" s="9">
        <v>1.05</v>
      </c>
      <c r="H108" s="10">
        <v>528.20439999999996</v>
      </c>
      <c r="I108" s="8">
        <f t="shared" si="12"/>
        <v>80.329426204357162</v>
      </c>
      <c r="J108" s="8">
        <f t="shared" si="6"/>
        <v>2.6776475401452391</v>
      </c>
      <c r="K108" s="11">
        <f t="shared" si="7"/>
        <v>42.842360642323825</v>
      </c>
      <c r="L108" t="s">
        <v>64</v>
      </c>
      <c r="M108" t="s">
        <v>125</v>
      </c>
      <c r="N108">
        <v>25</v>
      </c>
      <c r="O108" t="s">
        <v>181</v>
      </c>
      <c r="P108" s="11" t="s">
        <v>271</v>
      </c>
      <c r="Q108">
        <v>22</v>
      </c>
      <c r="R108">
        <f t="shared" si="13"/>
        <v>0.88575370495380312</v>
      </c>
      <c r="S108">
        <f t="shared" si="10"/>
        <v>-0.27981340645582098</v>
      </c>
      <c r="T108" s="23">
        <v>-361.8674752</v>
      </c>
      <c r="U108" s="24">
        <v>-83.346153731618998</v>
      </c>
      <c r="V108" s="25">
        <v>-86.091999999999999</v>
      </c>
      <c r="W108">
        <v>2.4E-2</v>
      </c>
      <c r="X108">
        <v>-337.56299999999999</v>
      </c>
      <c r="Y108">
        <v>3.3000000000000002E-2</v>
      </c>
      <c r="Z108">
        <v>-4.88</v>
      </c>
      <c r="AA108">
        <v>0.23100000000000001</v>
      </c>
      <c r="AB108">
        <v>-21.442</v>
      </c>
      <c r="AC108">
        <v>1.2509999999999999</v>
      </c>
    </row>
    <row r="109" spans="1:29">
      <c r="A109" s="3">
        <v>45644</v>
      </c>
      <c r="B109" t="s">
        <v>129</v>
      </c>
      <c r="C109" s="4">
        <v>431.68</v>
      </c>
      <c r="D109" s="5">
        <v>0.19700000000000001</v>
      </c>
      <c r="E109" s="5">
        <v>171.2919746</v>
      </c>
      <c r="F109" s="8">
        <v>30</v>
      </c>
      <c r="G109" s="9">
        <v>2.153</v>
      </c>
      <c r="H109" s="10">
        <v>924.755</v>
      </c>
      <c r="I109" s="8">
        <f t="shared" si="12"/>
        <v>141.16873274010433</v>
      </c>
      <c r="J109" s="8">
        <f t="shared" si="6"/>
        <v>4.7056244246701446</v>
      </c>
      <c r="K109" s="11">
        <f t="shared" si="7"/>
        <v>75.289990794722314</v>
      </c>
      <c r="L109" t="s">
        <v>64</v>
      </c>
      <c r="M109" t="s">
        <v>125</v>
      </c>
      <c r="N109">
        <v>25</v>
      </c>
      <c r="O109" t="s">
        <v>181</v>
      </c>
      <c r="P109" s="11" t="s">
        <v>270</v>
      </c>
      <c r="Q109">
        <v>22</v>
      </c>
      <c r="R109">
        <f t="shared" si="13"/>
        <v>0.79922669121407386</v>
      </c>
      <c r="S109">
        <f t="shared" si="10"/>
        <v>-0.40333659602413618</v>
      </c>
      <c r="T109" s="23">
        <v>-350.37933300000003</v>
      </c>
      <c r="U109" s="24">
        <v>-83.200221590147919</v>
      </c>
      <c r="V109" s="25"/>
    </row>
    <row r="110" spans="1:29">
      <c r="A110" s="3">
        <v>45644</v>
      </c>
      <c r="B110" t="s">
        <v>130</v>
      </c>
      <c r="C110" s="4">
        <v>431.68</v>
      </c>
      <c r="D110" s="5">
        <v>0.20300000000000001</v>
      </c>
      <c r="E110" s="5">
        <v>178.87970060000001</v>
      </c>
      <c r="F110" s="8">
        <v>30</v>
      </c>
      <c r="G110" s="9">
        <v>3.4</v>
      </c>
      <c r="H110" s="10">
        <v>1012.6766</v>
      </c>
      <c r="I110" s="8">
        <f t="shared" si="12"/>
        <v>154.65777845965019</v>
      </c>
      <c r="J110" s="8">
        <f t="shared" si="6"/>
        <v>5.1552592819883403</v>
      </c>
      <c r="K110" s="11">
        <f t="shared" si="7"/>
        <v>82.484148511813444</v>
      </c>
      <c r="L110" t="s">
        <v>64</v>
      </c>
      <c r="M110" t="s">
        <v>125</v>
      </c>
      <c r="N110">
        <v>25</v>
      </c>
      <c r="O110" t="s">
        <v>181</v>
      </c>
      <c r="P110" s="11" t="s">
        <v>269</v>
      </c>
      <c r="Q110">
        <v>22</v>
      </c>
      <c r="R110">
        <f t="shared" si="13"/>
        <v>0.78004227063516418</v>
      </c>
      <c r="S110">
        <f t="shared" si="10"/>
        <v>-0.42701065974326075</v>
      </c>
      <c r="T110" s="23"/>
      <c r="U110" s="24">
        <v>-82.165438358349761</v>
      </c>
      <c r="V110" s="25"/>
    </row>
    <row r="111" spans="1:29">
      <c r="A111" s="3">
        <v>45644</v>
      </c>
      <c r="B111" t="s">
        <v>131</v>
      </c>
      <c r="C111" s="4">
        <v>431.68</v>
      </c>
      <c r="D111" s="5">
        <v>0.24199999999999999</v>
      </c>
      <c r="E111" s="5">
        <v>125.33534539999999</v>
      </c>
      <c r="F111" s="8">
        <v>20</v>
      </c>
      <c r="G111" s="9">
        <v>4.7130000000000001</v>
      </c>
      <c r="H111" s="10">
        <v>717.08519999999999</v>
      </c>
      <c r="I111" s="8">
        <f t="shared" si="12"/>
        <v>109.30776311752071</v>
      </c>
      <c r="J111" s="8">
        <f t="shared" ref="J111:J119" si="14">(I111*10^-3)/(F111*10^-3)</f>
        <v>5.4653881558760347</v>
      </c>
      <c r="K111" s="11">
        <f t="shared" ref="K111:K119" si="15">J111*16</f>
        <v>87.446210494016555</v>
      </c>
      <c r="L111" t="s">
        <v>64</v>
      </c>
      <c r="M111" t="s">
        <v>125</v>
      </c>
      <c r="N111">
        <v>25</v>
      </c>
      <c r="O111" t="s">
        <v>181</v>
      </c>
      <c r="P111" s="11" t="s">
        <v>268</v>
      </c>
      <c r="Q111">
        <v>22</v>
      </c>
      <c r="R111">
        <f t="shared" si="13"/>
        <v>0.76681010534928917</v>
      </c>
      <c r="S111">
        <f t="shared" si="10"/>
        <v>-0.44274543159353047</v>
      </c>
      <c r="T111" s="23">
        <v>-342.62222710000003</v>
      </c>
      <c r="U111" s="24">
        <v>-80.416411792405569</v>
      </c>
      <c r="V111" s="25"/>
    </row>
    <row r="112" spans="1:29">
      <c r="A112" s="3">
        <v>45644</v>
      </c>
      <c r="B112" t="s">
        <v>132</v>
      </c>
      <c r="C112" s="4">
        <v>403.92</v>
      </c>
      <c r="D112" s="5">
        <v>0.30099999999999999</v>
      </c>
      <c r="E112" s="5">
        <v>102.0604309</v>
      </c>
      <c r="F112" s="8">
        <v>10</v>
      </c>
      <c r="G112" s="9">
        <v>1.046</v>
      </c>
      <c r="H112" s="10">
        <v>372.85169999999999</v>
      </c>
      <c r="I112" s="8">
        <f t="shared" si="12"/>
        <v>56.495013807916536</v>
      </c>
      <c r="J112" s="8">
        <f t="shared" si="14"/>
        <v>5.6495013807916532</v>
      </c>
      <c r="K112" s="11">
        <f t="shared" si="15"/>
        <v>90.392022092666451</v>
      </c>
      <c r="L112" t="s">
        <v>64</v>
      </c>
      <c r="M112" t="s">
        <v>125</v>
      </c>
      <c r="N112">
        <v>25</v>
      </c>
      <c r="O112" t="s">
        <v>181</v>
      </c>
      <c r="P112" s="11" t="s">
        <v>267</v>
      </c>
      <c r="Q112">
        <v>22</v>
      </c>
      <c r="R112">
        <f t="shared" si="13"/>
        <v>0.75895460775288948</v>
      </c>
      <c r="S112">
        <f t="shared" si="10"/>
        <v>-0.45187439738202273</v>
      </c>
      <c r="T112" s="23">
        <v>-336.34959659999998</v>
      </c>
      <c r="U112" s="24">
        <v>-74.516216491655172</v>
      </c>
      <c r="V112" s="25"/>
    </row>
    <row r="113" spans="1:29">
      <c r="A113" s="3">
        <v>45644</v>
      </c>
      <c r="B113" t="s">
        <v>133</v>
      </c>
      <c r="C113" s="4">
        <v>403.92</v>
      </c>
      <c r="D113" s="5">
        <v>0.30299999999999999</v>
      </c>
      <c r="E113" s="5">
        <v>97.9983273</v>
      </c>
      <c r="F113" s="8">
        <v>10</v>
      </c>
      <c r="G113" s="9">
        <v>2.1930000000000001</v>
      </c>
      <c r="H113" s="10">
        <v>389.17680000000001</v>
      </c>
      <c r="I113" s="8">
        <f t="shared" si="12"/>
        <v>58.999631788892302</v>
      </c>
      <c r="J113" s="8">
        <f t="shared" si="14"/>
        <v>5.8999631788892302</v>
      </c>
      <c r="K113" s="11">
        <f t="shared" si="15"/>
        <v>94.399410862227683</v>
      </c>
      <c r="L113" t="s">
        <v>64</v>
      </c>
      <c r="M113" t="s">
        <v>125</v>
      </c>
      <c r="N113">
        <v>25</v>
      </c>
      <c r="O113" t="s">
        <v>181</v>
      </c>
      <c r="P113" s="11" t="s">
        <v>266</v>
      </c>
      <c r="Q113">
        <v>22</v>
      </c>
      <c r="R113">
        <f t="shared" si="13"/>
        <v>0.74826823770072626</v>
      </c>
      <c r="S113">
        <f t="shared" si="10"/>
        <v>-0.46405360884802471</v>
      </c>
      <c r="T113" s="23">
        <v>-352.06174600000003</v>
      </c>
      <c r="U113" s="24">
        <v>-74.543365727631368</v>
      </c>
      <c r="V113" s="25"/>
    </row>
    <row r="114" spans="1:29">
      <c r="A114" s="3">
        <v>45644</v>
      </c>
      <c r="B114" t="s">
        <v>134</v>
      </c>
      <c r="C114" s="4">
        <v>502</v>
      </c>
      <c r="D114" s="5">
        <v>0.39700000000000002</v>
      </c>
      <c r="E114" s="5">
        <v>127.25310899999999</v>
      </c>
      <c r="F114" s="8">
        <v>10</v>
      </c>
      <c r="G114" s="9">
        <v>3.2959999999999998</v>
      </c>
      <c r="H114" s="10">
        <v>630.40660000000003</v>
      </c>
      <c r="I114" s="8">
        <f t="shared" si="12"/>
        <v>96.009420067505374</v>
      </c>
      <c r="J114" s="8">
        <f t="shared" si="14"/>
        <v>9.6009420067505378</v>
      </c>
      <c r="K114" s="11">
        <f t="shared" si="15"/>
        <v>153.6150721080086</v>
      </c>
      <c r="L114" t="s">
        <v>64</v>
      </c>
      <c r="M114" t="s">
        <v>125</v>
      </c>
      <c r="N114">
        <v>25</v>
      </c>
      <c r="O114" t="s">
        <v>181</v>
      </c>
      <c r="P114" s="11" t="s">
        <v>263</v>
      </c>
      <c r="Q114">
        <v>22</v>
      </c>
      <c r="R114">
        <f t="shared" si="13"/>
        <v>0.59035980771197705</v>
      </c>
      <c r="S114">
        <f t="shared" si="10"/>
        <v>-0.61927331440422007</v>
      </c>
      <c r="T114" s="23">
        <v>-339.71467660000002</v>
      </c>
      <c r="U114" s="24">
        <v>-52.134618501862569</v>
      </c>
      <c r="V114" s="25"/>
    </row>
    <row r="115" spans="1:29">
      <c r="A115" s="3">
        <v>45644</v>
      </c>
      <c r="B115" t="s">
        <v>135</v>
      </c>
      <c r="C115" s="4">
        <v>502</v>
      </c>
      <c r="D115" s="5">
        <v>0.377</v>
      </c>
      <c r="E115" s="5">
        <v>127.48107760000001</v>
      </c>
      <c r="F115" s="8">
        <v>10</v>
      </c>
      <c r="G115" s="9">
        <v>4.673</v>
      </c>
      <c r="H115" s="10">
        <v>627.5367</v>
      </c>
      <c r="I115" s="8">
        <f t="shared" si="12"/>
        <v>95.569116293341509</v>
      </c>
      <c r="J115" s="8">
        <f t="shared" si="14"/>
        <v>9.5569116293341505</v>
      </c>
      <c r="K115" s="11">
        <f t="shared" si="15"/>
        <v>152.91058606934641</v>
      </c>
      <c r="L115" t="s">
        <v>64</v>
      </c>
      <c r="M115" t="s">
        <v>125</v>
      </c>
      <c r="N115">
        <v>25</v>
      </c>
      <c r="O115" t="s">
        <v>181</v>
      </c>
      <c r="P115" s="11" t="s">
        <v>264</v>
      </c>
      <c r="Q115">
        <v>22</v>
      </c>
      <c r="R115">
        <f t="shared" si="13"/>
        <v>0.59223843714840962</v>
      </c>
      <c r="S115">
        <f t="shared" si="10"/>
        <v>-0.61764271806600157</v>
      </c>
      <c r="T115" s="23">
        <v>-330.17379099999999</v>
      </c>
      <c r="U115" s="24">
        <v>-59.304397067257597</v>
      </c>
      <c r="V115" s="25"/>
    </row>
    <row r="116" spans="1:29">
      <c r="A116" s="3">
        <v>45644</v>
      </c>
      <c r="B116" t="s">
        <v>136</v>
      </c>
      <c r="C116" s="4">
        <v>597.25</v>
      </c>
      <c r="D116" s="5">
        <v>0.38800000000000001</v>
      </c>
      <c r="E116" s="5">
        <v>97.275348879999996</v>
      </c>
      <c r="F116" s="8">
        <v>10</v>
      </c>
      <c r="G116" s="9">
        <v>1.0329999999999999</v>
      </c>
      <c r="H116" s="10">
        <v>580.53620000000001</v>
      </c>
      <c r="I116" s="8">
        <f t="shared" si="12"/>
        <v>88.358238723534825</v>
      </c>
      <c r="J116" s="8">
        <f t="shared" si="14"/>
        <v>8.8358238723534814</v>
      </c>
      <c r="K116" s="11">
        <f t="shared" si="15"/>
        <v>141.3731819576557</v>
      </c>
      <c r="L116" t="s">
        <v>64</v>
      </c>
      <c r="M116" t="s">
        <v>125</v>
      </c>
      <c r="N116">
        <v>25</v>
      </c>
      <c r="O116" t="s">
        <v>181</v>
      </c>
      <c r="P116" s="11" t="s">
        <v>265</v>
      </c>
      <c r="Q116">
        <v>22</v>
      </c>
      <c r="R116">
        <f t="shared" si="13"/>
        <v>0.62300484811291812</v>
      </c>
      <c r="S116">
        <f t="shared" si="10"/>
        <v>-0.59031229744198943</v>
      </c>
      <c r="T116" s="23"/>
      <c r="U116" s="24">
        <v>-53.103072945762364</v>
      </c>
      <c r="V116" s="25"/>
    </row>
    <row r="117" spans="1:29">
      <c r="A117" s="3">
        <v>45644</v>
      </c>
      <c r="B117" t="s">
        <v>137</v>
      </c>
      <c r="C117" s="4">
        <v>692.33</v>
      </c>
      <c r="D117" s="5">
        <v>0.35199999999999998</v>
      </c>
      <c r="E117" s="5">
        <v>139.0592642</v>
      </c>
      <c r="F117" s="8">
        <v>10</v>
      </c>
      <c r="G117" s="9">
        <v>2.1859999999999999</v>
      </c>
      <c r="H117" s="10">
        <v>809.78219999999999</v>
      </c>
      <c r="I117" s="8">
        <f t="shared" si="12"/>
        <v>123.52945688861614</v>
      </c>
      <c r="J117" s="8">
        <f t="shared" si="14"/>
        <v>12.352945688861613</v>
      </c>
      <c r="K117" s="11">
        <f t="shared" si="15"/>
        <v>197.64713102178581</v>
      </c>
      <c r="L117" t="s">
        <v>64</v>
      </c>
      <c r="M117" t="s">
        <v>125</v>
      </c>
      <c r="N117">
        <v>25</v>
      </c>
      <c r="O117" t="s">
        <v>181</v>
      </c>
      <c r="P117" s="11" t="s">
        <v>261</v>
      </c>
      <c r="Q117">
        <v>22</v>
      </c>
      <c r="R117">
        <f t="shared" si="13"/>
        <v>0.47294098394190448</v>
      </c>
      <c r="S117">
        <f t="shared" si="10"/>
        <v>-0.71372779703209432</v>
      </c>
      <c r="T117" s="23">
        <v>-313.31277349999999</v>
      </c>
      <c r="U117" s="24">
        <v>-38.760904586997754</v>
      </c>
      <c r="V117" s="25"/>
    </row>
    <row r="118" spans="1:29">
      <c r="A118" s="3">
        <v>45644</v>
      </c>
      <c r="B118" t="s">
        <v>138</v>
      </c>
      <c r="C118" s="4">
        <v>675.67</v>
      </c>
      <c r="D118" s="5">
        <v>0.374</v>
      </c>
      <c r="E118" s="5">
        <v>127.6013174</v>
      </c>
      <c r="F118" s="8">
        <v>10</v>
      </c>
      <c r="G118" s="9">
        <v>3.536</v>
      </c>
      <c r="H118" s="10">
        <v>822.44740000000002</v>
      </c>
      <c r="I118" s="8">
        <f t="shared" si="12"/>
        <v>125.47256827247622</v>
      </c>
      <c r="J118" s="8">
        <f t="shared" si="14"/>
        <v>12.547256827247621</v>
      </c>
      <c r="K118" s="11">
        <f t="shared" si="15"/>
        <v>200.75610923596193</v>
      </c>
      <c r="L118" t="s">
        <v>64</v>
      </c>
      <c r="M118" t="s">
        <v>125</v>
      </c>
      <c r="N118">
        <v>25</v>
      </c>
      <c r="O118" t="s">
        <v>181</v>
      </c>
      <c r="P118" t="s">
        <v>181</v>
      </c>
      <c r="Q118">
        <v>22</v>
      </c>
      <c r="R118">
        <f t="shared" si="13"/>
        <v>0.4646503753707682</v>
      </c>
      <c r="S118">
        <f t="shared" si="10"/>
        <v>-0.71990754715388461</v>
      </c>
      <c r="T118" s="23">
        <v>-324.17808859999997</v>
      </c>
      <c r="U118" s="24">
        <v>-40.036280383936059</v>
      </c>
      <c r="V118" s="25">
        <v>-42.38</v>
      </c>
      <c r="W118">
        <v>8.0000000000000002E-3</v>
      </c>
      <c r="X118">
        <v>-290.05599999999998</v>
      </c>
      <c r="Y118">
        <v>0.02</v>
      </c>
      <c r="Z118">
        <v>-4.4160000000000004</v>
      </c>
      <c r="AA118">
        <v>0.13200000000000001</v>
      </c>
      <c r="AB118">
        <v>-25.484999999999999</v>
      </c>
      <c r="AC118">
        <v>0.81799999999999995</v>
      </c>
    </row>
    <row r="119" spans="1:29">
      <c r="A119" s="3">
        <v>45644</v>
      </c>
      <c r="B119" t="s">
        <v>139</v>
      </c>
      <c r="C119" s="4">
        <v>1323.52</v>
      </c>
      <c r="D119" s="5">
        <v>0.20399999999999999</v>
      </c>
      <c r="E119" s="5"/>
      <c r="F119" s="8">
        <v>10</v>
      </c>
      <c r="G119" s="9">
        <v>1.036</v>
      </c>
      <c r="H119" s="10">
        <v>692.14649999999995</v>
      </c>
      <c r="I119" s="8">
        <f t="shared" si="12"/>
        <v>105.48163547100337</v>
      </c>
      <c r="J119" s="8">
        <f t="shared" si="14"/>
        <v>10.548163547100337</v>
      </c>
      <c r="K119" s="11">
        <f t="shared" si="15"/>
        <v>168.7706167536054</v>
      </c>
      <c r="L119" t="s">
        <v>64</v>
      </c>
      <c r="M119" t="s">
        <v>125</v>
      </c>
      <c r="N119">
        <v>25</v>
      </c>
      <c r="O119" t="s">
        <v>181</v>
      </c>
      <c r="P119" s="11" t="s">
        <v>262</v>
      </c>
      <c r="Q119">
        <v>22</v>
      </c>
      <c r="R119">
        <f t="shared" si="13"/>
        <v>0.54994502199038564</v>
      </c>
      <c r="S119">
        <f t="shared" si="10"/>
        <v>-0.65336964228431038</v>
      </c>
      <c r="T119" s="23">
        <v>-328.57910469999996</v>
      </c>
      <c r="U119" s="24">
        <v>-33.105678138051253</v>
      </c>
      <c r="V119" s="25"/>
    </row>
    <row r="120" spans="1:29">
      <c r="A120" s="3">
        <v>45644</v>
      </c>
      <c r="B120" t="s">
        <v>140</v>
      </c>
      <c r="C120" s="4">
        <v>98.416666669999998</v>
      </c>
      <c r="D120" s="5">
        <v>0.13400000000000001</v>
      </c>
      <c r="E120" s="5"/>
      <c r="F120" s="8">
        <v>30</v>
      </c>
      <c r="G120" s="9">
        <v>2.0259999999999998</v>
      </c>
      <c r="H120" s="10">
        <v>267.64780000000002</v>
      </c>
      <c r="I120" s="8">
        <f>(H120-4.6172)/6.518</f>
        <v>40.354495243939859</v>
      </c>
      <c r="J120" s="8">
        <f>(I120*10^-3)/(F120*10^-3)</f>
        <v>1.3451498414646621</v>
      </c>
      <c r="K120" s="11">
        <f>J120*16</f>
        <v>21.522397463434594</v>
      </c>
      <c r="L120" t="s">
        <v>64</v>
      </c>
      <c r="M120" t="s">
        <v>125</v>
      </c>
      <c r="N120">
        <v>35</v>
      </c>
      <c r="O120" t="s">
        <v>182</v>
      </c>
      <c r="P120" t="s">
        <v>288</v>
      </c>
      <c r="Q120">
        <v>22</v>
      </c>
      <c r="R120">
        <f t="shared" si="13"/>
        <v>0.94260694009750778</v>
      </c>
      <c r="S120">
        <f t="shared" si="10"/>
        <v>-0.17400648129201995</v>
      </c>
      <c r="T120" s="23">
        <v>-341.05025920000003</v>
      </c>
      <c r="U120" s="24">
        <v>-86.380790950131498</v>
      </c>
      <c r="V120" s="25"/>
    </row>
    <row r="121" spans="1:29">
      <c r="A121" s="3">
        <v>45644</v>
      </c>
      <c r="B121" t="s">
        <v>141</v>
      </c>
      <c r="C121" s="4">
        <v>98.416666669999998</v>
      </c>
      <c r="D121" s="5">
        <v>0.13300000000000001</v>
      </c>
      <c r="E121" s="5"/>
      <c r="F121" s="8">
        <v>30</v>
      </c>
      <c r="G121" s="9">
        <v>3.1930000000000001</v>
      </c>
      <c r="H121" s="10">
        <v>286.40879999999999</v>
      </c>
      <c r="I121" s="8">
        <f t="shared" ref="I121:I134" si="16">(H121-4.6172)/6.518</f>
        <v>43.232832157103402</v>
      </c>
      <c r="J121" s="8">
        <f t="shared" ref="J121:J158" si="17">(I121*10^-3)/(F121*10^-3)</f>
        <v>1.4410944052367802</v>
      </c>
      <c r="K121" s="11">
        <f>J121*16</f>
        <v>23.057510483788484</v>
      </c>
      <c r="L121" t="s">
        <v>64</v>
      </c>
      <c r="M121" t="s">
        <v>125</v>
      </c>
      <c r="N121">
        <v>35</v>
      </c>
      <c r="O121" t="s">
        <v>182</v>
      </c>
      <c r="P121" t="s">
        <v>287</v>
      </c>
      <c r="Q121">
        <v>22</v>
      </c>
      <c r="R121">
        <f t="shared" si="13"/>
        <v>0.93851330537656408</v>
      </c>
      <c r="S121">
        <f t="shared" si="10"/>
        <v>-0.18271702853513611</v>
      </c>
      <c r="T121" s="23">
        <v>-340.71814880000005</v>
      </c>
      <c r="U121" s="24">
        <v>-88.116275723639191</v>
      </c>
      <c r="V121" s="25"/>
    </row>
    <row r="122" spans="1:29">
      <c r="A122" s="3">
        <v>45644</v>
      </c>
      <c r="B122" t="s">
        <v>142</v>
      </c>
      <c r="C122" s="4">
        <v>98.416666669999998</v>
      </c>
      <c r="D122" s="5">
        <v>0.13100000000000001</v>
      </c>
      <c r="E122" s="5"/>
      <c r="F122" s="8">
        <v>30</v>
      </c>
      <c r="G122" s="9">
        <v>4.63</v>
      </c>
      <c r="H122" s="10">
        <v>367.9862</v>
      </c>
      <c r="I122" s="8">
        <f t="shared" si="16"/>
        <v>55.748542497698679</v>
      </c>
      <c r="J122" s="8">
        <f t="shared" si="17"/>
        <v>1.8582847499232893</v>
      </c>
      <c r="K122" s="11">
        <f>J122*16</f>
        <v>29.732555998772629</v>
      </c>
      <c r="L122" t="s">
        <v>64</v>
      </c>
      <c r="M122" t="s">
        <v>125</v>
      </c>
      <c r="N122">
        <v>35</v>
      </c>
      <c r="O122" t="s">
        <v>182</v>
      </c>
      <c r="P122" t="s">
        <v>286</v>
      </c>
      <c r="Q122">
        <v>22</v>
      </c>
      <c r="R122">
        <f t="shared" si="13"/>
        <v>0.92071318400327296</v>
      </c>
      <c r="S122">
        <f t="shared" si="10"/>
        <v>-0.21827316186905873</v>
      </c>
      <c r="T122" s="23">
        <v>-352.08017970000003</v>
      </c>
      <c r="U122" s="24">
        <v>-86.886093359270319</v>
      </c>
      <c r="V122" s="25"/>
    </row>
    <row r="123" spans="1:29">
      <c r="A123" s="3">
        <v>45644</v>
      </c>
      <c r="B123" t="s">
        <v>143</v>
      </c>
      <c r="C123" s="4">
        <v>116.41666669999999</v>
      </c>
      <c r="D123" s="5">
        <v>0.17799999999999999</v>
      </c>
      <c r="E123" s="5"/>
      <c r="F123" s="8">
        <v>30</v>
      </c>
      <c r="G123" s="9">
        <v>1.046</v>
      </c>
      <c r="H123" s="10">
        <v>566.81870000000004</v>
      </c>
      <c r="I123" s="8">
        <f t="shared" si="16"/>
        <v>86.253682111077026</v>
      </c>
      <c r="J123" s="8">
        <f t="shared" si="17"/>
        <v>2.8751227370359014</v>
      </c>
      <c r="K123" s="11">
        <f t="shared" ref="K123:K134" si="18">J123*16</f>
        <v>46.001963792574422</v>
      </c>
      <c r="L123" t="s">
        <v>64</v>
      </c>
      <c r="M123" t="s">
        <v>125</v>
      </c>
      <c r="N123">
        <v>35</v>
      </c>
      <c r="O123" t="s">
        <v>182</v>
      </c>
      <c r="P123" t="s">
        <v>285</v>
      </c>
      <c r="Q123">
        <v>22</v>
      </c>
      <c r="R123">
        <f t="shared" si="13"/>
        <v>0.87732809655313482</v>
      </c>
      <c r="S123">
        <f t="shared" si="10"/>
        <v>-0.29338548895339667</v>
      </c>
      <c r="T123" s="23">
        <v>-344.88989839999999</v>
      </c>
      <c r="U123" s="24">
        <v>-83.599957483089767</v>
      </c>
      <c r="V123" s="25"/>
    </row>
    <row r="124" spans="1:29">
      <c r="A124" s="3">
        <v>45644</v>
      </c>
      <c r="B124" t="s">
        <v>144</v>
      </c>
      <c r="C124" s="4">
        <v>116.41666669999999</v>
      </c>
      <c r="D124" s="5">
        <v>0.183</v>
      </c>
      <c r="E124" s="5"/>
      <c r="F124" s="8">
        <v>30</v>
      </c>
      <c r="G124" s="9">
        <v>2.1560000000000001</v>
      </c>
      <c r="H124" s="10">
        <v>650.92560000000003</v>
      </c>
      <c r="I124" s="8">
        <f t="shared" si="16"/>
        <v>99.157471617060452</v>
      </c>
      <c r="J124" s="8">
        <f t="shared" si="17"/>
        <v>3.3052490539020152</v>
      </c>
      <c r="K124" s="11">
        <f t="shared" si="18"/>
        <v>52.883984862432243</v>
      </c>
      <c r="L124" t="s">
        <v>64</v>
      </c>
      <c r="M124" t="s">
        <v>125</v>
      </c>
      <c r="N124">
        <v>35</v>
      </c>
      <c r="O124" t="s">
        <v>182</v>
      </c>
      <c r="P124" t="s">
        <v>284</v>
      </c>
      <c r="Q124">
        <v>22</v>
      </c>
      <c r="R124">
        <f t="shared" si="13"/>
        <v>0.85897604036684738</v>
      </c>
      <c r="S124">
        <f t="shared" si="10"/>
        <v>-0.321593748781767</v>
      </c>
      <c r="T124" s="23">
        <v>-324.7470965</v>
      </c>
      <c r="U124" s="24">
        <v>-83.05678418718712</v>
      </c>
      <c r="V124" s="25"/>
    </row>
    <row r="125" spans="1:29">
      <c r="A125" s="3">
        <v>45644</v>
      </c>
      <c r="B125" t="s">
        <v>145</v>
      </c>
      <c r="C125" s="4">
        <v>116.41666669999999</v>
      </c>
      <c r="D125" s="5">
        <v>0.193</v>
      </c>
      <c r="E125" s="5"/>
      <c r="F125" s="8">
        <v>30</v>
      </c>
      <c r="G125" s="9">
        <v>3.3660000000000001</v>
      </c>
      <c r="H125" s="10">
        <v>661.91039999999998</v>
      </c>
      <c r="I125" s="8">
        <f t="shared" si="16"/>
        <v>100.84277385701135</v>
      </c>
      <c r="J125" s="8">
        <f t="shared" si="17"/>
        <v>3.3614257952337119</v>
      </c>
      <c r="K125" s="11">
        <f t="shared" si="18"/>
        <v>53.78281272373939</v>
      </c>
      <c r="L125" t="s">
        <v>64</v>
      </c>
      <c r="M125" t="s">
        <v>125</v>
      </c>
      <c r="N125">
        <v>35</v>
      </c>
      <c r="O125" t="s">
        <v>182</v>
      </c>
      <c r="P125" t="s">
        <v>283</v>
      </c>
      <c r="Q125">
        <v>22</v>
      </c>
      <c r="R125">
        <f t="shared" si="13"/>
        <v>0.85657916607002837</v>
      </c>
      <c r="S125">
        <f t="shared" si="10"/>
        <v>-0.32515296382761316</v>
      </c>
      <c r="T125" s="23">
        <v>-344.10865259999997</v>
      </c>
      <c r="U125" s="24">
        <v>-81.985299624084007</v>
      </c>
      <c r="V125" s="25"/>
    </row>
    <row r="126" spans="1:29">
      <c r="A126" s="3">
        <v>45644</v>
      </c>
      <c r="B126" t="s">
        <v>146</v>
      </c>
      <c r="C126" s="4">
        <v>148.75</v>
      </c>
      <c r="D126" s="5">
        <v>0.26200000000000001</v>
      </c>
      <c r="E126" s="5">
        <v>59.20476421</v>
      </c>
      <c r="F126" s="8">
        <v>20</v>
      </c>
      <c r="G126" s="9">
        <v>4.4400000000000004</v>
      </c>
      <c r="H126" s="10">
        <v>766.00689999999997</v>
      </c>
      <c r="I126" s="8">
        <f t="shared" si="16"/>
        <v>116.81339367904265</v>
      </c>
      <c r="J126" s="8">
        <f t="shared" si="17"/>
        <v>5.8406696839521324</v>
      </c>
      <c r="K126" s="11">
        <f t="shared" si="18"/>
        <v>93.450714943234118</v>
      </c>
      <c r="L126" t="s">
        <v>64</v>
      </c>
      <c r="M126" t="s">
        <v>125</v>
      </c>
      <c r="N126">
        <v>35</v>
      </c>
      <c r="O126" t="s">
        <v>182</v>
      </c>
      <c r="P126" t="s">
        <v>279</v>
      </c>
      <c r="Q126">
        <v>22</v>
      </c>
      <c r="R126">
        <f t="shared" si="13"/>
        <v>0.75079809348470905</v>
      </c>
      <c r="S126">
        <f t="shared" si="10"/>
        <v>-0.46119458614481851</v>
      </c>
      <c r="T126" s="23">
        <v>-345.1149206</v>
      </c>
      <c r="U126" s="24">
        <v>-75.708289471607046</v>
      </c>
      <c r="V126" s="25"/>
    </row>
    <row r="127" spans="1:29">
      <c r="A127" s="3">
        <v>45644</v>
      </c>
      <c r="B127" t="s">
        <v>147</v>
      </c>
      <c r="C127" s="4">
        <v>148.75</v>
      </c>
      <c r="D127" s="5">
        <v>0.29299999999999998</v>
      </c>
      <c r="E127" s="5">
        <v>53.167671120000001</v>
      </c>
      <c r="F127" s="8">
        <v>10</v>
      </c>
      <c r="G127" s="9">
        <v>1.0429999999999999</v>
      </c>
      <c r="H127" s="10">
        <v>344.57830000000001</v>
      </c>
      <c r="I127" s="8">
        <f t="shared" si="16"/>
        <v>52.157272169377109</v>
      </c>
      <c r="J127" s="8">
        <f t="shared" si="17"/>
        <v>5.2157272169377107</v>
      </c>
      <c r="K127" s="11">
        <f t="shared" si="18"/>
        <v>83.451635471003371</v>
      </c>
      <c r="L127" t="s">
        <v>64</v>
      </c>
      <c r="M127" t="s">
        <v>125</v>
      </c>
      <c r="N127">
        <v>35</v>
      </c>
      <c r="O127" t="s">
        <v>182</v>
      </c>
      <c r="P127" t="s">
        <v>280</v>
      </c>
      <c r="Q127">
        <v>22</v>
      </c>
      <c r="R127">
        <f t="shared" si="13"/>
        <v>0.77746230541065764</v>
      </c>
      <c r="S127">
        <f t="shared" si="10"/>
        <v>-0.43011502660355694</v>
      </c>
      <c r="T127" s="23">
        <v>-355.06776329999997</v>
      </c>
      <c r="U127" s="24">
        <v>-69.710570453852171</v>
      </c>
      <c r="V127" s="25"/>
    </row>
    <row r="128" spans="1:29">
      <c r="A128" s="3">
        <v>45644</v>
      </c>
      <c r="B128" t="s">
        <v>148</v>
      </c>
      <c r="C128" s="4">
        <v>148.75</v>
      </c>
      <c r="D128" s="5">
        <v>0.27300000000000002</v>
      </c>
      <c r="E128" s="5">
        <v>51.091855639999999</v>
      </c>
      <c r="F128" s="8">
        <v>10</v>
      </c>
      <c r="G128" s="9">
        <v>2.1059999999999999</v>
      </c>
      <c r="H128" s="10">
        <v>297.65570000000002</v>
      </c>
      <c r="I128" s="8">
        <f t="shared" si="16"/>
        <v>44.958346118441241</v>
      </c>
      <c r="J128" s="8">
        <f t="shared" si="17"/>
        <v>4.4958346118441241</v>
      </c>
      <c r="K128" s="11">
        <f t="shared" si="18"/>
        <v>71.933353789505986</v>
      </c>
      <c r="L128" t="s">
        <v>64</v>
      </c>
      <c r="M128" t="s">
        <v>125</v>
      </c>
      <c r="N128">
        <v>35</v>
      </c>
      <c r="O128" t="s">
        <v>182</v>
      </c>
      <c r="P128" t="s">
        <v>282</v>
      </c>
      <c r="Q128">
        <v>22</v>
      </c>
      <c r="R128">
        <f t="shared" si="13"/>
        <v>0.80817772322798409</v>
      </c>
      <c r="S128">
        <f t="shared" si="10"/>
        <v>-0.3919116358479206</v>
      </c>
      <c r="T128" s="23">
        <v>-351.06981840000003</v>
      </c>
      <c r="U128" s="24"/>
      <c r="V128" s="25"/>
    </row>
    <row r="129" spans="1:29">
      <c r="A129" s="3">
        <v>45644</v>
      </c>
      <c r="B129" t="s">
        <v>149</v>
      </c>
      <c r="C129" s="4">
        <v>172.25</v>
      </c>
      <c r="D129" s="5">
        <v>0.35699999999999998</v>
      </c>
      <c r="E129" s="5">
        <v>49.205759810000004</v>
      </c>
      <c r="F129" s="8">
        <v>10</v>
      </c>
      <c r="G129" s="9">
        <v>3.3</v>
      </c>
      <c r="H129" s="10">
        <v>401.88760000000002</v>
      </c>
      <c r="I129" s="8">
        <f t="shared" si="16"/>
        <v>60.949739183798712</v>
      </c>
      <c r="J129" s="8">
        <f t="shared" si="17"/>
        <v>6.0949739183798712</v>
      </c>
      <c r="K129" s="11">
        <f t="shared" si="18"/>
        <v>97.51958269407794</v>
      </c>
      <c r="L129" t="s">
        <v>64</v>
      </c>
      <c r="M129" t="s">
        <v>125</v>
      </c>
      <c r="N129">
        <v>35</v>
      </c>
      <c r="O129" t="s">
        <v>182</v>
      </c>
      <c r="P129" t="s">
        <v>278</v>
      </c>
      <c r="Q129">
        <v>22</v>
      </c>
      <c r="R129">
        <f t="shared" si="13"/>
        <v>0.73994777948245882</v>
      </c>
      <c r="S129">
        <f t="shared" si="10"/>
        <v>-0.47335403565637346</v>
      </c>
      <c r="T129" s="23">
        <v>-355.83146249999999</v>
      </c>
      <c r="U129" s="24">
        <v>-71.717621937442559</v>
      </c>
      <c r="V129" s="25"/>
    </row>
    <row r="130" spans="1:29">
      <c r="A130" s="3">
        <v>45644</v>
      </c>
      <c r="B130" t="s">
        <v>150</v>
      </c>
      <c r="C130" s="4">
        <v>172.25</v>
      </c>
      <c r="D130" s="5">
        <v>0.34</v>
      </c>
      <c r="E130" s="5">
        <v>47.687189160000003</v>
      </c>
      <c r="F130" s="8">
        <v>10</v>
      </c>
      <c r="G130" s="9">
        <v>4.4429999999999996</v>
      </c>
      <c r="H130" s="10">
        <v>446.68579999999997</v>
      </c>
      <c r="I130" s="8">
        <f t="shared" si="16"/>
        <v>67.822737035900573</v>
      </c>
      <c r="J130" s="8">
        <f t="shared" si="17"/>
        <v>6.7822737035900564</v>
      </c>
      <c r="K130" s="11">
        <f t="shared" si="18"/>
        <v>108.5163792574409</v>
      </c>
      <c r="L130" t="s">
        <v>64</v>
      </c>
      <c r="M130" t="s">
        <v>125</v>
      </c>
      <c r="N130">
        <v>35</v>
      </c>
      <c r="O130" t="s">
        <v>182</v>
      </c>
      <c r="P130" t="s">
        <v>277</v>
      </c>
      <c r="Q130">
        <v>22</v>
      </c>
      <c r="R130">
        <f t="shared" si="13"/>
        <v>0.71062298864682427</v>
      </c>
      <c r="S130">
        <f t="shared" si="10"/>
        <v>-0.50495791201094609</v>
      </c>
      <c r="T130" s="23">
        <v>-348.58581340000001</v>
      </c>
      <c r="U130" s="24">
        <v>-71.453752267721782</v>
      </c>
      <c r="V130" s="25"/>
    </row>
    <row r="131" spans="1:29">
      <c r="A131" s="3">
        <v>45644</v>
      </c>
      <c r="B131" t="s">
        <v>151</v>
      </c>
      <c r="C131" s="4">
        <v>172.25</v>
      </c>
      <c r="D131" s="5">
        <v>0.33800000000000002</v>
      </c>
      <c r="E131" s="5">
        <v>49.850599780000003</v>
      </c>
      <c r="F131" s="8">
        <v>10</v>
      </c>
      <c r="G131" s="9">
        <v>1.0429999999999999</v>
      </c>
      <c r="H131" s="10">
        <v>306.1164</v>
      </c>
      <c r="I131" s="8">
        <f t="shared" si="16"/>
        <v>46.256397667996318</v>
      </c>
      <c r="J131" s="8">
        <f t="shared" si="17"/>
        <v>4.6256397667996314</v>
      </c>
      <c r="K131" s="11">
        <f t="shared" si="18"/>
        <v>74.010236268794102</v>
      </c>
      <c r="L131" t="s">
        <v>64</v>
      </c>
      <c r="M131" t="s">
        <v>125</v>
      </c>
      <c r="N131">
        <v>35</v>
      </c>
      <c r="O131" t="s">
        <v>182</v>
      </c>
      <c r="P131" t="s">
        <v>281</v>
      </c>
      <c r="Q131">
        <v>22</v>
      </c>
      <c r="R131">
        <f t="shared" si="13"/>
        <v>0.80263936994988239</v>
      </c>
      <c r="S131">
        <f t="shared" ref="S131:S158" si="19">((1-R131)*LN(1-R131))/R131</f>
        <v>-0.39901052647070828</v>
      </c>
      <c r="T131" s="23">
        <v>-357.52970770000002</v>
      </c>
      <c r="U131" s="24">
        <v>-66.95816513226039</v>
      </c>
      <c r="V131" s="25"/>
    </row>
    <row r="132" spans="1:29">
      <c r="A132" s="3">
        <v>45644</v>
      </c>
      <c r="B132" t="s">
        <v>152</v>
      </c>
      <c r="C132" s="4">
        <v>240.7333333</v>
      </c>
      <c r="D132" s="5">
        <v>0.42599999999999999</v>
      </c>
      <c r="E132" s="5">
        <v>49.946920290000001</v>
      </c>
      <c r="F132" s="8">
        <v>10</v>
      </c>
      <c r="G132" s="9">
        <v>2.266</v>
      </c>
      <c r="H132" s="10">
        <v>652.78599999999994</v>
      </c>
      <c r="I132" s="8">
        <f t="shared" si="16"/>
        <v>99.442896594047241</v>
      </c>
      <c r="J132" s="8">
        <f t="shared" si="17"/>
        <v>9.9442896594047241</v>
      </c>
      <c r="K132" s="11">
        <f t="shared" si="18"/>
        <v>159.10863455047559</v>
      </c>
      <c r="L132" t="s">
        <v>64</v>
      </c>
      <c r="M132" t="s">
        <v>125</v>
      </c>
      <c r="N132">
        <v>35</v>
      </c>
      <c r="O132" t="s">
        <v>182</v>
      </c>
      <c r="P132" t="s">
        <v>276</v>
      </c>
      <c r="Q132">
        <v>22</v>
      </c>
      <c r="R132">
        <f t="shared" si="13"/>
        <v>0.57571030786539845</v>
      </c>
      <c r="S132">
        <f t="shared" si="19"/>
        <v>-0.63184559907625959</v>
      </c>
      <c r="T132" s="23">
        <v>-332.5443823</v>
      </c>
      <c r="U132" s="24">
        <v>-44.214877207489678</v>
      </c>
      <c r="V132" s="25"/>
    </row>
    <row r="133" spans="1:29">
      <c r="A133" s="3">
        <v>45644</v>
      </c>
      <c r="B133" t="s">
        <v>153</v>
      </c>
      <c r="C133" s="4">
        <v>240.7333333</v>
      </c>
      <c r="D133" s="5">
        <v>0.45700000000000002</v>
      </c>
      <c r="E133" s="5">
        <v>47.575936249999998</v>
      </c>
      <c r="F133" s="8">
        <v>10</v>
      </c>
      <c r="G133" s="9">
        <v>3.43</v>
      </c>
      <c r="H133" s="10">
        <v>678.8338</v>
      </c>
      <c r="I133" s="8">
        <f t="shared" si="16"/>
        <v>103.43918379871126</v>
      </c>
      <c r="J133" s="8">
        <f t="shared" si="17"/>
        <v>10.343918379871125</v>
      </c>
      <c r="K133" s="11">
        <f t="shared" si="18"/>
        <v>165.502694077938</v>
      </c>
      <c r="L133" t="s">
        <v>64</v>
      </c>
      <c r="M133" t="s">
        <v>125</v>
      </c>
      <c r="N133">
        <v>35</v>
      </c>
      <c r="O133" t="s">
        <v>182</v>
      </c>
      <c r="P133" t="s">
        <v>182</v>
      </c>
      <c r="Q133">
        <v>22</v>
      </c>
      <c r="R133">
        <f t="shared" si="13"/>
        <v>0.55865948245883201</v>
      </c>
      <c r="S133">
        <f t="shared" si="19"/>
        <v>-0.64617076336261159</v>
      </c>
      <c r="T133" s="23">
        <v>-329.43624900000003</v>
      </c>
      <c r="U133" s="24">
        <v>-44.243826401679755</v>
      </c>
      <c r="V133" s="25"/>
    </row>
    <row r="134" spans="1:29">
      <c r="A134" s="3">
        <v>45644</v>
      </c>
      <c r="B134" t="s">
        <v>154</v>
      </c>
      <c r="C134" s="4">
        <v>240.7333333</v>
      </c>
      <c r="D134" s="5">
        <v>0.443</v>
      </c>
      <c r="E134" s="5">
        <v>44.596095730000002</v>
      </c>
      <c r="F134" s="8">
        <v>10</v>
      </c>
      <c r="G134" s="9">
        <v>4.7300000000000004</v>
      </c>
      <c r="H134" s="10">
        <v>671.63239999999996</v>
      </c>
      <c r="I134" s="8">
        <f t="shared" si="16"/>
        <v>102.33433568579318</v>
      </c>
      <c r="J134" s="8">
        <f t="shared" si="17"/>
        <v>10.233433568579319</v>
      </c>
      <c r="K134" s="11">
        <f t="shared" si="18"/>
        <v>163.7349370972691</v>
      </c>
      <c r="L134" t="s">
        <v>64</v>
      </c>
      <c r="M134" t="s">
        <v>125</v>
      </c>
      <c r="N134">
        <v>35</v>
      </c>
      <c r="O134" t="s">
        <v>182</v>
      </c>
      <c r="P134" t="s">
        <v>275</v>
      </c>
      <c r="Q134">
        <v>22</v>
      </c>
      <c r="R134">
        <f t="shared" si="13"/>
        <v>0.56337350107394912</v>
      </c>
      <c r="S134">
        <f t="shared" si="19"/>
        <v>-0.64224248912186044</v>
      </c>
      <c r="T134" s="23">
        <v>-330.25799380000001</v>
      </c>
      <c r="U134" s="24">
        <v>-45.938509252472763</v>
      </c>
      <c r="V134" s="25">
        <v>-45.37</v>
      </c>
      <c r="W134">
        <v>1.2999999999999999E-2</v>
      </c>
      <c r="X134">
        <v>-295.05099999999999</v>
      </c>
      <c r="Y134">
        <v>1.7999999999999999E-2</v>
      </c>
      <c r="Z134">
        <v>-3.3029999999999999</v>
      </c>
      <c r="AA134">
        <v>0.185</v>
      </c>
      <c r="AB134">
        <v>-25.331</v>
      </c>
      <c r="AC134">
        <v>0.69199999999999995</v>
      </c>
    </row>
    <row r="135" spans="1:29">
      <c r="A135" s="3">
        <v>45678</v>
      </c>
      <c r="B135" t="s">
        <v>155</v>
      </c>
      <c r="C135" s="4">
        <v>1461.75</v>
      </c>
      <c r="D135" s="5">
        <v>0.14799999999999999</v>
      </c>
      <c r="E135" s="5">
        <v>202.1641588</v>
      </c>
      <c r="F135" s="8">
        <v>20</v>
      </c>
      <c r="G135" s="8">
        <v>2.2530000000000001</v>
      </c>
      <c r="H135" s="8">
        <v>713.05859999999996</v>
      </c>
      <c r="I135" s="8">
        <f>(H135-13.014)/6.4244</f>
        <v>108.96653383973599</v>
      </c>
      <c r="J135" s="8">
        <f t="shared" si="17"/>
        <v>5.4483266919867992</v>
      </c>
      <c r="K135" s="11">
        <f>J135*16</f>
        <v>87.173227071788787</v>
      </c>
      <c r="L135" t="s">
        <v>16</v>
      </c>
      <c r="M135" t="s">
        <v>295</v>
      </c>
      <c r="N135">
        <v>25</v>
      </c>
      <c r="O135" t="s">
        <v>95</v>
      </c>
      <c r="P135" t="s">
        <v>238</v>
      </c>
      <c r="Q135">
        <v>21</v>
      </c>
      <c r="R135">
        <f>(400-K135)/400</f>
        <v>0.78206693232052804</v>
      </c>
      <c r="S135">
        <f t="shared" si="19"/>
        <v>-0.42456173520626173</v>
      </c>
      <c r="T135" s="23">
        <v>-306.15697720000003</v>
      </c>
      <c r="U135" s="24"/>
      <c r="V135" s="25"/>
    </row>
    <row r="136" spans="1:29">
      <c r="A136" s="3">
        <v>45678</v>
      </c>
      <c r="B136" s="4" t="s">
        <v>156</v>
      </c>
      <c r="C136" s="4">
        <v>1391.58</v>
      </c>
      <c r="D136" s="5">
        <v>0.152</v>
      </c>
      <c r="E136" s="5">
        <v>145.03815800000001</v>
      </c>
      <c r="F136" s="8">
        <v>20</v>
      </c>
      <c r="G136" s="8">
        <v>3.4860000000000002</v>
      </c>
      <c r="H136" s="8">
        <v>693.5308</v>
      </c>
      <c r="I136" s="8">
        <f t="shared" ref="I136:I158" si="20">(H136-13.014)/6.4244</f>
        <v>105.92690367972105</v>
      </c>
      <c r="J136" s="8">
        <f t="shared" si="17"/>
        <v>5.2963451839860518</v>
      </c>
      <c r="K136" s="11">
        <f t="shared" ref="K136:K158" si="21">J136*16</f>
        <v>84.741522943776829</v>
      </c>
      <c r="L136" t="s">
        <v>16</v>
      </c>
      <c r="M136" t="s">
        <v>295</v>
      </c>
      <c r="N136">
        <v>25</v>
      </c>
      <c r="O136" t="s">
        <v>95</v>
      </c>
      <c r="P136" t="s">
        <v>239</v>
      </c>
      <c r="Q136">
        <v>21</v>
      </c>
      <c r="R136">
        <f t="shared" ref="R136:R158" si="22">(400-K136)/400</f>
        <v>0.78814619264055796</v>
      </c>
      <c r="S136">
        <f t="shared" si="19"/>
        <v>-0.41713987165528277</v>
      </c>
      <c r="T136" s="23">
        <v>-284.59017537159997</v>
      </c>
      <c r="U136" s="24"/>
      <c r="V136" s="25"/>
    </row>
    <row r="137" spans="1:29">
      <c r="A137" s="3">
        <v>45678</v>
      </c>
      <c r="B137" s="5" t="s">
        <v>157</v>
      </c>
      <c r="C137" s="4">
        <v>1391.58</v>
      </c>
      <c r="D137" s="5">
        <v>0.154</v>
      </c>
      <c r="E137" s="5">
        <v>146.66420110000001</v>
      </c>
      <c r="F137" s="8">
        <v>20</v>
      </c>
      <c r="G137" s="9">
        <v>4.55</v>
      </c>
      <c r="H137" s="10">
        <v>672.27959999999996</v>
      </c>
      <c r="I137" s="8">
        <f t="shared" si="20"/>
        <v>102.61901500529231</v>
      </c>
      <c r="J137" s="8">
        <f t="shared" si="17"/>
        <v>5.1309507502646161</v>
      </c>
      <c r="K137" s="11">
        <f t="shared" si="21"/>
        <v>82.095212004233858</v>
      </c>
      <c r="L137" t="s">
        <v>16</v>
      </c>
      <c r="M137" t="s">
        <v>295</v>
      </c>
      <c r="N137">
        <v>25</v>
      </c>
      <c r="O137" t="s">
        <v>95</v>
      </c>
      <c r="P137" t="s">
        <v>241</v>
      </c>
      <c r="Q137">
        <v>21</v>
      </c>
      <c r="R137">
        <f t="shared" si="22"/>
        <v>0.79476196998941528</v>
      </c>
      <c r="S137">
        <f t="shared" si="19"/>
        <v>-0.40894235951516061</v>
      </c>
      <c r="T137" s="23">
        <v>-300.70192411191999</v>
      </c>
      <c r="U137" s="24">
        <v>-60.428710630218369</v>
      </c>
      <c r="V137" s="25"/>
    </row>
    <row r="138" spans="1:29">
      <c r="A138" s="3">
        <v>45678</v>
      </c>
      <c r="B138" s="5" t="s">
        <v>158</v>
      </c>
      <c r="C138" s="4">
        <v>2038</v>
      </c>
      <c r="D138" s="5">
        <v>0.17299999999999999</v>
      </c>
      <c r="E138" s="5">
        <v>284.4050451</v>
      </c>
      <c r="F138" s="8">
        <v>10</v>
      </c>
      <c r="G138" s="9">
        <v>1.05</v>
      </c>
      <c r="H138" s="10">
        <v>251.8272</v>
      </c>
      <c r="I138" s="8">
        <f t="shared" si="20"/>
        <v>37.172841043521572</v>
      </c>
      <c r="J138" s="8">
        <f t="shared" si="17"/>
        <v>3.7172841043521574</v>
      </c>
      <c r="K138" s="11">
        <f t="shared" si="21"/>
        <v>59.476545669634518</v>
      </c>
      <c r="L138" t="s">
        <v>16</v>
      </c>
      <c r="M138" t="s">
        <v>295</v>
      </c>
      <c r="N138">
        <v>25</v>
      </c>
      <c r="O138" t="s">
        <v>95</v>
      </c>
      <c r="P138" t="s">
        <v>246</v>
      </c>
      <c r="Q138">
        <v>21</v>
      </c>
      <c r="R138">
        <f t="shared" si="22"/>
        <v>0.85130863582591376</v>
      </c>
      <c r="S138">
        <f t="shared" si="19"/>
        <v>-0.33288546286915283</v>
      </c>
      <c r="T138" s="23">
        <v>-312.04228747737994</v>
      </c>
      <c r="U138" s="24">
        <v>-58.669080235439566</v>
      </c>
      <c r="V138" s="25"/>
    </row>
    <row r="139" spans="1:29">
      <c r="A139" s="3">
        <v>45678</v>
      </c>
      <c r="B139" s="14" t="s">
        <v>159</v>
      </c>
      <c r="C139" s="4">
        <v>1871.02</v>
      </c>
      <c r="D139" s="5">
        <v>0.18099999999999999</v>
      </c>
      <c r="E139" s="5">
        <v>337.049306</v>
      </c>
      <c r="F139" s="8">
        <v>10</v>
      </c>
      <c r="G139" s="9">
        <v>2.226</v>
      </c>
      <c r="H139" s="10">
        <v>313.75639999999999</v>
      </c>
      <c r="I139" s="8">
        <f t="shared" si="20"/>
        <v>46.812527239897882</v>
      </c>
      <c r="J139" s="8">
        <f t="shared" si="17"/>
        <v>4.6812527239897888</v>
      </c>
      <c r="K139" s="11">
        <f t="shared" si="21"/>
        <v>74.90004358383662</v>
      </c>
      <c r="L139" t="s">
        <v>16</v>
      </c>
      <c r="M139" t="s">
        <v>295</v>
      </c>
      <c r="N139">
        <v>25</v>
      </c>
      <c r="O139" t="s">
        <v>95</v>
      </c>
      <c r="P139" t="s">
        <v>243</v>
      </c>
      <c r="Q139">
        <v>21</v>
      </c>
      <c r="R139">
        <f t="shared" si="22"/>
        <v>0.8127498910404084</v>
      </c>
      <c r="S139">
        <f t="shared" si="19"/>
        <v>-0.38597605177833272</v>
      </c>
      <c r="T139" s="23">
        <v>-292.28360887461997</v>
      </c>
      <c r="U139" s="24">
        <v>-58.737580398944772</v>
      </c>
      <c r="V139" s="25"/>
    </row>
    <row r="140" spans="1:29">
      <c r="A140" s="3">
        <v>45678</v>
      </c>
      <c r="B140" s="14" t="s">
        <v>160</v>
      </c>
      <c r="C140" s="4">
        <v>1703.28</v>
      </c>
      <c r="D140" s="5">
        <v>0.182</v>
      </c>
      <c r="E140" s="5">
        <v>197.4396284</v>
      </c>
      <c r="F140" s="8">
        <v>10</v>
      </c>
      <c r="G140" s="9">
        <v>3.58</v>
      </c>
      <c r="H140" s="10">
        <v>305.9726</v>
      </c>
      <c r="I140" s="8">
        <f t="shared" si="20"/>
        <v>45.600927713093824</v>
      </c>
      <c r="J140" s="8">
        <f t="shared" si="17"/>
        <v>4.5600927713093826</v>
      </c>
      <c r="K140" s="11">
        <f t="shared" si="21"/>
        <v>72.961484340950122</v>
      </c>
      <c r="L140" t="s">
        <v>16</v>
      </c>
      <c r="M140" t="s">
        <v>295</v>
      </c>
      <c r="N140">
        <v>25</v>
      </c>
      <c r="O140" t="s">
        <v>95</v>
      </c>
      <c r="P140" t="s">
        <v>244</v>
      </c>
      <c r="Q140">
        <v>21</v>
      </c>
      <c r="R140">
        <f t="shared" si="22"/>
        <v>0.81759628914762472</v>
      </c>
      <c r="S140">
        <f t="shared" si="19"/>
        <v>-0.37960777386960487</v>
      </c>
      <c r="T140" s="23">
        <v>-305.15008035172002</v>
      </c>
      <c r="U140" s="24">
        <v>-59.60846563687501</v>
      </c>
      <c r="V140" s="25"/>
    </row>
    <row r="141" spans="1:29">
      <c r="A141" s="3">
        <v>45678</v>
      </c>
      <c r="B141" t="s">
        <v>161</v>
      </c>
      <c r="C141" s="4">
        <v>2132.67</v>
      </c>
      <c r="D141" s="5">
        <v>0.19700000000000001</v>
      </c>
      <c r="E141" s="5">
        <v>286.78991189999999</v>
      </c>
      <c r="F141" s="8">
        <v>10</v>
      </c>
      <c r="G141" s="9">
        <v>4.8330000000000002</v>
      </c>
      <c r="H141" s="10">
        <v>436.4676</v>
      </c>
      <c r="I141" s="8">
        <f t="shared" si="20"/>
        <v>65.913330427744228</v>
      </c>
      <c r="J141" s="8">
        <f t="shared" si="17"/>
        <v>6.5913330427744237</v>
      </c>
      <c r="K141" s="11">
        <f t="shared" si="21"/>
        <v>105.46132868439078</v>
      </c>
      <c r="L141" t="s">
        <v>16</v>
      </c>
      <c r="M141" t="s">
        <v>295</v>
      </c>
      <c r="N141">
        <v>25</v>
      </c>
      <c r="O141" t="s">
        <v>95</v>
      </c>
      <c r="P141" t="s">
        <v>237</v>
      </c>
      <c r="Q141">
        <v>21</v>
      </c>
      <c r="R141">
        <f t="shared" si="22"/>
        <v>0.73634667828902312</v>
      </c>
      <c r="S141">
        <f t="shared" si="19"/>
        <v>-0.4773316469840565</v>
      </c>
      <c r="T141" s="23">
        <v>-280.61786047738002</v>
      </c>
      <c r="U141" s="24">
        <v>-52.4387268382036</v>
      </c>
      <c r="V141" s="25"/>
    </row>
    <row r="142" spans="1:29">
      <c r="A142" s="3">
        <v>45678</v>
      </c>
      <c r="B142" s="14" t="s">
        <v>162</v>
      </c>
      <c r="C142" s="4">
        <v>1631.83</v>
      </c>
      <c r="D142" s="5">
        <v>0.192</v>
      </c>
      <c r="E142" s="5">
        <v>166.13569100000001</v>
      </c>
      <c r="F142" s="8">
        <v>10</v>
      </c>
      <c r="G142" s="9">
        <v>1.0529999999999999</v>
      </c>
      <c r="H142" s="10">
        <v>137.69589999999999</v>
      </c>
      <c r="I142" s="8">
        <f t="shared" si="20"/>
        <v>19.407555569391693</v>
      </c>
      <c r="J142" s="8">
        <f t="shared" si="17"/>
        <v>1.9407555569391692</v>
      </c>
      <c r="K142" s="11">
        <f t="shared" si="21"/>
        <v>31.052088911026708</v>
      </c>
      <c r="L142" t="s">
        <v>16</v>
      </c>
      <c r="M142" t="s">
        <v>295</v>
      </c>
      <c r="N142">
        <v>25</v>
      </c>
      <c r="O142" t="s">
        <v>95</v>
      </c>
      <c r="P142" t="s">
        <v>247</v>
      </c>
      <c r="Q142">
        <v>21</v>
      </c>
      <c r="R142">
        <f t="shared" si="22"/>
        <v>0.92236977772243323</v>
      </c>
      <c r="S142">
        <f t="shared" si="19"/>
        <v>-0.21510592361969993</v>
      </c>
      <c r="T142" s="23">
        <v>-314.93840664945998</v>
      </c>
      <c r="U142" s="24">
        <v>-61.914676719045119</v>
      </c>
      <c r="V142" s="25"/>
    </row>
    <row r="143" spans="1:29">
      <c r="A143" s="3">
        <v>45678</v>
      </c>
      <c r="B143" s="14" t="s">
        <v>163</v>
      </c>
      <c r="C143" s="4">
        <v>2277.8000000000002</v>
      </c>
      <c r="D143" s="5">
        <v>0.16800000000000001</v>
      </c>
      <c r="E143" s="5">
        <v>186.55716279999999</v>
      </c>
      <c r="F143" s="8">
        <v>10</v>
      </c>
      <c r="G143" s="9">
        <v>2.3330000000000002</v>
      </c>
      <c r="H143" s="10">
        <v>325.18860000000001</v>
      </c>
      <c r="I143" s="8">
        <f t="shared" si="20"/>
        <v>48.59202415789801</v>
      </c>
      <c r="J143" s="8">
        <f t="shared" si="17"/>
        <v>4.8592024157898015</v>
      </c>
      <c r="K143" s="11">
        <f t="shared" si="21"/>
        <v>77.747238652636824</v>
      </c>
      <c r="L143" t="s">
        <v>16</v>
      </c>
      <c r="M143" t="s">
        <v>295</v>
      </c>
      <c r="N143">
        <v>25</v>
      </c>
      <c r="O143" t="s">
        <v>95</v>
      </c>
      <c r="P143" t="s">
        <v>242</v>
      </c>
      <c r="Q143">
        <v>21</v>
      </c>
      <c r="R143">
        <f t="shared" si="22"/>
        <v>0.80563190336840795</v>
      </c>
      <c r="S143">
        <f t="shared" si="19"/>
        <v>-0.3951869767246185</v>
      </c>
      <c r="T143" s="23">
        <v>-300.42596255709998</v>
      </c>
      <c r="U143" s="24">
        <v>-58.814273528156171</v>
      </c>
      <c r="V143" s="25"/>
    </row>
    <row r="144" spans="1:29">
      <c r="A144" s="3">
        <v>45678</v>
      </c>
      <c r="B144" s="14" t="s">
        <v>164</v>
      </c>
      <c r="C144" s="4">
        <v>1583.25</v>
      </c>
      <c r="D144" s="5">
        <v>0.25800000000000001</v>
      </c>
      <c r="E144" s="5">
        <v>152.81822629999999</v>
      </c>
      <c r="F144" s="8">
        <v>10</v>
      </c>
      <c r="G144" s="9">
        <v>3.593</v>
      </c>
      <c r="H144" s="10">
        <v>523.24329999999998</v>
      </c>
      <c r="I144" s="8">
        <f t="shared" si="20"/>
        <v>79.420537326442926</v>
      </c>
      <c r="J144" s="8">
        <f t="shared" si="17"/>
        <v>7.9420537326442924</v>
      </c>
      <c r="K144" s="11">
        <f t="shared" si="21"/>
        <v>127.07285972230868</v>
      </c>
      <c r="L144" t="s">
        <v>16</v>
      </c>
      <c r="M144" t="s">
        <v>295</v>
      </c>
      <c r="N144">
        <v>25</v>
      </c>
      <c r="O144" t="s">
        <v>95</v>
      </c>
      <c r="P144" t="s">
        <v>235</v>
      </c>
      <c r="Q144">
        <v>21</v>
      </c>
      <c r="R144">
        <f t="shared" si="22"/>
        <v>0.68231785069422823</v>
      </c>
      <c r="S144">
        <f t="shared" si="19"/>
        <v>-0.53389687465062852</v>
      </c>
      <c r="T144" s="23">
        <v>-301.88757557235999</v>
      </c>
      <c r="U144" s="24">
        <v>-55.274805082869754</v>
      </c>
      <c r="V144" s="25"/>
    </row>
    <row r="145" spans="1:22">
      <c r="A145" s="3">
        <v>45678</v>
      </c>
      <c r="B145" s="14" t="s">
        <v>165</v>
      </c>
      <c r="C145" s="4">
        <v>1322.98</v>
      </c>
      <c r="D145" s="5">
        <v>0.24099999999999999</v>
      </c>
      <c r="E145" s="5">
        <v>256.00058130000002</v>
      </c>
      <c r="F145" s="8">
        <v>10</v>
      </c>
      <c r="G145" s="9">
        <v>4.7699999999999996</v>
      </c>
      <c r="H145" s="10">
        <v>611.57690000000002</v>
      </c>
      <c r="I145" s="8">
        <f t="shared" si="20"/>
        <v>93.170241578980139</v>
      </c>
      <c r="J145" s="8">
        <f t="shared" si="17"/>
        <v>9.3170241578980146</v>
      </c>
      <c r="K145" s="11">
        <f t="shared" si="21"/>
        <v>149.07238652636823</v>
      </c>
      <c r="L145" t="s">
        <v>16</v>
      </c>
      <c r="M145" t="s">
        <v>295</v>
      </c>
      <c r="N145">
        <v>25</v>
      </c>
      <c r="O145" t="s">
        <v>95</v>
      </c>
      <c r="P145" t="s">
        <v>95</v>
      </c>
      <c r="Q145">
        <v>21</v>
      </c>
      <c r="R145">
        <f t="shared" si="22"/>
        <v>0.62731903368407937</v>
      </c>
      <c r="S145">
        <f t="shared" si="19"/>
        <v>-0.58638144604641895</v>
      </c>
      <c r="T145" s="23">
        <v>-297.70883678793996</v>
      </c>
      <c r="U145" s="24">
        <v>-55.509121439080445</v>
      </c>
      <c r="V145" s="25"/>
    </row>
    <row r="146" spans="1:22">
      <c r="A146" s="3">
        <v>45678</v>
      </c>
      <c r="B146" t="s">
        <v>166</v>
      </c>
      <c r="C146" s="4">
        <v>1268.97</v>
      </c>
      <c r="D146" s="5">
        <v>0.152</v>
      </c>
      <c r="E146" s="5">
        <v>131.38423560000001</v>
      </c>
      <c r="F146" s="8">
        <v>20</v>
      </c>
      <c r="G146" s="8">
        <v>2.0699999999999998</v>
      </c>
      <c r="H146" s="8">
        <v>706.12580000000003</v>
      </c>
      <c r="I146" s="8">
        <f t="shared" si="20"/>
        <v>107.88739804495361</v>
      </c>
      <c r="J146" s="8">
        <f t="shared" si="17"/>
        <v>5.3943699022476812</v>
      </c>
      <c r="K146" s="11">
        <f t="shared" si="21"/>
        <v>86.309918435962899</v>
      </c>
      <c r="L146" t="s">
        <v>16</v>
      </c>
      <c r="M146" t="s">
        <v>295</v>
      </c>
      <c r="N146">
        <v>35</v>
      </c>
      <c r="O146" t="s">
        <v>110</v>
      </c>
      <c r="P146" t="s">
        <v>251</v>
      </c>
      <c r="Q146">
        <v>21</v>
      </c>
      <c r="R146">
        <f t="shared" si="22"/>
        <v>0.78422520391009276</v>
      </c>
      <c r="S146">
        <f t="shared" si="19"/>
        <v>-0.42193870999843858</v>
      </c>
      <c r="T146" s="23">
        <v>-314.69126483146005</v>
      </c>
      <c r="U146" s="24">
        <v>-57.0675482848972</v>
      </c>
      <c r="V146" s="25"/>
    </row>
    <row r="147" spans="1:22">
      <c r="A147" s="3">
        <v>45678</v>
      </c>
      <c r="B147" s="15" t="s">
        <v>167</v>
      </c>
      <c r="C147" s="4">
        <v>927.22</v>
      </c>
      <c r="D147" s="5">
        <v>0.14599999999999999</v>
      </c>
      <c r="E147" s="5">
        <v>272.5086743</v>
      </c>
      <c r="F147" s="8">
        <v>20</v>
      </c>
      <c r="G147" s="8">
        <v>3.2330000000000001</v>
      </c>
      <c r="H147" s="8">
        <v>440.22059999999999</v>
      </c>
      <c r="I147" s="8">
        <f t="shared" si="20"/>
        <v>66.49750949505011</v>
      </c>
      <c r="J147" s="8">
        <f t="shared" si="17"/>
        <v>3.3248754747525053</v>
      </c>
      <c r="K147" s="11">
        <f t="shared" si="21"/>
        <v>53.198007596040085</v>
      </c>
      <c r="L147" t="s">
        <v>16</v>
      </c>
      <c r="M147" t="s">
        <v>295</v>
      </c>
      <c r="N147">
        <v>35</v>
      </c>
      <c r="O147" t="s">
        <v>110</v>
      </c>
      <c r="P147" t="s">
        <v>258</v>
      </c>
      <c r="Q147">
        <v>21</v>
      </c>
      <c r="R147">
        <f t="shared" si="22"/>
        <v>0.86700498100989976</v>
      </c>
      <c r="S147">
        <f t="shared" si="19"/>
        <v>-0.30946759952315056</v>
      </c>
      <c r="T147" s="23">
        <v>-302.89825377976001</v>
      </c>
      <c r="U147" s="24">
        <v>-61.848613903227758</v>
      </c>
      <c r="V147" s="25"/>
    </row>
    <row r="148" spans="1:22">
      <c r="A148" s="3">
        <v>45678</v>
      </c>
      <c r="B148" s="15" t="s">
        <v>168</v>
      </c>
      <c r="C148" s="4">
        <v>927.22</v>
      </c>
      <c r="D148" s="5">
        <v>0.152</v>
      </c>
      <c r="E148" s="5">
        <v>131.09772000000001</v>
      </c>
      <c r="F148" s="8">
        <v>20</v>
      </c>
      <c r="G148" s="9">
        <v>4.41</v>
      </c>
      <c r="H148" s="10">
        <v>795.03830000000005</v>
      </c>
      <c r="I148" s="8">
        <f t="shared" si="20"/>
        <v>121.72721187970861</v>
      </c>
      <c r="J148" s="8">
        <f t="shared" si="17"/>
        <v>6.0863605939854306</v>
      </c>
      <c r="K148" s="11">
        <f t="shared" si="21"/>
        <v>97.38176950376689</v>
      </c>
      <c r="L148" t="s">
        <v>16</v>
      </c>
      <c r="M148" t="s">
        <v>295</v>
      </c>
      <c r="N148">
        <v>35</v>
      </c>
      <c r="O148" t="s">
        <v>110</v>
      </c>
      <c r="P148" t="s">
        <v>250</v>
      </c>
      <c r="Q148">
        <v>21</v>
      </c>
      <c r="R148">
        <f t="shared" si="22"/>
        <v>0.75654557624058272</v>
      </c>
      <c r="S148">
        <f t="shared" si="19"/>
        <v>-0.4546436261876442</v>
      </c>
      <c r="T148" s="23">
        <v>-307.62840057753999</v>
      </c>
      <c r="U148" s="24">
        <v>-58.088892654099752</v>
      </c>
      <c r="V148" s="25"/>
    </row>
    <row r="149" spans="1:22">
      <c r="A149" s="3">
        <v>45678</v>
      </c>
      <c r="B149" s="15" t="s">
        <v>169</v>
      </c>
      <c r="C149" s="4">
        <v>1365.68</v>
      </c>
      <c r="D149" s="5">
        <v>0.16700000000000001</v>
      </c>
      <c r="E149" s="5">
        <v>105.2429308</v>
      </c>
      <c r="F149" s="8">
        <v>10</v>
      </c>
      <c r="G149" s="9">
        <v>1.06</v>
      </c>
      <c r="H149" s="10">
        <v>256.01080000000002</v>
      </c>
      <c r="I149" s="8">
        <f t="shared" si="20"/>
        <v>37.82404582529108</v>
      </c>
      <c r="J149" s="8">
        <f t="shared" si="17"/>
        <v>3.7824045825291077</v>
      </c>
      <c r="K149" s="11">
        <f t="shared" si="21"/>
        <v>60.518473320465723</v>
      </c>
      <c r="L149" t="s">
        <v>16</v>
      </c>
      <c r="M149" t="s">
        <v>295</v>
      </c>
      <c r="N149">
        <v>35</v>
      </c>
      <c r="O149" t="s">
        <v>110</v>
      </c>
      <c r="P149" t="s">
        <v>257</v>
      </c>
      <c r="Q149">
        <v>21</v>
      </c>
      <c r="R149">
        <f t="shared" si="22"/>
        <v>0.84870381669883566</v>
      </c>
      <c r="S149">
        <f t="shared" si="19"/>
        <v>-0.33666072876376296</v>
      </c>
      <c r="T149" s="23">
        <v>-305.06003079357998</v>
      </c>
      <c r="U149" s="24">
        <v>-56.011802419703045</v>
      </c>
      <c r="V149" s="25"/>
    </row>
    <row r="150" spans="1:22">
      <c r="A150" s="3">
        <v>45678</v>
      </c>
      <c r="B150" s="15" t="s">
        <v>170</v>
      </c>
      <c r="C150" s="4">
        <v>1027.8499999999999</v>
      </c>
      <c r="D150" s="5">
        <v>0.17799999999999999</v>
      </c>
      <c r="E150" s="5">
        <v>221.644362</v>
      </c>
      <c r="F150" s="8">
        <v>10</v>
      </c>
      <c r="G150" s="9">
        <v>2.2759999999999998</v>
      </c>
      <c r="H150" s="10">
        <v>306.83390000000003</v>
      </c>
      <c r="I150" s="8">
        <f t="shared" si="20"/>
        <v>45.734994707676982</v>
      </c>
      <c r="J150" s="8">
        <f t="shared" si="17"/>
        <v>4.5734994707676977</v>
      </c>
      <c r="K150" s="11">
        <f t="shared" si="21"/>
        <v>73.175991532283163</v>
      </c>
      <c r="L150" t="s">
        <v>16</v>
      </c>
      <c r="M150" t="s">
        <v>295</v>
      </c>
      <c r="N150">
        <v>35</v>
      </c>
      <c r="O150" t="s">
        <v>110</v>
      </c>
      <c r="P150" t="s">
        <v>255</v>
      </c>
      <c r="Q150">
        <v>21</v>
      </c>
      <c r="R150">
        <f t="shared" si="22"/>
        <v>0.81706002116929211</v>
      </c>
      <c r="S150">
        <f t="shared" si="19"/>
        <v>-0.38031640425330643</v>
      </c>
      <c r="T150" s="23">
        <v>-297.81833650600004</v>
      </c>
      <c r="U150" s="24">
        <v>-58.284425559747966</v>
      </c>
      <c r="V150" s="25"/>
    </row>
    <row r="151" spans="1:22">
      <c r="A151" s="3">
        <v>45678</v>
      </c>
      <c r="B151" s="15" t="s">
        <v>171</v>
      </c>
      <c r="C151" s="4">
        <v>1391.28</v>
      </c>
      <c r="D151" s="5">
        <v>0.16800000000000001</v>
      </c>
      <c r="E151" s="5">
        <v>111.7333642</v>
      </c>
      <c r="F151" s="8">
        <v>10</v>
      </c>
      <c r="G151" s="9">
        <v>3.2930000000000001</v>
      </c>
      <c r="H151" s="10">
        <v>309.30840000000001</v>
      </c>
      <c r="I151" s="8">
        <f t="shared" si="20"/>
        <v>46.120166863831642</v>
      </c>
      <c r="J151" s="8">
        <f t="shared" si="17"/>
        <v>4.6120166863831642</v>
      </c>
      <c r="K151" s="11">
        <f t="shared" si="21"/>
        <v>73.792266982130627</v>
      </c>
      <c r="L151" t="s">
        <v>16</v>
      </c>
      <c r="M151" t="s">
        <v>295</v>
      </c>
      <c r="N151">
        <v>35</v>
      </c>
      <c r="O151" t="s">
        <v>110</v>
      </c>
      <c r="P151" t="s">
        <v>253</v>
      </c>
      <c r="Q151">
        <v>21</v>
      </c>
      <c r="R151">
        <f t="shared" si="22"/>
        <v>0.81551933254467346</v>
      </c>
      <c r="S151">
        <f t="shared" si="19"/>
        <v>-0.38234676727120742</v>
      </c>
      <c r="T151" s="23">
        <v>-305.21091913077998</v>
      </c>
      <c r="U151" s="24">
        <v>-55.053638713085917</v>
      </c>
      <c r="V151" s="25"/>
    </row>
    <row r="152" spans="1:22">
      <c r="A152" s="3">
        <v>45678</v>
      </c>
      <c r="B152" s="15" t="s">
        <v>172</v>
      </c>
      <c r="C152" s="4">
        <v>1486.52</v>
      </c>
      <c r="D152" s="5">
        <v>0.14299999999999999</v>
      </c>
      <c r="E152" s="5">
        <v>59.561020069999998</v>
      </c>
      <c r="F152" s="8">
        <v>10</v>
      </c>
      <c r="G152" s="9">
        <v>4.3559999999999999</v>
      </c>
      <c r="H152" s="10">
        <v>533.51130000000001</v>
      </c>
      <c r="I152" s="8">
        <f t="shared" si="20"/>
        <v>81.018818878027517</v>
      </c>
      <c r="J152" s="8">
        <f t="shared" si="17"/>
        <v>8.101881887802751</v>
      </c>
      <c r="K152" s="11">
        <f t="shared" si="21"/>
        <v>129.63011020484402</v>
      </c>
      <c r="L152" t="s">
        <v>16</v>
      </c>
      <c r="M152" t="s">
        <v>295</v>
      </c>
      <c r="N152">
        <v>35</v>
      </c>
      <c r="O152" t="s">
        <v>110</v>
      </c>
      <c r="P152" t="s">
        <v>248</v>
      </c>
      <c r="Q152">
        <v>21</v>
      </c>
      <c r="R152">
        <f t="shared" si="22"/>
        <v>0.67592472448788998</v>
      </c>
      <c r="S152">
        <f t="shared" si="19"/>
        <v>-0.54023968968128278</v>
      </c>
      <c r="T152" s="23">
        <v>-283.83762281620005</v>
      </c>
      <c r="U152" s="24"/>
      <c r="V152" s="25"/>
    </row>
    <row r="153" spans="1:22">
      <c r="A153" s="3">
        <v>45678</v>
      </c>
      <c r="B153" s="15" t="s">
        <v>173</v>
      </c>
      <c r="C153" s="4">
        <v>598.03</v>
      </c>
      <c r="D153" s="5">
        <v>0.191</v>
      </c>
      <c r="E153" s="5">
        <v>109.261245</v>
      </c>
      <c r="F153" s="8">
        <v>10</v>
      </c>
      <c r="G153" s="9">
        <v>1.0429999999999999</v>
      </c>
      <c r="H153" s="10">
        <v>209.7869</v>
      </c>
      <c r="I153" s="8">
        <f t="shared" si="20"/>
        <v>30.628992590747771</v>
      </c>
      <c r="J153" s="8">
        <f t="shared" si="17"/>
        <v>3.062899259074777</v>
      </c>
      <c r="K153" s="11">
        <f t="shared" si="21"/>
        <v>49.006388145196432</v>
      </c>
      <c r="L153" t="s">
        <v>16</v>
      </c>
      <c r="M153" t="s">
        <v>295</v>
      </c>
      <c r="N153">
        <v>35</v>
      </c>
      <c r="O153" t="s">
        <v>110</v>
      </c>
      <c r="P153" t="s">
        <v>259</v>
      </c>
      <c r="Q153">
        <v>21</v>
      </c>
      <c r="R153">
        <f t="shared" si="22"/>
        <v>0.877484029637009</v>
      </c>
      <c r="S153">
        <f t="shared" si="19"/>
        <v>-0.29313807715157464</v>
      </c>
      <c r="T153" s="25"/>
      <c r="U153" s="24">
        <v>-48.696684788072794</v>
      </c>
      <c r="V153" s="25"/>
    </row>
    <row r="154" spans="1:22">
      <c r="A154" s="3">
        <v>45678</v>
      </c>
      <c r="B154" s="15" t="s">
        <v>174</v>
      </c>
      <c r="C154" s="4">
        <v>1528.63</v>
      </c>
      <c r="D154" s="5">
        <v>0.192</v>
      </c>
      <c r="E154" s="5">
        <v>96.399338150000005</v>
      </c>
      <c r="F154" s="8">
        <v>10</v>
      </c>
      <c r="G154" s="9">
        <v>2.3130000000000002</v>
      </c>
      <c r="H154" s="10">
        <v>317.4418</v>
      </c>
      <c r="I154" s="8">
        <f t="shared" si="20"/>
        <v>47.386183923790547</v>
      </c>
      <c r="J154" s="8">
        <f t="shared" si="17"/>
        <v>4.7386183923790552</v>
      </c>
      <c r="K154" s="11">
        <f t="shared" si="21"/>
        <v>75.817894278064884</v>
      </c>
      <c r="L154" t="s">
        <v>16</v>
      </c>
      <c r="M154" t="s">
        <v>295</v>
      </c>
      <c r="N154">
        <v>35</v>
      </c>
      <c r="O154" t="s">
        <v>110</v>
      </c>
      <c r="P154" t="s">
        <v>252</v>
      </c>
      <c r="Q154">
        <v>21</v>
      </c>
      <c r="R154">
        <f t="shared" si="22"/>
        <v>0.81045526430483772</v>
      </c>
      <c r="S154">
        <f t="shared" si="19"/>
        <v>-0.38896357390068281</v>
      </c>
      <c r="T154" s="23">
        <v>-306.63556882366004</v>
      </c>
      <c r="U154" s="24">
        <v>-47.126435527919192</v>
      </c>
      <c r="V154" s="25"/>
    </row>
    <row r="155" spans="1:22">
      <c r="A155" s="3">
        <v>45678</v>
      </c>
      <c r="B155" s="16" t="s">
        <v>175</v>
      </c>
      <c r="C155" s="4">
        <v>694.75</v>
      </c>
      <c r="D155" s="5">
        <v>0.23100000000000001</v>
      </c>
      <c r="E155" s="5">
        <v>81.098068799999993</v>
      </c>
      <c r="F155" s="8">
        <v>10</v>
      </c>
      <c r="G155" s="9">
        <v>3.53</v>
      </c>
      <c r="H155" s="10">
        <v>268.06490000000002</v>
      </c>
      <c r="I155" s="8">
        <f t="shared" si="20"/>
        <v>39.700345557561796</v>
      </c>
      <c r="J155" s="8">
        <f t="shared" si="17"/>
        <v>3.9700345557561798</v>
      </c>
      <c r="K155" s="11">
        <f t="shared" si="21"/>
        <v>63.520552892098877</v>
      </c>
      <c r="L155" t="s">
        <v>16</v>
      </c>
      <c r="M155" t="s">
        <v>295</v>
      </c>
      <c r="N155">
        <v>35</v>
      </c>
      <c r="O155" t="s">
        <v>110</v>
      </c>
      <c r="P155" t="s">
        <v>256</v>
      </c>
      <c r="Q155">
        <v>21</v>
      </c>
      <c r="R155">
        <f t="shared" si="22"/>
        <v>0.8411986177697528</v>
      </c>
      <c r="S155">
        <f t="shared" si="19"/>
        <v>-0.34737406861728781</v>
      </c>
      <c r="T155" s="23">
        <v>-320.65332824235998</v>
      </c>
      <c r="U155" s="23">
        <v>-55.918751400395983</v>
      </c>
      <c r="V155" s="25"/>
    </row>
    <row r="156" spans="1:22">
      <c r="A156" s="3">
        <v>45678</v>
      </c>
      <c r="B156" s="16" t="s">
        <v>176</v>
      </c>
      <c r="C156" s="4">
        <v>927.22</v>
      </c>
      <c r="D156" s="5">
        <v>0.22800000000000001</v>
      </c>
      <c r="E156" s="5">
        <v>124.8543593</v>
      </c>
      <c r="F156" s="8">
        <v>10</v>
      </c>
      <c r="G156" s="9">
        <v>4.5960000000000001</v>
      </c>
      <c r="H156" s="10">
        <v>629.08079999999995</v>
      </c>
      <c r="I156" s="8">
        <f t="shared" si="20"/>
        <v>95.894838428491369</v>
      </c>
      <c r="J156" s="8">
        <f t="shared" si="17"/>
        <v>9.5894838428491376</v>
      </c>
      <c r="K156" s="11">
        <f t="shared" si="21"/>
        <v>153.4317414855862</v>
      </c>
      <c r="L156" t="s">
        <v>16</v>
      </c>
      <c r="M156" t="s">
        <v>295</v>
      </c>
      <c r="N156">
        <v>35</v>
      </c>
      <c r="O156" t="s">
        <v>110</v>
      </c>
      <c r="P156" t="s">
        <v>110</v>
      </c>
      <c r="Q156">
        <v>21</v>
      </c>
      <c r="R156">
        <f t="shared" si="22"/>
        <v>0.61642064628603455</v>
      </c>
      <c r="S156">
        <f t="shared" si="19"/>
        <v>-0.59626344289929767</v>
      </c>
      <c r="T156" s="23">
        <v>-307.26095145969992</v>
      </c>
      <c r="U156" s="24">
        <v>-54.716910430244319</v>
      </c>
      <c r="V156" s="25"/>
    </row>
    <row r="157" spans="1:22">
      <c r="A157" s="3">
        <v>45678</v>
      </c>
      <c r="B157" s="16" t="s">
        <v>177</v>
      </c>
      <c r="C157" s="4">
        <v>784.12</v>
      </c>
      <c r="D157" s="5">
        <v>0.23400000000000001</v>
      </c>
      <c r="E157" s="5">
        <v>118.9269735</v>
      </c>
      <c r="F157" s="8">
        <v>10</v>
      </c>
      <c r="G157" s="9">
        <v>1.05</v>
      </c>
      <c r="H157" s="10">
        <v>307.9708</v>
      </c>
      <c r="I157" s="8">
        <f t="shared" si="20"/>
        <v>45.91196065002179</v>
      </c>
      <c r="J157" s="8">
        <f t="shared" si="17"/>
        <v>4.5911960650021788</v>
      </c>
      <c r="K157" s="11">
        <f t="shared" si="21"/>
        <v>73.459137040034861</v>
      </c>
      <c r="L157" t="s">
        <v>16</v>
      </c>
      <c r="M157" t="s">
        <v>295</v>
      </c>
      <c r="N157">
        <v>35</v>
      </c>
      <c r="O157" t="s">
        <v>110</v>
      </c>
      <c r="P157" t="s">
        <v>254</v>
      </c>
      <c r="Q157">
        <v>21</v>
      </c>
      <c r="R157">
        <f t="shared" si="22"/>
        <v>0.81635215739991285</v>
      </c>
      <c r="S157">
        <f t="shared" si="19"/>
        <v>-0.38125026115035593</v>
      </c>
      <c r="T157" s="23">
        <v>-312.12291648208003</v>
      </c>
      <c r="U157" s="24">
        <v>-54.973007539587847</v>
      </c>
      <c r="V157" s="25"/>
    </row>
    <row r="158" spans="1:22">
      <c r="A158" s="3">
        <v>45678</v>
      </c>
      <c r="B158" s="16" t="s">
        <v>178</v>
      </c>
      <c r="C158" s="4">
        <v>1414.37</v>
      </c>
      <c r="D158" s="5">
        <v>0.09</v>
      </c>
      <c r="E158" s="5"/>
      <c r="F158" s="8">
        <v>30</v>
      </c>
      <c r="G158" s="9">
        <v>2.1800000000000002</v>
      </c>
      <c r="H158" s="10">
        <v>1223.1559999999999</v>
      </c>
      <c r="I158" s="8">
        <f t="shared" si="20"/>
        <v>188.36654006599838</v>
      </c>
      <c r="J158" s="8">
        <f t="shared" si="17"/>
        <v>6.2788846688666125</v>
      </c>
      <c r="K158" s="11">
        <f t="shared" si="21"/>
        <v>100.4621547018658</v>
      </c>
      <c r="L158" t="s">
        <v>16</v>
      </c>
      <c r="M158" t="s">
        <v>295</v>
      </c>
      <c r="N158">
        <v>35</v>
      </c>
      <c r="O158" t="s">
        <v>110</v>
      </c>
      <c r="P158" t="s">
        <v>249</v>
      </c>
      <c r="Q158">
        <v>21</v>
      </c>
      <c r="R158">
        <f t="shared" si="22"/>
        <v>0.74884461324533547</v>
      </c>
      <c r="S158">
        <f t="shared" si="19"/>
        <v>-0.46340353899409736</v>
      </c>
      <c r="T158" s="23">
        <v>-311.43738952516003</v>
      </c>
      <c r="U158" s="24">
        <v>-58.632186779381193</v>
      </c>
      <c r="V15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A1A1-5415-D843-B5BA-9839ABB80B5C}">
  <dimension ref="A1:S74"/>
  <sheetViews>
    <sheetView workbookViewId="0">
      <selection activeCell="M11" sqref="M11"/>
    </sheetView>
  </sheetViews>
  <sheetFormatPr baseColWidth="10" defaultRowHeight="16"/>
  <sheetData>
    <row r="1" spans="1:19" ht="51">
      <c r="A1" s="1" t="s">
        <v>1</v>
      </c>
      <c r="B1" s="2" t="s">
        <v>296</v>
      </c>
      <c r="C1" s="2" t="s">
        <v>379</v>
      </c>
      <c r="D1" s="1" t="s">
        <v>2</v>
      </c>
      <c r="E1" s="1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180</v>
      </c>
      <c r="K1" s="2" t="s">
        <v>14</v>
      </c>
      <c r="L1" s="18" t="s">
        <v>187</v>
      </c>
      <c r="M1" s="18" t="s">
        <v>290</v>
      </c>
      <c r="N1" s="18" t="s">
        <v>188</v>
      </c>
      <c r="O1" s="18" t="s">
        <v>291</v>
      </c>
      <c r="P1" s="2" t="s">
        <v>183</v>
      </c>
      <c r="Q1" s="18" t="s">
        <v>292</v>
      </c>
      <c r="R1" s="2" t="s">
        <v>184</v>
      </c>
      <c r="S1" s="18" t="s">
        <v>293</v>
      </c>
    </row>
    <row r="2" spans="1:19">
      <c r="A2" t="s">
        <v>96</v>
      </c>
      <c r="C2" t="s">
        <v>380</v>
      </c>
      <c r="D2" s="4">
        <v>568.07000000000005</v>
      </c>
      <c r="E2" s="11">
        <v>74.762734272186805</v>
      </c>
      <c r="F2" t="s">
        <v>64</v>
      </c>
      <c r="G2" t="s">
        <v>295</v>
      </c>
      <c r="H2">
        <v>25</v>
      </c>
      <c r="I2" t="s">
        <v>95</v>
      </c>
      <c r="J2" t="s">
        <v>245</v>
      </c>
      <c r="K2">
        <v>21</v>
      </c>
      <c r="L2">
        <v>-61.533999999999999</v>
      </c>
      <c r="M2">
        <v>5.0000000000000001E-3</v>
      </c>
      <c r="N2">
        <v>-279.81400000000002</v>
      </c>
      <c r="O2">
        <v>2.9000000000000001E-2</v>
      </c>
      <c r="P2">
        <v>-0.76500000000000001</v>
      </c>
      <c r="Q2">
        <v>0.13900000000000001</v>
      </c>
      <c r="R2">
        <v>-42.308999999999997</v>
      </c>
      <c r="S2">
        <v>0.76600000000000001</v>
      </c>
    </row>
    <row r="3" spans="1:19">
      <c r="A3" t="s">
        <v>98</v>
      </c>
      <c r="C3" t="s">
        <v>380</v>
      </c>
      <c r="D3" s="4">
        <v>498.42</v>
      </c>
      <c r="E3" s="11">
        <v>43.079689603533602</v>
      </c>
      <c r="F3" t="s">
        <v>64</v>
      </c>
      <c r="G3" t="s">
        <v>295</v>
      </c>
      <c r="H3">
        <v>25</v>
      </c>
      <c r="I3" t="s">
        <v>95</v>
      </c>
      <c r="J3" t="s">
        <v>247</v>
      </c>
      <c r="K3">
        <v>21</v>
      </c>
      <c r="L3">
        <v>-63.04</v>
      </c>
      <c r="M3">
        <v>3.2000000000000001E-2</v>
      </c>
      <c r="N3">
        <v>-281.54700000000003</v>
      </c>
      <c r="O3">
        <v>3.2000000000000001E-2</v>
      </c>
      <c r="P3">
        <v>-0.88900000000000001</v>
      </c>
      <c r="Q3">
        <v>0.19700000000000001</v>
      </c>
      <c r="R3">
        <v>-41.618000000000002</v>
      </c>
      <c r="S3">
        <v>0.96799999999999997</v>
      </c>
    </row>
    <row r="4" spans="1:19">
      <c r="A4" t="s">
        <v>100</v>
      </c>
      <c r="C4" t="s">
        <v>380</v>
      </c>
      <c r="D4" s="4">
        <v>506.17</v>
      </c>
      <c r="E4" s="11">
        <v>102.19868399159</v>
      </c>
      <c r="F4" t="s">
        <v>64</v>
      </c>
      <c r="G4" t="s">
        <v>295</v>
      </c>
      <c r="H4">
        <v>25</v>
      </c>
      <c r="I4" t="s">
        <v>95</v>
      </c>
      <c r="J4" t="s">
        <v>243</v>
      </c>
      <c r="K4">
        <v>21</v>
      </c>
      <c r="L4">
        <v>-59.198</v>
      </c>
      <c r="M4">
        <v>3.0000000000000001E-3</v>
      </c>
      <c r="N4">
        <v>-274.43599999999998</v>
      </c>
      <c r="O4">
        <v>2.1999999999999999E-2</v>
      </c>
      <c r="P4">
        <v>6.6120000000000001</v>
      </c>
      <c r="Q4">
        <v>0.124</v>
      </c>
      <c r="R4">
        <v>-33.667000000000002</v>
      </c>
      <c r="S4">
        <v>0.68799999999999994</v>
      </c>
    </row>
    <row r="5" spans="1:19">
      <c r="A5" t="s">
        <v>107</v>
      </c>
      <c r="C5" t="s">
        <v>380</v>
      </c>
      <c r="D5" s="4">
        <v>762.68</v>
      </c>
      <c r="E5" s="11">
        <v>243.17633000045399</v>
      </c>
      <c r="F5" t="s">
        <v>64</v>
      </c>
      <c r="G5" t="s">
        <v>295</v>
      </c>
      <c r="H5">
        <v>25</v>
      </c>
      <c r="I5" t="s">
        <v>95</v>
      </c>
      <c r="J5" t="s">
        <v>95</v>
      </c>
      <c r="K5">
        <v>21</v>
      </c>
      <c r="L5">
        <v>-40.097999999999999</v>
      </c>
      <c r="M5">
        <v>4.0000000000000001E-3</v>
      </c>
      <c r="N5">
        <v>-251.38300000000001</v>
      </c>
      <c r="O5">
        <v>1.7999999999999999E-2</v>
      </c>
      <c r="P5">
        <v>-1.6060000000000001</v>
      </c>
      <c r="Q5">
        <v>0.10299999999999999</v>
      </c>
      <c r="R5">
        <v>-41.018000000000001</v>
      </c>
      <c r="S5">
        <v>0.64700000000000002</v>
      </c>
    </row>
    <row r="6" spans="1:19">
      <c r="A6" t="s">
        <v>112</v>
      </c>
      <c r="C6" t="s">
        <v>380</v>
      </c>
      <c r="D6" s="4">
        <v>207.75</v>
      </c>
      <c r="E6" s="11">
        <v>64.8538867627706</v>
      </c>
      <c r="F6" t="s">
        <v>64</v>
      </c>
      <c r="G6" t="s">
        <v>295</v>
      </c>
      <c r="H6">
        <v>35</v>
      </c>
      <c r="I6" t="s">
        <v>110</v>
      </c>
      <c r="J6" t="s">
        <v>259</v>
      </c>
      <c r="K6">
        <v>21</v>
      </c>
      <c r="L6">
        <v>-61.177</v>
      </c>
      <c r="M6">
        <v>1.4E-2</v>
      </c>
      <c r="N6">
        <v>-282.00700000000001</v>
      </c>
      <c r="O6">
        <v>0.03</v>
      </c>
      <c r="P6">
        <v>-1.2609999999999999</v>
      </c>
      <c r="Q6">
        <v>0.13800000000000001</v>
      </c>
      <c r="R6">
        <v>-40.813000000000002</v>
      </c>
      <c r="S6">
        <v>0.80700000000000005</v>
      </c>
    </row>
    <row r="7" spans="1:19">
      <c r="A7" t="s">
        <v>118</v>
      </c>
      <c r="C7" t="s">
        <v>380</v>
      </c>
      <c r="D7" s="4">
        <v>261.42</v>
      </c>
      <c r="E7" s="11">
        <v>136.54830658457999</v>
      </c>
      <c r="F7" t="s">
        <v>64</v>
      </c>
      <c r="G7" t="s">
        <v>295</v>
      </c>
      <c r="H7">
        <v>35</v>
      </c>
      <c r="I7" t="s">
        <v>110</v>
      </c>
      <c r="J7" t="s">
        <v>253</v>
      </c>
      <c r="K7">
        <v>21</v>
      </c>
      <c r="L7">
        <v>-55.656999999999996</v>
      </c>
      <c r="M7">
        <v>6.0000000000000001E-3</v>
      </c>
      <c r="N7">
        <v>-273.56799999999998</v>
      </c>
      <c r="O7">
        <v>3.4000000000000002E-2</v>
      </c>
      <c r="P7">
        <v>-1.206</v>
      </c>
      <c r="Q7">
        <v>0.11600000000000001</v>
      </c>
      <c r="R7">
        <v>-42.88</v>
      </c>
      <c r="S7">
        <v>1.0129999999999999</v>
      </c>
    </row>
    <row r="8" spans="1:19">
      <c r="A8" t="s">
        <v>123</v>
      </c>
      <c r="C8" t="s">
        <v>380</v>
      </c>
      <c r="D8" s="4">
        <v>567.63</v>
      </c>
      <c r="E8" s="11">
        <v>196.69447730263701</v>
      </c>
      <c r="F8" t="s">
        <v>64</v>
      </c>
      <c r="G8" t="s">
        <v>295</v>
      </c>
      <c r="H8">
        <v>35</v>
      </c>
      <c r="I8" t="s">
        <v>110</v>
      </c>
      <c r="J8" t="s">
        <v>110</v>
      </c>
      <c r="K8">
        <v>21</v>
      </c>
      <c r="L8">
        <v>-48.579000000000001</v>
      </c>
      <c r="M8">
        <v>4.0000000000000001E-3</v>
      </c>
      <c r="N8">
        <v>-264.00200000000001</v>
      </c>
      <c r="O8">
        <v>1.9E-2</v>
      </c>
      <c r="P8">
        <v>-1.216</v>
      </c>
      <c r="Q8">
        <v>0.108</v>
      </c>
      <c r="R8">
        <v>-41.804000000000002</v>
      </c>
      <c r="S8">
        <v>0.67</v>
      </c>
    </row>
    <row r="9" spans="1:19">
      <c r="A9" s="13" t="s">
        <v>128</v>
      </c>
      <c r="C9" t="s">
        <v>380</v>
      </c>
      <c r="D9" s="4">
        <v>260.12</v>
      </c>
      <c r="E9" s="11">
        <v>42.842360642323797</v>
      </c>
      <c r="F9" t="s">
        <v>64</v>
      </c>
      <c r="G9" t="s">
        <v>125</v>
      </c>
      <c r="H9">
        <v>25</v>
      </c>
      <c r="I9" t="s">
        <v>181</v>
      </c>
      <c r="J9" s="11" t="s">
        <v>271</v>
      </c>
      <c r="K9">
        <v>22</v>
      </c>
      <c r="L9">
        <v>-86.091999999999999</v>
      </c>
      <c r="M9">
        <v>2.4E-2</v>
      </c>
      <c r="N9">
        <v>-337.56299999999999</v>
      </c>
      <c r="O9">
        <v>3.3000000000000002E-2</v>
      </c>
      <c r="P9">
        <v>-4.88</v>
      </c>
      <c r="Q9">
        <v>0.23100000000000001</v>
      </c>
      <c r="R9">
        <v>-21.442</v>
      </c>
      <c r="S9">
        <v>1.2509999999999999</v>
      </c>
    </row>
    <row r="10" spans="1:19">
      <c r="A10" t="s">
        <v>138</v>
      </c>
      <c r="C10" t="s">
        <v>380</v>
      </c>
      <c r="D10" s="4">
        <v>675.67</v>
      </c>
      <c r="E10" s="11">
        <v>200.75610923596199</v>
      </c>
      <c r="F10" t="s">
        <v>64</v>
      </c>
      <c r="G10" t="s">
        <v>125</v>
      </c>
      <c r="H10">
        <v>25</v>
      </c>
      <c r="I10" t="s">
        <v>181</v>
      </c>
      <c r="J10" t="s">
        <v>181</v>
      </c>
      <c r="K10">
        <v>22</v>
      </c>
      <c r="L10">
        <v>-42.38</v>
      </c>
      <c r="M10">
        <v>8.0000000000000002E-3</v>
      </c>
      <c r="N10">
        <v>-290.05599999999998</v>
      </c>
      <c r="O10">
        <v>0.02</v>
      </c>
      <c r="P10">
        <v>-4.4160000000000004</v>
      </c>
      <c r="Q10">
        <v>0.13200000000000001</v>
      </c>
      <c r="R10">
        <v>-25.484999999999999</v>
      </c>
      <c r="S10">
        <v>0.81799999999999995</v>
      </c>
    </row>
    <row r="11" spans="1:19">
      <c r="A11" t="s">
        <v>154</v>
      </c>
      <c r="C11" t="s">
        <v>380</v>
      </c>
      <c r="D11" s="4">
        <v>240.7333333</v>
      </c>
      <c r="E11" s="11">
        <v>163.7349370972691</v>
      </c>
      <c r="F11" t="s">
        <v>64</v>
      </c>
      <c r="G11" t="s">
        <v>125</v>
      </c>
      <c r="H11">
        <v>35</v>
      </c>
      <c r="I11" t="s">
        <v>182</v>
      </c>
      <c r="J11" t="s">
        <v>275</v>
      </c>
      <c r="K11">
        <v>22</v>
      </c>
      <c r="L11">
        <v>-45.37</v>
      </c>
      <c r="M11">
        <v>1.2999999999999999E-2</v>
      </c>
      <c r="N11">
        <v>-295.05099999999999</v>
      </c>
      <c r="O11">
        <v>1.7999999999999999E-2</v>
      </c>
      <c r="P11">
        <v>-3.3029999999999999</v>
      </c>
      <c r="Q11">
        <v>0.185</v>
      </c>
      <c r="R11">
        <v>-25.331</v>
      </c>
      <c r="S11">
        <v>0.69199999999999995</v>
      </c>
    </row>
    <row r="12" spans="1:19">
      <c r="A12" t="s">
        <v>300</v>
      </c>
      <c r="B12" t="s">
        <v>299</v>
      </c>
      <c r="C12" t="s">
        <v>380</v>
      </c>
      <c r="D12" s="4">
        <v>55</v>
      </c>
      <c r="E12" s="7">
        <v>1670.9</v>
      </c>
      <c r="F12" t="s">
        <v>298</v>
      </c>
      <c r="G12" t="s">
        <v>297</v>
      </c>
      <c r="H12">
        <v>65</v>
      </c>
      <c r="I12" t="s">
        <v>314</v>
      </c>
      <c r="J12" t="s">
        <v>315</v>
      </c>
      <c r="K12">
        <v>24</v>
      </c>
      <c r="L12">
        <v>-79.114000000000004</v>
      </c>
      <c r="M12">
        <v>3.0000000000000001E-3</v>
      </c>
      <c r="N12">
        <v>-275.57799999999997</v>
      </c>
      <c r="O12">
        <v>3.4000000000000002E-2</v>
      </c>
      <c r="P12">
        <v>-4.1740000000000004</v>
      </c>
      <c r="Q12">
        <v>0.14199999999999999</v>
      </c>
      <c r="R12">
        <v>-45.795999999999999</v>
      </c>
      <c r="S12">
        <v>0.65600000000000003</v>
      </c>
    </row>
    <row r="13" spans="1:19">
      <c r="A13" t="s">
        <v>301</v>
      </c>
      <c r="B13" t="s">
        <v>299</v>
      </c>
      <c r="C13" t="s">
        <v>380</v>
      </c>
      <c r="D13" s="4">
        <v>55</v>
      </c>
      <c r="E13" s="7">
        <v>1793.6</v>
      </c>
      <c r="F13" t="s">
        <v>298</v>
      </c>
      <c r="G13" t="s">
        <v>297</v>
      </c>
      <c r="H13">
        <v>65</v>
      </c>
      <c r="I13" t="s">
        <v>314</v>
      </c>
      <c r="J13" t="s">
        <v>315</v>
      </c>
      <c r="K13">
        <v>24</v>
      </c>
      <c r="L13">
        <v>-72.147999999999996</v>
      </c>
      <c r="M13">
        <v>3.0000000000000001E-3</v>
      </c>
      <c r="N13">
        <v>-270.375</v>
      </c>
      <c r="O13">
        <v>3.1E-2</v>
      </c>
      <c r="P13">
        <v>-5.5090000000000003</v>
      </c>
      <c r="Q13">
        <v>0.11700000000000001</v>
      </c>
      <c r="R13">
        <v>-47.814999999999998</v>
      </c>
      <c r="S13">
        <v>0.55900000000000005</v>
      </c>
    </row>
    <row r="14" spans="1:19">
      <c r="A14" t="s">
        <v>302</v>
      </c>
      <c r="B14" t="s">
        <v>299</v>
      </c>
      <c r="C14" t="s">
        <v>380</v>
      </c>
      <c r="D14" s="4">
        <v>55</v>
      </c>
      <c r="E14" s="7">
        <v>2069.4</v>
      </c>
      <c r="F14" t="s">
        <v>298</v>
      </c>
      <c r="G14" t="s">
        <v>297</v>
      </c>
      <c r="H14">
        <v>65</v>
      </c>
      <c r="I14" t="s">
        <v>314</v>
      </c>
      <c r="J14" t="s">
        <v>315</v>
      </c>
      <c r="K14">
        <v>24</v>
      </c>
      <c r="L14">
        <v>-65.998000000000005</v>
      </c>
      <c r="M14">
        <v>5.0000000000000001E-3</v>
      </c>
      <c r="N14">
        <v>-269.48899999999998</v>
      </c>
      <c r="O14">
        <v>2.8000000000000001E-2</v>
      </c>
      <c r="P14">
        <v>-3.218</v>
      </c>
      <c r="Q14">
        <v>0.21</v>
      </c>
      <c r="R14">
        <v>-45.703000000000003</v>
      </c>
      <c r="S14">
        <v>0.80300000000000005</v>
      </c>
    </row>
    <row r="15" spans="1:19">
      <c r="A15" t="s">
        <v>304</v>
      </c>
      <c r="B15" t="s">
        <v>299</v>
      </c>
      <c r="C15" t="s">
        <v>380</v>
      </c>
      <c r="D15" s="4">
        <v>216</v>
      </c>
      <c r="E15">
        <v>407.7</v>
      </c>
      <c r="F15" t="s">
        <v>303</v>
      </c>
      <c r="G15" t="s">
        <v>297</v>
      </c>
      <c r="H15">
        <v>39</v>
      </c>
      <c r="I15" t="s">
        <v>314</v>
      </c>
      <c r="J15" t="s">
        <v>315</v>
      </c>
      <c r="K15">
        <v>24</v>
      </c>
      <c r="L15">
        <v>-108.639</v>
      </c>
      <c r="M15">
        <v>4.0000000000000001E-3</v>
      </c>
      <c r="N15">
        <v>-287.12</v>
      </c>
      <c r="O15">
        <v>2.9000000000000001E-2</v>
      </c>
      <c r="P15">
        <v>-3.51</v>
      </c>
      <c r="Q15">
        <v>0.155</v>
      </c>
      <c r="R15">
        <v>-51.847000000000001</v>
      </c>
      <c r="S15">
        <v>0.82599999999999996</v>
      </c>
    </row>
    <row r="16" spans="1:19">
      <c r="A16" t="s">
        <v>305</v>
      </c>
      <c r="B16" t="s">
        <v>299</v>
      </c>
      <c r="C16" t="s">
        <v>380</v>
      </c>
      <c r="D16" s="4">
        <v>216</v>
      </c>
      <c r="E16">
        <v>338.7</v>
      </c>
      <c r="F16" t="s">
        <v>303</v>
      </c>
      <c r="G16" t="s">
        <v>297</v>
      </c>
      <c r="H16">
        <v>39</v>
      </c>
      <c r="I16" t="s">
        <v>314</v>
      </c>
      <c r="J16" t="s">
        <v>315</v>
      </c>
      <c r="K16">
        <v>24</v>
      </c>
      <c r="L16">
        <v>-108.73399999999999</v>
      </c>
      <c r="M16">
        <v>6.0000000000000001E-3</v>
      </c>
      <c r="N16">
        <v>-287</v>
      </c>
      <c r="O16">
        <v>2.9000000000000001E-2</v>
      </c>
      <c r="P16">
        <v>-3.9510000000000001</v>
      </c>
      <c r="Q16">
        <v>0.222</v>
      </c>
      <c r="R16">
        <v>-48.1</v>
      </c>
      <c r="S16">
        <v>1.036</v>
      </c>
    </row>
    <row r="17" spans="1:19">
      <c r="A17" t="s">
        <v>306</v>
      </c>
      <c r="B17" t="s">
        <v>299</v>
      </c>
      <c r="C17" t="s">
        <v>380</v>
      </c>
      <c r="D17" s="4">
        <v>151</v>
      </c>
      <c r="E17">
        <v>1512.3</v>
      </c>
      <c r="F17" t="s">
        <v>303</v>
      </c>
      <c r="G17" t="s">
        <v>307</v>
      </c>
      <c r="H17">
        <v>39</v>
      </c>
      <c r="I17" t="s">
        <v>314</v>
      </c>
      <c r="J17" t="s">
        <v>315</v>
      </c>
      <c r="K17">
        <v>23</v>
      </c>
      <c r="L17">
        <v>-89.474000000000004</v>
      </c>
      <c r="M17">
        <v>3.0000000000000001E-3</v>
      </c>
      <c r="N17">
        <v>-379.51900000000001</v>
      </c>
      <c r="O17">
        <v>2.4E-2</v>
      </c>
      <c r="P17">
        <v>-3.452</v>
      </c>
      <c r="Q17">
        <v>0.14099999999999999</v>
      </c>
      <c r="R17">
        <v>-31.291</v>
      </c>
      <c r="S17">
        <v>0.78900000000000003</v>
      </c>
    </row>
    <row r="18" spans="1:19">
      <c r="A18" t="s">
        <v>308</v>
      </c>
      <c r="B18" t="s">
        <v>299</v>
      </c>
      <c r="C18" t="s">
        <v>380</v>
      </c>
      <c r="D18" s="4">
        <v>2208</v>
      </c>
      <c r="E18">
        <v>135.6</v>
      </c>
      <c r="F18" t="s">
        <v>16</v>
      </c>
      <c r="G18" t="s">
        <v>297</v>
      </c>
      <c r="H18">
        <v>35</v>
      </c>
      <c r="I18" t="s">
        <v>314</v>
      </c>
      <c r="J18" t="s">
        <v>315</v>
      </c>
      <c r="K18">
        <v>24</v>
      </c>
      <c r="L18">
        <v>-103.899</v>
      </c>
      <c r="M18">
        <v>5.0000000000000001E-3</v>
      </c>
      <c r="N18">
        <v>-295.18900000000002</v>
      </c>
      <c r="O18">
        <v>2.1999999999999999E-2</v>
      </c>
      <c r="P18">
        <v>-4.4320000000000004</v>
      </c>
      <c r="Q18">
        <v>0.121</v>
      </c>
      <c r="R18">
        <v>-47.646999999999998</v>
      </c>
      <c r="S18">
        <v>0.68200000000000005</v>
      </c>
    </row>
    <row r="19" spans="1:19">
      <c r="A19" t="s">
        <v>309</v>
      </c>
      <c r="B19" t="s">
        <v>299</v>
      </c>
      <c r="C19" t="s">
        <v>380</v>
      </c>
      <c r="D19" s="4">
        <v>2208</v>
      </c>
      <c r="E19">
        <v>185.4</v>
      </c>
      <c r="F19" t="s">
        <v>16</v>
      </c>
      <c r="G19" t="s">
        <v>297</v>
      </c>
      <c r="H19">
        <v>35</v>
      </c>
      <c r="I19" t="s">
        <v>314</v>
      </c>
      <c r="J19" t="s">
        <v>315</v>
      </c>
      <c r="K19">
        <v>24</v>
      </c>
      <c r="L19">
        <v>-98.504000000000005</v>
      </c>
      <c r="M19">
        <v>5.0000000000000001E-3</v>
      </c>
      <c r="N19">
        <v>-290.48200000000003</v>
      </c>
      <c r="O19">
        <v>3.6999999999999998E-2</v>
      </c>
      <c r="P19">
        <v>-9.2349999999999994</v>
      </c>
      <c r="Q19">
        <v>0.193</v>
      </c>
      <c r="R19">
        <v>-47.878999999999998</v>
      </c>
      <c r="S19">
        <v>0.873</v>
      </c>
    </row>
    <row r="20" spans="1:19">
      <c r="A20" t="s">
        <v>310</v>
      </c>
      <c r="B20" t="s">
        <v>299</v>
      </c>
      <c r="C20" t="s">
        <v>380</v>
      </c>
      <c r="D20" s="4">
        <v>2208</v>
      </c>
      <c r="E20">
        <v>355</v>
      </c>
      <c r="F20" t="s">
        <v>16</v>
      </c>
      <c r="G20" t="s">
        <v>297</v>
      </c>
      <c r="H20">
        <v>35</v>
      </c>
      <c r="I20" t="s">
        <v>314</v>
      </c>
      <c r="J20" t="s">
        <v>315</v>
      </c>
      <c r="K20">
        <v>24</v>
      </c>
      <c r="L20">
        <v>-85.93</v>
      </c>
      <c r="M20">
        <v>5.0000000000000001E-3</v>
      </c>
      <c r="N20">
        <v>-279.40199999999999</v>
      </c>
      <c r="O20">
        <v>1.9E-2</v>
      </c>
      <c r="P20">
        <v>-5.21</v>
      </c>
      <c r="Q20">
        <v>0.219</v>
      </c>
      <c r="R20">
        <v>-49.478000000000002</v>
      </c>
      <c r="S20">
        <v>0.749</v>
      </c>
    </row>
    <row r="21" spans="1:19">
      <c r="A21" t="s">
        <v>311</v>
      </c>
      <c r="B21" t="s">
        <v>299</v>
      </c>
      <c r="C21" t="s">
        <v>380</v>
      </c>
      <c r="D21" s="4">
        <v>2208</v>
      </c>
      <c r="E21">
        <v>231</v>
      </c>
      <c r="F21" t="s">
        <v>16</v>
      </c>
      <c r="G21" t="s">
        <v>295</v>
      </c>
      <c r="H21">
        <v>35</v>
      </c>
      <c r="I21" t="s">
        <v>314</v>
      </c>
      <c r="J21" t="s">
        <v>315</v>
      </c>
      <c r="K21">
        <v>21</v>
      </c>
      <c r="L21">
        <v>-47.773000000000003</v>
      </c>
      <c r="M21">
        <v>3.0000000000000001E-3</v>
      </c>
      <c r="N21">
        <v>-318.49</v>
      </c>
      <c r="O21">
        <v>2.1999999999999999E-2</v>
      </c>
      <c r="P21">
        <v>-1.9610000000000001</v>
      </c>
      <c r="Q21">
        <v>0.24399999999999999</v>
      </c>
      <c r="R21">
        <v>-39.768000000000001</v>
      </c>
      <c r="S21">
        <v>0.77400000000000002</v>
      </c>
    </row>
    <row r="22" spans="1:19">
      <c r="A22" t="s">
        <v>312</v>
      </c>
      <c r="B22" t="s">
        <v>299</v>
      </c>
      <c r="C22" t="s">
        <v>380</v>
      </c>
      <c r="D22" s="4">
        <v>2208</v>
      </c>
      <c r="E22">
        <v>223.2</v>
      </c>
      <c r="F22" t="s">
        <v>16</v>
      </c>
      <c r="G22" t="s">
        <v>295</v>
      </c>
      <c r="H22">
        <v>35</v>
      </c>
      <c r="I22" t="s">
        <v>314</v>
      </c>
      <c r="J22" t="s">
        <v>315</v>
      </c>
      <c r="K22">
        <v>21</v>
      </c>
      <c r="L22">
        <v>-48.576999999999998</v>
      </c>
      <c r="M22">
        <v>2.9000000000000001E-2</v>
      </c>
      <c r="N22">
        <v>-319.38299999999998</v>
      </c>
      <c r="O22">
        <v>2.3E-2</v>
      </c>
      <c r="P22">
        <v>-1.9059999999999999</v>
      </c>
      <c r="Q22">
        <v>0.23799999999999999</v>
      </c>
      <c r="R22">
        <v>-41.24</v>
      </c>
      <c r="S22">
        <v>0.72799999999999998</v>
      </c>
    </row>
    <row r="23" spans="1:19">
      <c r="A23" t="s">
        <v>316</v>
      </c>
      <c r="B23" t="s">
        <v>313</v>
      </c>
      <c r="C23" t="s">
        <v>380</v>
      </c>
      <c r="F23" t="s">
        <v>64</v>
      </c>
      <c r="G23" t="s">
        <v>297</v>
      </c>
      <c r="H23">
        <v>30</v>
      </c>
      <c r="I23" t="s">
        <v>314</v>
      </c>
      <c r="J23" t="s">
        <v>315</v>
      </c>
      <c r="K23">
        <v>24</v>
      </c>
      <c r="L23">
        <v>-32.768000000000001</v>
      </c>
      <c r="M23">
        <v>7.0000000000000001E-3</v>
      </c>
      <c r="N23">
        <v>-328.40699999999998</v>
      </c>
      <c r="O23">
        <v>1.9E-2</v>
      </c>
      <c r="P23">
        <v>-3.88</v>
      </c>
      <c r="Q23">
        <v>0.20300000000000001</v>
      </c>
      <c r="R23">
        <v>-40.857999999999997</v>
      </c>
      <c r="S23">
        <v>0.36399999999999999</v>
      </c>
    </row>
    <row r="24" spans="1:19">
      <c r="A24" t="s">
        <v>317</v>
      </c>
      <c r="B24" t="s">
        <v>313</v>
      </c>
      <c r="C24" t="s">
        <v>380</v>
      </c>
      <c r="F24" t="s">
        <v>64</v>
      </c>
      <c r="G24" t="s">
        <v>297</v>
      </c>
      <c r="H24">
        <v>30</v>
      </c>
      <c r="I24" t="s">
        <v>314</v>
      </c>
      <c r="J24" t="s">
        <v>315</v>
      </c>
      <c r="K24">
        <v>24</v>
      </c>
      <c r="L24">
        <v>-32.762999999999998</v>
      </c>
      <c r="M24">
        <v>5.0000000000000001E-3</v>
      </c>
      <c r="N24">
        <v>-328.44799999999998</v>
      </c>
      <c r="O24">
        <v>1.9E-2</v>
      </c>
      <c r="P24">
        <v>-3.8370000000000002</v>
      </c>
      <c r="Q24">
        <v>9.0999999999999998E-2</v>
      </c>
      <c r="R24">
        <v>-43.238999999999997</v>
      </c>
      <c r="S24">
        <v>0.308</v>
      </c>
    </row>
    <row r="25" spans="1:19">
      <c r="A25" t="s">
        <v>318</v>
      </c>
      <c r="B25" t="s">
        <v>313</v>
      </c>
      <c r="C25" t="s">
        <v>380</v>
      </c>
      <c r="F25" t="s">
        <v>16</v>
      </c>
      <c r="G25" t="s">
        <v>297</v>
      </c>
      <c r="H25">
        <v>30</v>
      </c>
      <c r="I25" t="s">
        <v>314</v>
      </c>
      <c r="J25" t="s">
        <v>315</v>
      </c>
      <c r="K25">
        <v>24</v>
      </c>
      <c r="L25">
        <v>-56.55</v>
      </c>
      <c r="M25">
        <v>7.0000000000000001E-3</v>
      </c>
      <c r="N25">
        <v>-340.178</v>
      </c>
      <c r="O25">
        <v>1.6E-2</v>
      </c>
      <c r="P25">
        <v>-1.1080000000000001</v>
      </c>
      <c r="Q25">
        <v>0.127</v>
      </c>
      <c r="R25">
        <v>-34.326999999999998</v>
      </c>
      <c r="S25">
        <v>0.34599999999999997</v>
      </c>
    </row>
    <row r="26" spans="1:19">
      <c r="A26" t="s">
        <v>321</v>
      </c>
      <c r="B26" t="s">
        <v>319</v>
      </c>
      <c r="C26" t="s">
        <v>380</v>
      </c>
      <c r="F26" t="s">
        <v>16</v>
      </c>
      <c r="G26" t="s">
        <v>297</v>
      </c>
      <c r="H26">
        <v>37</v>
      </c>
      <c r="I26" t="s">
        <v>314</v>
      </c>
      <c r="J26" t="s">
        <v>315</v>
      </c>
      <c r="K26">
        <v>24</v>
      </c>
      <c r="L26">
        <v>-53.703000000000003</v>
      </c>
      <c r="M26">
        <v>4.0000000000000001E-3</v>
      </c>
      <c r="N26">
        <v>-250.10300000000001</v>
      </c>
      <c r="O26">
        <v>1.0999999999999999E-2</v>
      </c>
      <c r="P26">
        <v>-2.3730000000000002</v>
      </c>
      <c r="Q26">
        <v>1.0999999999999999E-2</v>
      </c>
      <c r="R26">
        <v>-54.488</v>
      </c>
      <c r="S26">
        <v>0.35599999999999998</v>
      </c>
    </row>
    <row r="27" spans="1:19">
      <c r="A27" t="s">
        <v>322</v>
      </c>
      <c r="B27" t="s">
        <v>319</v>
      </c>
      <c r="C27" t="s">
        <v>380</v>
      </c>
      <c r="F27" t="s">
        <v>16</v>
      </c>
      <c r="G27" t="s">
        <v>297</v>
      </c>
      <c r="H27">
        <v>37</v>
      </c>
      <c r="I27" t="s">
        <v>314</v>
      </c>
      <c r="J27" t="s">
        <v>315</v>
      </c>
      <c r="K27">
        <v>24</v>
      </c>
      <c r="L27">
        <v>-53.356000000000002</v>
      </c>
      <c r="M27">
        <v>5.0000000000000001E-3</v>
      </c>
      <c r="N27">
        <v>-249.87899999999999</v>
      </c>
      <c r="O27">
        <v>1.2999999999999999E-2</v>
      </c>
      <c r="P27">
        <v>-2.2610000000000001</v>
      </c>
      <c r="Q27">
        <v>1.2999999999999999E-2</v>
      </c>
      <c r="R27">
        <v>-55.34</v>
      </c>
      <c r="S27">
        <v>0.34200000000000003</v>
      </c>
    </row>
    <row r="28" spans="1:19">
      <c r="A28" t="s">
        <v>323</v>
      </c>
      <c r="B28" t="s">
        <v>320</v>
      </c>
      <c r="C28" t="s">
        <v>380</v>
      </c>
      <c r="F28" t="s">
        <v>64</v>
      </c>
      <c r="G28" t="s">
        <v>297</v>
      </c>
      <c r="H28">
        <v>28</v>
      </c>
      <c r="I28" t="s">
        <v>314</v>
      </c>
      <c r="J28" t="s">
        <v>315</v>
      </c>
      <c r="K28">
        <v>24</v>
      </c>
      <c r="L28">
        <v>-29.16</v>
      </c>
      <c r="M28">
        <v>5.0000000000000001E-3</v>
      </c>
      <c r="N28">
        <v>-343.22</v>
      </c>
      <c r="O28">
        <v>0.108</v>
      </c>
      <c r="P28">
        <v>-4.2</v>
      </c>
      <c r="Q28">
        <v>0.27800000000000002</v>
      </c>
      <c r="R28">
        <v>-30</v>
      </c>
      <c r="S28">
        <v>1.54</v>
      </c>
    </row>
    <row r="29" spans="1:19">
      <c r="A29" t="s">
        <v>324</v>
      </c>
      <c r="B29" t="s">
        <v>320</v>
      </c>
      <c r="C29" t="s">
        <v>380</v>
      </c>
      <c r="F29" t="s">
        <v>64</v>
      </c>
      <c r="G29" t="s">
        <v>297</v>
      </c>
      <c r="H29">
        <v>28</v>
      </c>
      <c r="I29" t="s">
        <v>314</v>
      </c>
      <c r="J29" t="s">
        <v>315</v>
      </c>
      <c r="K29">
        <v>24</v>
      </c>
      <c r="L29">
        <v>-88.22</v>
      </c>
      <c r="M29">
        <v>5.0000000000000001E-3</v>
      </c>
      <c r="N29">
        <v>-372.49</v>
      </c>
      <c r="O29">
        <v>8.6999999999999994E-2</v>
      </c>
      <c r="P29">
        <v>-6.4</v>
      </c>
      <c r="Q29">
        <v>0.32</v>
      </c>
      <c r="R29">
        <v>-38</v>
      </c>
      <c r="S29">
        <v>2.61</v>
      </c>
    </row>
    <row r="30" spans="1:19">
      <c r="A30" t="s">
        <v>325</v>
      </c>
      <c r="B30" t="s">
        <v>320</v>
      </c>
      <c r="C30" t="s">
        <v>380</v>
      </c>
      <c r="F30" t="s">
        <v>64</v>
      </c>
      <c r="G30" t="s">
        <v>297</v>
      </c>
      <c r="H30">
        <v>28</v>
      </c>
      <c r="I30" t="s">
        <v>314</v>
      </c>
      <c r="J30" t="s">
        <v>315</v>
      </c>
      <c r="K30">
        <v>24</v>
      </c>
      <c r="L30">
        <v>-29.17</v>
      </c>
      <c r="M30">
        <v>5.0000000000000001E-3</v>
      </c>
      <c r="N30">
        <v>-343.03</v>
      </c>
      <c r="O30">
        <v>7.0999999999999994E-2</v>
      </c>
      <c r="P30">
        <v>-3.8</v>
      </c>
      <c r="Q30">
        <v>0.27700000000000002</v>
      </c>
      <c r="R30">
        <v>-35</v>
      </c>
      <c r="S30">
        <v>1.69</v>
      </c>
    </row>
    <row r="31" spans="1:19">
      <c r="A31" t="s">
        <v>326</v>
      </c>
      <c r="B31" t="s">
        <v>327</v>
      </c>
      <c r="C31" t="s">
        <v>380</v>
      </c>
      <c r="G31" t="s">
        <v>295</v>
      </c>
      <c r="I31" t="s">
        <v>314</v>
      </c>
      <c r="J31" t="s">
        <v>315</v>
      </c>
      <c r="K31">
        <v>21</v>
      </c>
      <c r="L31">
        <v>-51.45</v>
      </c>
      <c r="M31">
        <v>0.05</v>
      </c>
      <c r="N31">
        <v>-330.04</v>
      </c>
      <c r="O31">
        <v>0.05</v>
      </c>
      <c r="P31">
        <v>1.91</v>
      </c>
      <c r="Q31">
        <v>7.0000000000000007E-2</v>
      </c>
      <c r="R31">
        <v>-47.5</v>
      </c>
      <c r="S31">
        <v>0.2</v>
      </c>
    </row>
    <row r="32" spans="1:19">
      <c r="A32" t="s">
        <v>332</v>
      </c>
      <c r="B32" t="s">
        <v>299</v>
      </c>
      <c r="C32" t="s">
        <v>380</v>
      </c>
      <c r="D32" s="4">
        <v>2208</v>
      </c>
      <c r="E32">
        <v>93.2</v>
      </c>
      <c r="F32" t="s">
        <v>16</v>
      </c>
      <c r="G32" t="s">
        <v>331</v>
      </c>
      <c r="H32">
        <v>35</v>
      </c>
      <c r="I32" t="s">
        <v>314</v>
      </c>
      <c r="J32" t="s">
        <v>315</v>
      </c>
      <c r="K32">
        <v>25</v>
      </c>
      <c r="L32">
        <v>-73.153000000000006</v>
      </c>
      <c r="M32">
        <v>4.0000000000000001E-3</v>
      </c>
      <c r="N32">
        <v>-536.75300000000004</v>
      </c>
      <c r="O32">
        <v>2.8000000000000001E-2</v>
      </c>
      <c r="P32">
        <v>-1.9750000000000001</v>
      </c>
      <c r="Q32">
        <v>0.215</v>
      </c>
      <c r="R32">
        <v>-9.8759999999999994</v>
      </c>
      <c r="S32">
        <v>0.98099999999999998</v>
      </c>
    </row>
    <row r="33" spans="1:19">
      <c r="A33" t="s">
        <v>333</v>
      </c>
      <c r="B33" t="s">
        <v>299</v>
      </c>
      <c r="C33" t="s">
        <v>380</v>
      </c>
      <c r="D33" s="4">
        <v>2208</v>
      </c>
      <c r="E33">
        <v>87.8</v>
      </c>
      <c r="F33" t="s">
        <v>16</v>
      </c>
      <c r="G33" t="s">
        <v>331</v>
      </c>
      <c r="H33">
        <v>35</v>
      </c>
      <c r="I33" t="s">
        <v>314</v>
      </c>
      <c r="J33" t="s">
        <v>315</v>
      </c>
      <c r="K33">
        <v>25</v>
      </c>
      <c r="L33">
        <v>-71.834000000000003</v>
      </c>
      <c r="M33">
        <v>5.0000000000000001E-3</v>
      </c>
      <c r="N33">
        <v>-536.88300000000004</v>
      </c>
      <c r="O33">
        <v>2.7E-2</v>
      </c>
      <c r="P33">
        <v>-2.5089999999999999</v>
      </c>
      <c r="Q33">
        <v>0.215</v>
      </c>
      <c r="R33">
        <v>-9.8569999999999993</v>
      </c>
      <c r="S33">
        <v>0.96299999999999997</v>
      </c>
    </row>
    <row r="34" spans="1:19">
      <c r="A34" t="s">
        <v>334</v>
      </c>
      <c r="B34" t="s">
        <v>313</v>
      </c>
      <c r="C34" t="s">
        <v>380</v>
      </c>
      <c r="F34" t="s">
        <v>335</v>
      </c>
      <c r="G34" t="s">
        <v>331</v>
      </c>
      <c r="H34">
        <v>65</v>
      </c>
      <c r="I34" t="s">
        <v>314</v>
      </c>
      <c r="J34" t="s">
        <v>315</v>
      </c>
      <c r="K34">
        <v>25</v>
      </c>
      <c r="L34">
        <v>-49.354999999999997</v>
      </c>
      <c r="M34">
        <v>1.0999999999999999E-2</v>
      </c>
      <c r="N34">
        <v>-394.37</v>
      </c>
      <c r="O34">
        <v>0.02</v>
      </c>
      <c r="P34">
        <v>2.66</v>
      </c>
      <c r="Q34">
        <v>0.1</v>
      </c>
      <c r="R34">
        <v>-19.440000000000001</v>
      </c>
      <c r="S34">
        <v>0.3</v>
      </c>
    </row>
    <row r="35" spans="1:19">
      <c r="A35" t="s">
        <v>337</v>
      </c>
      <c r="B35" t="s">
        <v>319</v>
      </c>
      <c r="C35" t="s">
        <v>380</v>
      </c>
      <c r="F35" t="s">
        <v>336</v>
      </c>
      <c r="G35" t="s">
        <v>331</v>
      </c>
      <c r="H35">
        <v>46</v>
      </c>
      <c r="I35" t="s">
        <v>314</v>
      </c>
      <c r="J35" t="s">
        <v>315</v>
      </c>
      <c r="K35">
        <v>25</v>
      </c>
      <c r="L35">
        <v>-53.220999999999997</v>
      </c>
      <c r="M35">
        <v>7.0000000000000001E-3</v>
      </c>
      <c r="N35">
        <v>-390.90199999999999</v>
      </c>
      <c r="O35">
        <v>1.4999999999999999E-2</v>
      </c>
      <c r="P35">
        <v>2.83</v>
      </c>
      <c r="Q35">
        <v>0.219</v>
      </c>
      <c r="R35">
        <v>-17.343</v>
      </c>
      <c r="S35">
        <v>0.33700000000000002</v>
      </c>
    </row>
    <row r="36" spans="1:19">
      <c r="A36" t="s">
        <v>338</v>
      </c>
      <c r="B36" t="s">
        <v>319</v>
      </c>
      <c r="C36" t="s">
        <v>380</v>
      </c>
      <c r="F36" t="s">
        <v>336</v>
      </c>
      <c r="G36" t="s">
        <v>331</v>
      </c>
      <c r="H36">
        <v>46</v>
      </c>
      <c r="I36" t="s">
        <v>314</v>
      </c>
      <c r="J36" t="s">
        <v>315</v>
      </c>
      <c r="K36">
        <v>25</v>
      </c>
      <c r="L36">
        <v>-51.451000000000001</v>
      </c>
      <c r="M36">
        <v>3.0000000000000001E-3</v>
      </c>
      <c r="N36">
        <v>-399.59800000000001</v>
      </c>
      <c r="O36">
        <v>1.4E-2</v>
      </c>
      <c r="P36">
        <v>3.8039999999999998</v>
      </c>
      <c r="Q36">
        <v>0.30199999999999999</v>
      </c>
      <c r="R36">
        <v>-16.937000000000001</v>
      </c>
      <c r="S36">
        <v>0.29599999999999999</v>
      </c>
    </row>
    <row r="37" spans="1:19">
      <c r="A37" t="s">
        <v>340</v>
      </c>
      <c r="B37" t="s">
        <v>313</v>
      </c>
      <c r="C37" t="s">
        <v>380</v>
      </c>
      <c r="F37" t="s">
        <v>339</v>
      </c>
      <c r="G37" t="s">
        <v>331</v>
      </c>
      <c r="H37">
        <v>37</v>
      </c>
      <c r="I37" t="s">
        <v>314</v>
      </c>
      <c r="J37" t="s">
        <v>315</v>
      </c>
      <c r="K37">
        <v>25</v>
      </c>
      <c r="L37">
        <v>-50.529000000000003</v>
      </c>
      <c r="M37">
        <v>3.0000000000000001E-3</v>
      </c>
      <c r="N37">
        <v>-372.56299999999999</v>
      </c>
      <c r="O37">
        <v>2.1000000000000001E-2</v>
      </c>
      <c r="P37">
        <v>2.2999999999999998</v>
      </c>
      <c r="Q37">
        <v>0.122</v>
      </c>
      <c r="R37">
        <v>-12.108000000000001</v>
      </c>
      <c r="S37">
        <v>0.38700000000000001</v>
      </c>
    </row>
    <row r="38" spans="1:19">
      <c r="A38" t="s">
        <v>341</v>
      </c>
      <c r="B38" t="s">
        <v>299</v>
      </c>
      <c r="C38" t="s">
        <v>380</v>
      </c>
      <c r="E38">
        <v>322.7</v>
      </c>
      <c r="F38" t="s">
        <v>349</v>
      </c>
      <c r="G38" t="s">
        <v>331</v>
      </c>
      <c r="H38" s="21">
        <v>80</v>
      </c>
      <c r="I38" t="s">
        <v>314</v>
      </c>
      <c r="J38" t="s">
        <v>315</v>
      </c>
      <c r="K38">
        <v>25</v>
      </c>
      <c r="L38" s="19">
        <v>-51.926000000000002</v>
      </c>
      <c r="M38" s="19">
        <v>8.9999999999999993E-3</v>
      </c>
      <c r="N38" s="19">
        <v>-348.601</v>
      </c>
      <c r="O38" s="19">
        <v>3.2000000000000001E-2</v>
      </c>
      <c r="P38" s="19">
        <v>2.75</v>
      </c>
      <c r="Q38" s="19">
        <v>0.3</v>
      </c>
      <c r="R38" s="19">
        <v>-16.28</v>
      </c>
      <c r="S38" s="19">
        <v>0.82</v>
      </c>
    </row>
    <row r="39" spans="1:19">
      <c r="A39" t="s">
        <v>342</v>
      </c>
      <c r="B39" t="s">
        <v>299</v>
      </c>
      <c r="C39" t="s">
        <v>380</v>
      </c>
      <c r="E39">
        <v>310.2</v>
      </c>
      <c r="F39" t="s">
        <v>350</v>
      </c>
      <c r="G39" t="s">
        <v>331</v>
      </c>
      <c r="H39" s="21">
        <v>80</v>
      </c>
      <c r="I39" t="s">
        <v>314</v>
      </c>
      <c r="J39" t="s">
        <v>315</v>
      </c>
      <c r="K39">
        <v>25</v>
      </c>
      <c r="L39" s="19">
        <v>-40.378999999999998</v>
      </c>
      <c r="M39" s="19">
        <v>5.0000000000000001E-3</v>
      </c>
      <c r="N39" s="19">
        <v>-362.178</v>
      </c>
      <c r="O39" s="19">
        <v>3.2000000000000001E-2</v>
      </c>
      <c r="P39" s="19">
        <v>2.4500000000000002</v>
      </c>
      <c r="Q39" s="19">
        <v>0.24</v>
      </c>
      <c r="R39" s="19">
        <v>-10.4</v>
      </c>
      <c r="S39" s="19">
        <v>1.08</v>
      </c>
    </row>
    <row r="40" spans="1:19">
      <c r="A40" t="s">
        <v>344</v>
      </c>
      <c r="B40" t="s">
        <v>299</v>
      </c>
      <c r="C40" t="s">
        <v>380</v>
      </c>
      <c r="E40">
        <v>398.9</v>
      </c>
      <c r="F40" t="s">
        <v>335</v>
      </c>
      <c r="G40" t="s">
        <v>331</v>
      </c>
      <c r="H40" s="21">
        <v>65</v>
      </c>
      <c r="I40" t="s">
        <v>314</v>
      </c>
      <c r="J40" t="s">
        <v>315</v>
      </c>
      <c r="K40">
        <v>25</v>
      </c>
      <c r="L40" s="19">
        <v>-39.218000000000004</v>
      </c>
      <c r="M40" s="19">
        <v>4.0000000000000001E-3</v>
      </c>
      <c r="N40" s="19">
        <v>-392.46100000000001</v>
      </c>
      <c r="O40" s="19">
        <v>2.5999999999999999E-2</v>
      </c>
      <c r="P40" s="19">
        <v>2.67</v>
      </c>
      <c r="Q40" s="19">
        <v>0.13</v>
      </c>
      <c r="R40" s="19">
        <v>-6.27</v>
      </c>
      <c r="S40" s="19">
        <v>0.84</v>
      </c>
    </row>
    <row r="41" spans="1:19">
      <c r="A41" t="s">
        <v>345</v>
      </c>
      <c r="B41" t="s">
        <v>299</v>
      </c>
      <c r="C41" t="s">
        <v>380</v>
      </c>
      <c r="E41">
        <v>344</v>
      </c>
      <c r="F41" t="s">
        <v>335</v>
      </c>
      <c r="G41" t="s">
        <v>331</v>
      </c>
      <c r="H41" s="21">
        <v>65</v>
      </c>
      <c r="I41" t="s">
        <v>314</v>
      </c>
      <c r="J41" t="s">
        <v>315</v>
      </c>
      <c r="K41">
        <v>25</v>
      </c>
      <c r="L41" s="20">
        <v>-39.128999999999998</v>
      </c>
      <c r="M41" s="20">
        <v>5.0000000000000001E-3</v>
      </c>
      <c r="N41" s="20">
        <v>-392.41300000000001</v>
      </c>
      <c r="O41" s="20">
        <v>2.5000000000000001E-2</v>
      </c>
      <c r="P41" s="20">
        <v>2.1640000000000001</v>
      </c>
      <c r="Q41" s="20">
        <v>0.129</v>
      </c>
      <c r="R41" s="20">
        <v>-8.077</v>
      </c>
      <c r="S41" s="20">
        <v>0.75800000000000001</v>
      </c>
    </row>
    <row r="42" spans="1:19">
      <c r="A42" t="s">
        <v>346</v>
      </c>
      <c r="B42" t="s">
        <v>299</v>
      </c>
      <c r="C42" t="s">
        <v>380</v>
      </c>
      <c r="E42">
        <v>321</v>
      </c>
      <c r="F42" t="s">
        <v>349</v>
      </c>
      <c r="G42" t="s">
        <v>331</v>
      </c>
      <c r="H42" s="21">
        <v>80</v>
      </c>
      <c r="I42" t="s">
        <v>314</v>
      </c>
      <c r="J42" t="s">
        <v>315</v>
      </c>
      <c r="K42">
        <v>25</v>
      </c>
      <c r="L42" s="19">
        <v>-50.07</v>
      </c>
      <c r="M42" s="19">
        <v>7.0000000000000001E-3</v>
      </c>
      <c r="N42" s="19">
        <v>-342.56900000000002</v>
      </c>
      <c r="O42" s="19">
        <v>2.8000000000000001E-2</v>
      </c>
      <c r="P42" s="19">
        <v>3.9870000000000001</v>
      </c>
      <c r="Q42" s="19">
        <v>0.14699999999999999</v>
      </c>
      <c r="R42" s="19">
        <v>-14.129</v>
      </c>
      <c r="S42" s="19">
        <v>0.81799999999999995</v>
      </c>
    </row>
    <row r="43" spans="1:19">
      <c r="A43" t="s">
        <v>341</v>
      </c>
      <c r="B43" t="s">
        <v>299</v>
      </c>
      <c r="C43" t="s">
        <v>380</v>
      </c>
      <c r="E43">
        <v>136.6</v>
      </c>
      <c r="F43" t="s">
        <v>349</v>
      </c>
      <c r="G43" t="s">
        <v>331</v>
      </c>
      <c r="H43" s="22">
        <v>80</v>
      </c>
      <c r="I43" t="s">
        <v>314</v>
      </c>
      <c r="J43" t="s">
        <v>315</v>
      </c>
      <c r="K43">
        <v>25</v>
      </c>
      <c r="L43" s="19">
        <v>-61.26</v>
      </c>
      <c r="M43" s="19">
        <v>8.0000000000000002E-3</v>
      </c>
      <c r="N43" s="19">
        <v>-368.625</v>
      </c>
      <c r="O43" s="19">
        <v>3.4000000000000002E-2</v>
      </c>
      <c r="P43" s="19">
        <v>3.56</v>
      </c>
      <c r="Q43" s="19">
        <v>0.25</v>
      </c>
      <c r="R43" s="19">
        <v>-10.25</v>
      </c>
      <c r="S43" s="19">
        <v>1.1000000000000001</v>
      </c>
    </row>
    <row r="44" spans="1:19">
      <c r="A44" t="s">
        <v>347</v>
      </c>
      <c r="B44" t="s">
        <v>299</v>
      </c>
      <c r="C44" t="s">
        <v>380</v>
      </c>
      <c r="E44">
        <v>193.5</v>
      </c>
      <c r="F44" t="s">
        <v>350</v>
      </c>
      <c r="G44" t="s">
        <v>331</v>
      </c>
      <c r="H44" s="21">
        <v>80</v>
      </c>
      <c r="I44" t="s">
        <v>314</v>
      </c>
      <c r="J44" t="s">
        <v>315</v>
      </c>
      <c r="K44">
        <v>25</v>
      </c>
      <c r="L44" s="19">
        <v>-57.872</v>
      </c>
      <c r="M44" s="19">
        <v>5.0000000000000001E-3</v>
      </c>
      <c r="N44" s="19">
        <v>-364.553</v>
      </c>
      <c r="O44" s="19">
        <v>2.4E-2</v>
      </c>
      <c r="P44" s="19">
        <v>3.1019999999999999</v>
      </c>
      <c r="Q44" s="19">
        <v>0.17599999999999999</v>
      </c>
      <c r="R44" s="19">
        <v>-10.725</v>
      </c>
      <c r="S44" s="19">
        <v>0.77700000000000002</v>
      </c>
    </row>
    <row r="45" spans="1:19">
      <c r="A45" t="s">
        <v>341</v>
      </c>
      <c r="B45" t="s">
        <v>299</v>
      </c>
      <c r="C45" t="s">
        <v>380</v>
      </c>
      <c r="E45">
        <v>62.8</v>
      </c>
      <c r="F45" t="s">
        <v>349</v>
      </c>
      <c r="G45" t="s">
        <v>331</v>
      </c>
      <c r="H45" s="21">
        <v>80</v>
      </c>
      <c r="I45" t="s">
        <v>314</v>
      </c>
      <c r="J45" t="s">
        <v>315</v>
      </c>
      <c r="K45">
        <v>25</v>
      </c>
      <c r="L45" s="19">
        <v>-71.840999999999994</v>
      </c>
      <c r="M45" s="19">
        <v>4.0000000000000001E-3</v>
      </c>
      <c r="N45" s="19">
        <v>-362.32</v>
      </c>
      <c r="O45" s="19">
        <v>2.5000000000000001E-2</v>
      </c>
      <c r="P45" s="19">
        <v>3.2519999999999998</v>
      </c>
      <c r="Q45" s="19">
        <v>0.13500000000000001</v>
      </c>
      <c r="R45" s="19">
        <v>-10.997</v>
      </c>
      <c r="S45" s="19">
        <v>0.95599999999999996</v>
      </c>
    </row>
    <row r="46" spans="1:19">
      <c r="A46" t="s">
        <v>348</v>
      </c>
      <c r="B46" t="s">
        <v>299</v>
      </c>
      <c r="C46" t="s">
        <v>380</v>
      </c>
      <c r="E46">
        <v>64</v>
      </c>
      <c r="F46" t="s">
        <v>350</v>
      </c>
      <c r="G46" t="s">
        <v>331</v>
      </c>
      <c r="H46" s="21">
        <v>80</v>
      </c>
      <c r="I46" t="s">
        <v>314</v>
      </c>
      <c r="J46" t="s">
        <v>315</v>
      </c>
      <c r="K46">
        <v>25</v>
      </c>
      <c r="L46" s="19">
        <v>-65.959999999999994</v>
      </c>
      <c r="M46" s="19">
        <v>4.0000000000000001E-3</v>
      </c>
      <c r="N46" s="19">
        <v>-363.71300000000002</v>
      </c>
      <c r="O46" s="19">
        <v>2.7E-2</v>
      </c>
      <c r="P46" s="19">
        <v>2.58</v>
      </c>
      <c r="Q46" s="19">
        <v>0.13</v>
      </c>
      <c r="R46" s="19">
        <v>-10.36</v>
      </c>
      <c r="S46" s="19">
        <v>0.8</v>
      </c>
    </row>
    <row r="47" spans="1:19">
      <c r="A47" t="s">
        <v>343</v>
      </c>
      <c r="B47" t="s">
        <v>299</v>
      </c>
      <c r="C47" t="s">
        <v>380</v>
      </c>
      <c r="E47">
        <v>202.9</v>
      </c>
      <c r="F47" t="s">
        <v>335</v>
      </c>
      <c r="G47" t="s">
        <v>331</v>
      </c>
      <c r="H47" s="21">
        <v>65</v>
      </c>
      <c r="I47" t="s">
        <v>314</v>
      </c>
      <c r="J47" t="s">
        <v>315</v>
      </c>
      <c r="K47">
        <v>25</v>
      </c>
      <c r="L47">
        <v>-61.884999999999998</v>
      </c>
      <c r="M47">
        <v>3.0000000000000001E-3</v>
      </c>
      <c r="N47">
        <v>-383.529</v>
      </c>
      <c r="O47">
        <v>2.4E-2</v>
      </c>
      <c r="P47">
        <v>3.3839999999999999</v>
      </c>
      <c r="Q47">
        <v>0.13800000000000001</v>
      </c>
      <c r="R47">
        <v>-10.606999999999999</v>
      </c>
      <c r="S47">
        <v>0.78500000000000003</v>
      </c>
    </row>
    <row r="48" spans="1:19">
      <c r="A48" t="s">
        <v>351</v>
      </c>
      <c r="B48" t="s">
        <v>299</v>
      </c>
      <c r="C48" t="s">
        <v>380</v>
      </c>
      <c r="E48">
        <v>76.5</v>
      </c>
      <c r="F48" t="s">
        <v>335</v>
      </c>
      <c r="G48" t="s">
        <v>331</v>
      </c>
      <c r="H48" s="21">
        <v>65</v>
      </c>
      <c r="I48" t="s">
        <v>314</v>
      </c>
      <c r="J48" t="s">
        <v>315</v>
      </c>
      <c r="K48">
        <v>25</v>
      </c>
      <c r="L48">
        <v>-66.251000000000005</v>
      </c>
      <c r="M48">
        <v>4.0000000000000001E-3</v>
      </c>
      <c r="N48">
        <v>-374.26100000000002</v>
      </c>
      <c r="O48">
        <v>2.5000000000000001E-2</v>
      </c>
      <c r="P48">
        <v>3.5950000000000002</v>
      </c>
      <c r="Q48">
        <v>0.13700000000000001</v>
      </c>
      <c r="R48">
        <v>-9.9570000000000007</v>
      </c>
      <c r="S48">
        <v>0.81</v>
      </c>
    </row>
    <row r="49" spans="1:19">
      <c r="A49" t="s">
        <v>352</v>
      </c>
      <c r="B49" t="s">
        <v>299</v>
      </c>
      <c r="C49" t="s">
        <v>380</v>
      </c>
      <c r="D49">
        <v>55</v>
      </c>
      <c r="E49">
        <v>1272.0999999999999</v>
      </c>
      <c r="F49" t="s">
        <v>303</v>
      </c>
      <c r="G49" t="s">
        <v>331</v>
      </c>
      <c r="H49" s="21">
        <v>39</v>
      </c>
      <c r="I49" t="s">
        <v>314</v>
      </c>
      <c r="J49" t="s">
        <v>315</v>
      </c>
      <c r="K49">
        <v>25</v>
      </c>
      <c r="L49">
        <v>-38.65</v>
      </c>
      <c r="M49">
        <v>5.0000000000000001E-3</v>
      </c>
      <c r="N49">
        <v>-523.12199999999996</v>
      </c>
      <c r="O49">
        <v>0.03</v>
      </c>
      <c r="P49">
        <v>-3.6259999999999999</v>
      </c>
      <c r="Q49">
        <v>0.184</v>
      </c>
      <c r="R49">
        <v>-12.981999999999999</v>
      </c>
      <c r="S49">
        <v>0.96899999999999997</v>
      </c>
    </row>
    <row r="50" spans="1:19">
      <c r="A50" t="s">
        <v>396</v>
      </c>
      <c r="B50" t="s">
        <v>381</v>
      </c>
      <c r="C50" t="s">
        <v>382</v>
      </c>
      <c r="G50" t="s">
        <v>382</v>
      </c>
      <c r="I50" t="s">
        <v>314</v>
      </c>
      <c r="J50" t="s">
        <v>315</v>
      </c>
      <c r="K50">
        <v>0</v>
      </c>
      <c r="L50">
        <v>-41.4</v>
      </c>
      <c r="M50">
        <v>0.1</v>
      </c>
      <c r="N50">
        <v>-199</v>
      </c>
      <c r="O50">
        <v>0.3</v>
      </c>
      <c r="P50">
        <v>2.96</v>
      </c>
      <c r="Q50">
        <v>0.3</v>
      </c>
      <c r="R50">
        <v>9.07</v>
      </c>
      <c r="S50">
        <v>0.3</v>
      </c>
    </row>
    <row r="51" spans="1:19">
      <c r="A51" t="s">
        <v>396</v>
      </c>
      <c r="B51" t="s">
        <v>319</v>
      </c>
      <c r="C51" t="s">
        <v>382</v>
      </c>
      <c r="G51" t="s">
        <v>382</v>
      </c>
      <c r="I51" t="s">
        <v>314</v>
      </c>
      <c r="J51" t="s">
        <v>315</v>
      </c>
      <c r="K51">
        <v>0</v>
      </c>
      <c r="L51">
        <v>-38.1</v>
      </c>
      <c r="M51">
        <v>0.1</v>
      </c>
      <c r="N51">
        <v>-180</v>
      </c>
      <c r="O51">
        <v>0.3</v>
      </c>
      <c r="P51">
        <v>2.59</v>
      </c>
      <c r="Q51">
        <v>0.3</v>
      </c>
      <c r="R51">
        <v>8.94</v>
      </c>
      <c r="S51">
        <v>0.3</v>
      </c>
    </row>
    <row r="52" spans="1:19">
      <c r="A52" t="s">
        <v>397</v>
      </c>
      <c r="B52" t="s">
        <v>383</v>
      </c>
      <c r="C52" t="s">
        <v>382</v>
      </c>
      <c r="G52" t="s">
        <v>382</v>
      </c>
      <c r="I52" t="s">
        <v>314</v>
      </c>
      <c r="J52" t="s">
        <v>315</v>
      </c>
      <c r="K52">
        <v>0</v>
      </c>
      <c r="L52">
        <v>-40.799999999999997</v>
      </c>
      <c r="M52">
        <v>0.1</v>
      </c>
      <c r="N52">
        <v>-194</v>
      </c>
      <c r="O52">
        <v>0.3</v>
      </c>
      <c r="P52">
        <v>2.52</v>
      </c>
      <c r="Q52">
        <v>0.3</v>
      </c>
      <c r="R52">
        <v>8.32</v>
      </c>
      <c r="S52">
        <v>0.3</v>
      </c>
    </row>
    <row r="53" spans="1:19">
      <c r="A53" t="s">
        <v>397</v>
      </c>
      <c r="B53" t="s">
        <v>384</v>
      </c>
      <c r="C53" t="s">
        <v>382</v>
      </c>
      <c r="G53" t="s">
        <v>382</v>
      </c>
      <c r="I53" t="s">
        <v>314</v>
      </c>
      <c r="J53" t="s">
        <v>315</v>
      </c>
      <c r="K53">
        <v>0</v>
      </c>
      <c r="L53">
        <v>-41.9</v>
      </c>
      <c r="M53">
        <v>0.1</v>
      </c>
      <c r="N53">
        <v>-208</v>
      </c>
      <c r="O53">
        <v>0.3</v>
      </c>
      <c r="P53">
        <v>3.61</v>
      </c>
      <c r="Q53">
        <v>0.3</v>
      </c>
      <c r="R53">
        <v>10.54</v>
      </c>
      <c r="S53">
        <v>0.3</v>
      </c>
    </row>
    <row r="54" spans="1:19">
      <c r="A54" t="s">
        <v>398</v>
      </c>
      <c r="B54" t="s">
        <v>385</v>
      </c>
      <c r="C54" t="s">
        <v>382</v>
      </c>
      <c r="G54" t="s">
        <v>382</v>
      </c>
      <c r="I54" t="s">
        <v>314</v>
      </c>
      <c r="J54" t="s">
        <v>315</v>
      </c>
      <c r="K54">
        <v>0</v>
      </c>
      <c r="L54">
        <v>-38.4</v>
      </c>
      <c r="M54">
        <v>0.1</v>
      </c>
      <c r="N54">
        <v>-176</v>
      </c>
      <c r="O54">
        <v>0.3</v>
      </c>
      <c r="P54">
        <v>2.94</v>
      </c>
      <c r="Q54">
        <v>0.3</v>
      </c>
      <c r="R54">
        <v>8.18</v>
      </c>
      <c r="S54">
        <v>0.3</v>
      </c>
    </row>
    <row r="55" spans="1:19">
      <c r="A55" t="s">
        <v>398</v>
      </c>
      <c r="B55" t="s">
        <v>386</v>
      </c>
      <c r="C55" t="s">
        <v>382</v>
      </c>
      <c r="G55" t="s">
        <v>382</v>
      </c>
      <c r="I55" t="s">
        <v>314</v>
      </c>
      <c r="J55" t="s">
        <v>315</v>
      </c>
      <c r="K55">
        <v>0</v>
      </c>
      <c r="L55">
        <v>-38</v>
      </c>
      <c r="M55">
        <v>0.1</v>
      </c>
      <c r="N55">
        <v>-174</v>
      </c>
      <c r="O55">
        <v>0.3</v>
      </c>
      <c r="P55">
        <v>2.4500000000000002</v>
      </c>
      <c r="Q55">
        <v>0.3</v>
      </c>
      <c r="R55">
        <v>6.18</v>
      </c>
      <c r="S55">
        <v>0.3</v>
      </c>
    </row>
    <row r="56" spans="1:19">
      <c r="A56" t="s">
        <v>389</v>
      </c>
      <c r="B56" t="s">
        <v>387</v>
      </c>
      <c r="C56" t="s">
        <v>388</v>
      </c>
      <c r="G56" t="s">
        <v>388</v>
      </c>
      <c r="I56" t="s">
        <v>314</v>
      </c>
      <c r="J56" t="s">
        <v>315</v>
      </c>
      <c r="K56">
        <v>1</v>
      </c>
      <c r="L56">
        <v>-55.3</v>
      </c>
      <c r="M56">
        <v>0.1</v>
      </c>
      <c r="N56">
        <v>-583</v>
      </c>
      <c r="O56">
        <v>0.1</v>
      </c>
      <c r="P56">
        <v>2</v>
      </c>
      <c r="Q56">
        <v>0.5</v>
      </c>
      <c r="R56">
        <v>-11.7</v>
      </c>
      <c r="S56">
        <v>3.2</v>
      </c>
    </row>
    <row r="57" spans="1:19">
      <c r="A57" t="s">
        <v>390</v>
      </c>
      <c r="B57" t="s">
        <v>387</v>
      </c>
      <c r="C57" t="s">
        <v>388</v>
      </c>
      <c r="G57" t="s">
        <v>388</v>
      </c>
      <c r="I57" t="s">
        <v>314</v>
      </c>
      <c r="J57" t="s">
        <v>315</v>
      </c>
      <c r="K57">
        <v>1</v>
      </c>
      <c r="L57">
        <v>-58.3</v>
      </c>
      <c r="M57">
        <v>0.1</v>
      </c>
      <c r="N57">
        <v>-592</v>
      </c>
      <c r="O57">
        <v>0.1</v>
      </c>
      <c r="P57">
        <v>1.7</v>
      </c>
      <c r="Q57">
        <v>0.4</v>
      </c>
      <c r="R57">
        <v>-9.9</v>
      </c>
      <c r="S57">
        <v>2</v>
      </c>
    </row>
    <row r="58" spans="1:19">
      <c r="A58" s="13" t="s">
        <v>391</v>
      </c>
      <c r="B58" t="s">
        <v>387</v>
      </c>
      <c r="C58" t="s">
        <v>388</v>
      </c>
      <c r="G58" t="s">
        <v>388</v>
      </c>
      <c r="I58" t="s">
        <v>314</v>
      </c>
      <c r="J58" t="s">
        <v>315</v>
      </c>
      <c r="K58">
        <v>1</v>
      </c>
      <c r="L58">
        <v>-61.7</v>
      </c>
      <c r="M58">
        <v>0.1</v>
      </c>
      <c r="N58">
        <v>-597</v>
      </c>
      <c r="O58">
        <v>0.1</v>
      </c>
      <c r="P58">
        <v>2.1</v>
      </c>
      <c r="Q58">
        <v>0.3</v>
      </c>
      <c r="R58">
        <v>-3</v>
      </c>
      <c r="S58">
        <v>2.4</v>
      </c>
    </row>
    <row r="59" spans="1:19">
      <c r="A59" s="13" t="s">
        <v>392</v>
      </c>
      <c r="B59" t="s">
        <v>387</v>
      </c>
      <c r="C59" t="s">
        <v>388</v>
      </c>
      <c r="G59" t="s">
        <v>388</v>
      </c>
      <c r="I59" t="s">
        <v>314</v>
      </c>
      <c r="J59" t="s">
        <v>315</v>
      </c>
      <c r="K59">
        <v>1</v>
      </c>
      <c r="L59">
        <v>-51.5</v>
      </c>
      <c r="M59">
        <v>0.1</v>
      </c>
      <c r="N59">
        <v>-608</v>
      </c>
      <c r="O59">
        <v>0.1</v>
      </c>
      <c r="P59">
        <v>5.8</v>
      </c>
      <c r="Q59">
        <v>0.2</v>
      </c>
      <c r="R59">
        <v>-29</v>
      </c>
      <c r="S59">
        <v>1.5</v>
      </c>
    </row>
    <row r="60" spans="1:19">
      <c r="A60" s="13" t="s">
        <v>393</v>
      </c>
      <c r="B60" t="s">
        <v>387</v>
      </c>
      <c r="C60" t="s">
        <v>388</v>
      </c>
      <c r="G60" t="s">
        <v>388</v>
      </c>
      <c r="I60" t="s">
        <v>314</v>
      </c>
      <c r="J60" t="s">
        <v>315</v>
      </c>
      <c r="K60">
        <v>1</v>
      </c>
      <c r="L60">
        <v>-44.1</v>
      </c>
      <c r="M60">
        <v>0.1</v>
      </c>
      <c r="N60">
        <v>-583</v>
      </c>
      <c r="O60">
        <v>0.1</v>
      </c>
      <c r="P60">
        <v>4.8</v>
      </c>
      <c r="Q60">
        <v>0.2</v>
      </c>
      <c r="R60">
        <v>-30.3</v>
      </c>
      <c r="S60">
        <v>1.1000000000000001</v>
      </c>
    </row>
    <row r="61" spans="1:19">
      <c r="A61" s="13" t="s">
        <v>394</v>
      </c>
      <c r="B61" t="s">
        <v>387</v>
      </c>
      <c r="C61" t="s">
        <v>388</v>
      </c>
      <c r="G61" t="s">
        <v>388</v>
      </c>
      <c r="I61" t="s">
        <v>314</v>
      </c>
      <c r="J61" t="s">
        <v>315</v>
      </c>
      <c r="K61">
        <v>1</v>
      </c>
      <c r="L61">
        <v>-56.4</v>
      </c>
      <c r="M61">
        <v>0.1</v>
      </c>
      <c r="N61">
        <v>-605</v>
      </c>
      <c r="O61">
        <v>0.1</v>
      </c>
      <c r="P61">
        <v>2</v>
      </c>
      <c r="Q61">
        <v>0.3</v>
      </c>
      <c r="R61">
        <v>-32.1</v>
      </c>
      <c r="S61">
        <v>1.6</v>
      </c>
    </row>
    <row r="62" spans="1:19">
      <c r="A62" s="13" t="s">
        <v>395</v>
      </c>
      <c r="B62" t="s">
        <v>387</v>
      </c>
      <c r="C62" t="s">
        <v>388</v>
      </c>
      <c r="G62" t="s">
        <v>388</v>
      </c>
      <c r="I62" t="s">
        <v>314</v>
      </c>
      <c r="J62" t="s">
        <v>315</v>
      </c>
      <c r="K62">
        <v>1</v>
      </c>
      <c r="L62">
        <v>-55.3</v>
      </c>
      <c r="M62">
        <v>0.1</v>
      </c>
      <c r="N62">
        <v>-608</v>
      </c>
      <c r="O62">
        <v>0.1</v>
      </c>
      <c r="P62">
        <v>3.9</v>
      </c>
      <c r="Q62">
        <v>0.3</v>
      </c>
      <c r="R62">
        <v>-27</v>
      </c>
      <c r="S62">
        <v>2.5</v>
      </c>
    </row>
    <row r="63" spans="1:19">
      <c r="A63" t="s">
        <v>399</v>
      </c>
      <c r="B63" t="s">
        <v>313</v>
      </c>
      <c r="C63" t="s">
        <v>388</v>
      </c>
      <c r="G63" t="s">
        <v>388</v>
      </c>
      <c r="I63" t="s">
        <v>314</v>
      </c>
      <c r="J63" t="s">
        <v>315</v>
      </c>
      <c r="K63">
        <v>1</v>
      </c>
      <c r="L63">
        <v>-32.597999999999999</v>
      </c>
      <c r="M63">
        <v>3.0000000000000001E-3</v>
      </c>
      <c r="N63">
        <v>-422.25</v>
      </c>
      <c r="O63">
        <v>0.02</v>
      </c>
      <c r="P63">
        <v>5.58</v>
      </c>
      <c r="Q63">
        <v>0.08</v>
      </c>
      <c r="R63">
        <v>-6.27</v>
      </c>
      <c r="S63">
        <v>0.25</v>
      </c>
    </row>
    <row r="64" spans="1:19">
      <c r="A64" t="s">
        <v>399</v>
      </c>
      <c r="B64" t="s">
        <v>313</v>
      </c>
      <c r="C64" t="s">
        <v>388</v>
      </c>
      <c r="G64" t="s">
        <v>388</v>
      </c>
      <c r="I64" t="s">
        <v>314</v>
      </c>
      <c r="J64" t="s">
        <v>315</v>
      </c>
      <c r="K64">
        <v>1</v>
      </c>
      <c r="L64">
        <v>-32.146999999999998</v>
      </c>
      <c r="M64">
        <v>1.4E-2</v>
      </c>
      <c r="N64">
        <v>-429.34</v>
      </c>
      <c r="O64">
        <v>0.01</v>
      </c>
      <c r="P64">
        <v>5.76</v>
      </c>
      <c r="Q64">
        <v>0.09</v>
      </c>
      <c r="R64">
        <v>-9.91</v>
      </c>
      <c r="S64">
        <v>0.24</v>
      </c>
    </row>
    <row r="65" spans="1:19">
      <c r="A65" t="s">
        <v>399</v>
      </c>
      <c r="B65" t="s">
        <v>313</v>
      </c>
      <c r="C65" t="s">
        <v>388</v>
      </c>
      <c r="G65" t="s">
        <v>388</v>
      </c>
      <c r="I65" t="s">
        <v>314</v>
      </c>
      <c r="J65" t="s">
        <v>315</v>
      </c>
      <c r="K65">
        <v>1</v>
      </c>
      <c r="L65">
        <v>-35.918999999999997</v>
      </c>
      <c r="M65">
        <v>1.6E-2</v>
      </c>
      <c r="N65">
        <v>-421.25</v>
      </c>
      <c r="O65">
        <v>0.02</v>
      </c>
      <c r="P65">
        <v>6</v>
      </c>
      <c r="Q65">
        <v>7.0000000000000007E-2</v>
      </c>
      <c r="R65">
        <v>5.25</v>
      </c>
      <c r="S65">
        <v>0.28999999999999998</v>
      </c>
    </row>
    <row r="66" spans="1:19">
      <c r="A66" t="s">
        <v>399</v>
      </c>
      <c r="B66" t="s">
        <v>313</v>
      </c>
      <c r="C66" t="s">
        <v>388</v>
      </c>
      <c r="G66" t="s">
        <v>388</v>
      </c>
      <c r="I66" t="s">
        <v>314</v>
      </c>
      <c r="J66" t="s">
        <v>315</v>
      </c>
      <c r="K66">
        <v>1</v>
      </c>
      <c r="L66">
        <v>-32.709000000000003</v>
      </c>
      <c r="M66">
        <v>5.0000000000000001E-3</v>
      </c>
      <c r="N66">
        <v>-420.75</v>
      </c>
      <c r="O66">
        <v>0.02</v>
      </c>
      <c r="P66">
        <v>5.19</v>
      </c>
      <c r="Q66">
        <v>0.13</v>
      </c>
      <c r="R66">
        <v>-6.34</v>
      </c>
      <c r="S66">
        <v>0.31</v>
      </c>
    </row>
    <row r="67" spans="1:19">
      <c r="A67" t="s">
        <v>399</v>
      </c>
      <c r="B67" t="s">
        <v>313</v>
      </c>
      <c r="C67" t="s">
        <v>388</v>
      </c>
      <c r="G67" t="s">
        <v>388</v>
      </c>
      <c r="I67" t="s">
        <v>314</v>
      </c>
      <c r="J67" t="s">
        <v>315</v>
      </c>
      <c r="K67">
        <v>1</v>
      </c>
      <c r="L67">
        <v>-34.299999999999997</v>
      </c>
      <c r="M67">
        <v>5.0000000000000001E-3</v>
      </c>
      <c r="N67">
        <v>-419.85</v>
      </c>
      <c r="O67">
        <v>0.02</v>
      </c>
      <c r="P67">
        <v>5.37</v>
      </c>
      <c r="Q67">
        <v>0.11</v>
      </c>
      <c r="R67">
        <v>4.05</v>
      </c>
      <c r="S67">
        <v>0.33</v>
      </c>
    </row>
    <row r="68" spans="1:19">
      <c r="A68" t="s">
        <v>399</v>
      </c>
      <c r="B68" t="s">
        <v>313</v>
      </c>
      <c r="C68" t="s">
        <v>388</v>
      </c>
      <c r="G68" t="s">
        <v>388</v>
      </c>
      <c r="I68" t="s">
        <v>314</v>
      </c>
      <c r="J68" t="s">
        <v>315</v>
      </c>
      <c r="K68">
        <v>1</v>
      </c>
      <c r="L68">
        <v>-31.786999999999999</v>
      </c>
      <c r="M68">
        <v>4.0000000000000001E-3</v>
      </c>
      <c r="N68">
        <v>-420.01</v>
      </c>
      <c r="O68">
        <v>0.02</v>
      </c>
      <c r="P68">
        <v>5.26</v>
      </c>
      <c r="Q68">
        <v>0.12</v>
      </c>
      <c r="R68">
        <v>-8.4499999999999993</v>
      </c>
      <c r="S68">
        <v>0.31</v>
      </c>
    </row>
    <row r="69" spans="1:19">
      <c r="A69" t="s">
        <v>400</v>
      </c>
      <c r="B69" t="s">
        <v>313</v>
      </c>
      <c r="C69" t="s">
        <v>388</v>
      </c>
      <c r="G69" t="s">
        <v>388</v>
      </c>
      <c r="I69" t="s">
        <v>314</v>
      </c>
      <c r="J69" t="s">
        <v>315</v>
      </c>
      <c r="K69">
        <v>1</v>
      </c>
      <c r="L69">
        <v>-12.644</v>
      </c>
      <c r="M69">
        <v>3.0000000000000001E-3</v>
      </c>
      <c r="N69">
        <v>-121.07</v>
      </c>
      <c r="O69">
        <v>0.02</v>
      </c>
      <c r="P69">
        <v>3.59</v>
      </c>
      <c r="Q69">
        <v>0.13</v>
      </c>
      <c r="R69">
        <v>8.4499999999999993</v>
      </c>
      <c r="S69">
        <v>0.65</v>
      </c>
    </row>
    <row r="70" spans="1:19">
      <c r="A70" t="s">
        <v>400</v>
      </c>
      <c r="B70" t="s">
        <v>313</v>
      </c>
      <c r="C70" t="s">
        <v>388</v>
      </c>
      <c r="G70" t="s">
        <v>388</v>
      </c>
      <c r="I70" t="s">
        <v>314</v>
      </c>
      <c r="J70" t="s">
        <v>315</v>
      </c>
      <c r="K70">
        <v>1</v>
      </c>
      <c r="L70">
        <v>-14.63</v>
      </c>
      <c r="M70">
        <v>3.0000000000000001E-3</v>
      </c>
      <c r="N70">
        <v>-122.25</v>
      </c>
      <c r="O70">
        <v>0.01</v>
      </c>
      <c r="P70">
        <v>3.26</v>
      </c>
      <c r="Q70">
        <v>0.11</v>
      </c>
      <c r="R70">
        <v>10.24</v>
      </c>
      <c r="S70">
        <v>0.42</v>
      </c>
    </row>
    <row r="71" spans="1:19">
      <c r="A71" t="s">
        <v>400</v>
      </c>
      <c r="B71" t="s">
        <v>313</v>
      </c>
      <c r="C71" t="s">
        <v>388</v>
      </c>
      <c r="G71" t="s">
        <v>388</v>
      </c>
      <c r="I71" t="s">
        <v>314</v>
      </c>
      <c r="J71" t="s">
        <v>315</v>
      </c>
      <c r="K71">
        <v>1</v>
      </c>
      <c r="L71">
        <v>-12.493</v>
      </c>
      <c r="M71">
        <v>4.0000000000000001E-3</v>
      </c>
      <c r="N71">
        <v>-120.83</v>
      </c>
      <c r="O71">
        <v>0.01</v>
      </c>
      <c r="P71">
        <v>3.49</v>
      </c>
      <c r="Q71">
        <v>0.13</v>
      </c>
      <c r="R71">
        <v>9.02</v>
      </c>
      <c r="S71">
        <v>0.38</v>
      </c>
    </row>
    <row r="72" spans="1:19">
      <c r="A72" t="s">
        <v>401</v>
      </c>
      <c r="B72" t="s">
        <v>313</v>
      </c>
      <c r="C72" t="s">
        <v>388</v>
      </c>
      <c r="G72" t="s">
        <v>388</v>
      </c>
      <c r="I72" t="s">
        <v>314</v>
      </c>
      <c r="J72" t="s">
        <v>315</v>
      </c>
      <c r="K72">
        <v>1</v>
      </c>
      <c r="L72">
        <v>-23.977</v>
      </c>
      <c r="M72">
        <v>0.01</v>
      </c>
      <c r="N72">
        <v>-282.63</v>
      </c>
      <c r="O72">
        <v>0.06</v>
      </c>
      <c r="P72">
        <v>3.32</v>
      </c>
      <c r="Q72">
        <v>0.01</v>
      </c>
      <c r="R72">
        <v>-7.57</v>
      </c>
      <c r="S72">
        <v>0.34</v>
      </c>
    </row>
    <row r="73" spans="1:19">
      <c r="A73" t="s">
        <v>402</v>
      </c>
      <c r="B73" t="s">
        <v>313</v>
      </c>
      <c r="C73" t="s">
        <v>382</v>
      </c>
      <c r="G73" t="s">
        <v>382</v>
      </c>
      <c r="I73" t="s">
        <v>314</v>
      </c>
      <c r="J73" t="s">
        <v>315</v>
      </c>
      <c r="K73">
        <v>0</v>
      </c>
      <c r="L73">
        <v>-36.448999999999998</v>
      </c>
      <c r="M73">
        <v>5.0000000000000001E-3</v>
      </c>
      <c r="N73">
        <v>-158.31</v>
      </c>
      <c r="O73">
        <v>0.01</v>
      </c>
      <c r="P73">
        <v>3.11</v>
      </c>
      <c r="Q73">
        <v>0.09</v>
      </c>
      <c r="R73">
        <v>9.33</v>
      </c>
      <c r="S73">
        <v>0.44</v>
      </c>
    </row>
    <row r="74" spans="1:19">
      <c r="A74" t="s">
        <v>403</v>
      </c>
      <c r="B74" t="s">
        <v>313</v>
      </c>
      <c r="C74" t="s">
        <v>382</v>
      </c>
      <c r="G74" t="s">
        <v>382</v>
      </c>
      <c r="I74" t="s">
        <v>314</v>
      </c>
      <c r="J74" t="s">
        <v>315</v>
      </c>
      <c r="K74">
        <v>0</v>
      </c>
      <c r="L74">
        <v>-25.969000000000001</v>
      </c>
      <c r="M74">
        <v>7.0000000000000001E-3</v>
      </c>
      <c r="N74">
        <v>-154</v>
      </c>
      <c r="O74">
        <v>0.02</v>
      </c>
      <c r="P74">
        <v>3.05</v>
      </c>
      <c r="Q74">
        <v>0.12</v>
      </c>
      <c r="R74">
        <v>9.25</v>
      </c>
      <c r="S74">
        <v>0.41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7F23-4580-BE43-B578-4F88B06AB82E}">
  <dimension ref="A1:S11"/>
  <sheetViews>
    <sheetView zoomScaleNormal="100" workbookViewId="0">
      <selection activeCell="F22" sqref="F22"/>
    </sheetView>
  </sheetViews>
  <sheetFormatPr baseColWidth="10" defaultRowHeight="16"/>
  <sheetData>
    <row r="1" spans="1:19">
      <c r="A1" t="s">
        <v>353</v>
      </c>
      <c r="B1" t="s">
        <v>11</v>
      </c>
      <c r="C1" t="s">
        <v>328</v>
      </c>
      <c r="D1" t="s">
        <v>354</v>
      </c>
      <c r="E1" t="s">
        <v>329</v>
      </c>
      <c r="F1" t="s">
        <v>360</v>
      </c>
      <c r="G1" t="s">
        <v>330</v>
      </c>
      <c r="H1" t="s">
        <v>355</v>
      </c>
      <c r="I1" t="s">
        <v>329</v>
      </c>
      <c r="J1" t="s">
        <v>360</v>
      </c>
      <c r="K1" t="s">
        <v>330</v>
      </c>
      <c r="L1" t="s">
        <v>356</v>
      </c>
      <c r="M1" t="s">
        <v>357</v>
      </c>
      <c r="N1" t="s">
        <v>358</v>
      </c>
      <c r="O1" t="s">
        <v>330</v>
      </c>
      <c r="Q1" t="s">
        <v>357</v>
      </c>
      <c r="R1" t="s">
        <v>358</v>
      </c>
      <c r="S1" t="s">
        <v>330</v>
      </c>
    </row>
    <row r="2" spans="1:19">
      <c r="A2" t="s">
        <v>16</v>
      </c>
      <c r="B2" t="s">
        <v>297</v>
      </c>
      <c r="C2">
        <v>25</v>
      </c>
      <c r="D2">
        <v>-100.5</v>
      </c>
      <c r="E2">
        <v>13.9</v>
      </c>
      <c r="F2">
        <v>0.91</v>
      </c>
      <c r="G2">
        <v>8.0000000000000004E-4</v>
      </c>
      <c r="H2">
        <v>-97.1</v>
      </c>
      <c r="I2">
        <v>23.4</v>
      </c>
      <c r="L2">
        <f t="shared" ref="L2:L11" si="0">D2/1000+1</f>
        <v>0.89949999999999997</v>
      </c>
      <c r="M2">
        <f>D2-D3/SQRT(E2^2+E3^2)</f>
        <v>-95.990606883378277</v>
      </c>
      <c r="N2">
        <v>8</v>
      </c>
      <c r="O2" t="s">
        <v>359</v>
      </c>
      <c r="Q2">
        <f>D2-D4/SQRT(E2^2+E4^2)</f>
        <v>-93.599123904237345</v>
      </c>
    </row>
    <row r="3" spans="1:19">
      <c r="A3" t="s">
        <v>16</v>
      </c>
      <c r="B3" t="s">
        <v>297</v>
      </c>
      <c r="C3">
        <v>35</v>
      </c>
      <c r="D3">
        <v>-96.6</v>
      </c>
      <c r="E3">
        <v>16.3</v>
      </c>
      <c r="F3">
        <v>0.67</v>
      </c>
      <c r="G3" t="s">
        <v>361</v>
      </c>
      <c r="H3">
        <v>-33.4</v>
      </c>
      <c r="I3">
        <v>30.4</v>
      </c>
      <c r="L3">
        <f t="shared" si="0"/>
        <v>0.90339999999999998</v>
      </c>
      <c r="Q3">
        <f>D3-D5/SQRT(E3^2+E5^2)</f>
        <v>-93.701776243773466</v>
      </c>
    </row>
    <row r="4" spans="1:19">
      <c r="A4" t="s">
        <v>64</v>
      </c>
      <c r="B4" t="s">
        <v>297</v>
      </c>
      <c r="C4">
        <v>25</v>
      </c>
      <c r="D4">
        <v>-113.9</v>
      </c>
      <c r="E4">
        <v>8.9</v>
      </c>
      <c r="F4">
        <v>0.93</v>
      </c>
      <c r="G4" t="s">
        <v>361</v>
      </c>
      <c r="H4">
        <v>-82.8</v>
      </c>
      <c r="I4">
        <v>9.8000000000000007</v>
      </c>
      <c r="L4">
        <f t="shared" si="0"/>
        <v>0.8861</v>
      </c>
      <c r="M4">
        <f>D4-D5/SQRT(E4^2+E5^2)</f>
        <v>-110.36439759995129</v>
      </c>
      <c r="N4">
        <v>12</v>
      </c>
      <c r="O4" t="s">
        <v>359</v>
      </c>
    </row>
    <row r="5" spans="1:19">
      <c r="A5" t="s">
        <v>64</v>
      </c>
      <c r="B5" t="s">
        <v>297</v>
      </c>
      <c r="C5">
        <v>35</v>
      </c>
      <c r="D5">
        <v>-69.099999999999994</v>
      </c>
      <c r="E5">
        <v>17.399999999999999</v>
      </c>
      <c r="F5">
        <v>0.56999999999999995</v>
      </c>
      <c r="G5">
        <v>1.9E-3</v>
      </c>
      <c r="H5">
        <v>-69.2</v>
      </c>
      <c r="I5">
        <v>25.9</v>
      </c>
      <c r="L5">
        <f t="shared" si="0"/>
        <v>0.93090000000000006</v>
      </c>
    </row>
    <row r="6" spans="1:19">
      <c r="A6" t="s">
        <v>16</v>
      </c>
      <c r="B6" t="s">
        <v>295</v>
      </c>
      <c r="C6">
        <v>25</v>
      </c>
      <c r="D6">
        <v>-21.2</v>
      </c>
      <c r="E6">
        <v>6.3</v>
      </c>
      <c r="F6">
        <v>0.62</v>
      </c>
      <c r="G6">
        <v>1.2E-2</v>
      </c>
      <c r="H6">
        <v>-54.7</v>
      </c>
      <c r="I6">
        <v>30.8</v>
      </c>
      <c r="L6">
        <f t="shared" si="0"/>
        <v>0.9788</v>
      </c>
      <c r="M6">
        <f>D6-D7/SQRT(E6^2+E7^2)</f>
        <v>-21.499828866268409</v>
      </c>
      <c r="N6">
        <v>7</v>
      </c>
      <c r="O6" t="s">
        <v>359</v>
      </c>
      <c r="Q6">
        <f>D6-D8/SQRT(E6^2+E8^2)</f>
        <v>-16.86190863165935</v>
      </c>
    </row>
    <row r="7" spans="1:19">
      <c r="A7" t="s">
        <v>16</v>
      </c>
      <c r="B7" t="s">
        <v>295</v>
      </c>
      <c r="C7">
        <v>35</v>
      </c>
      <c r="D7">
        <v>5.0999999999999996</v>
      </c>
      <c r="E7">
        <v>15.8</v>
      </c>
      <c r="F7">
        <v>0.01</v>
      </c>
      <c r="G7">
        <v>0.75229999999999997</v>
      </c>
      <c r="H7">
        <v>-34.1</v>
      </c>
      <c r="I7">
        <v>32.799999999999997</v>
      </c>
      <c r="L7">
        <f t="shared" si="0"/>
        <v>1.0051000000000001</v>
      </c>
      <c r="Q7">
        <f>D7-D9/SQRT(E7^2+E9^2)</f>
        <v>7.5002685729671601</v>
      </c>
    </row>
    <row r="8" spans="1:19">
      <c r="A8" t="s">
        <v>64</v>
      </c>
      <c r="B8" t="s">
        <v>295</v>
      </c>
      <c r="C8">
        <v>25</v>
      </c>
      <c r="D8">
        <v>-61.5</v>
      </c>
      <c r="E8">
        <v>12.7</v>
      </c>
      <c r="F8">
        <v>0.7</v>
      </c>
      <c r="G8">
        <v>6.9999999999999999E-4</v>
      </c>
      <c r="H8">
        <v>-43.1</v>
      </c>
      <c r="I8">
        <v>34.799999999999997</v>
      </c>
      <c r="L8">
        <f t="shared" si="0"/>
        <v>0.9385</v>
      </c>
      <c r="M8">
        <f>D8-D9/SQRT(E8^2+E9^2)</f>
        <v>-58.628400707029307</v>
      </c>
      <c r="N8">
        <v>10</v>
      </c>
      <c r="O8" t="s">
        <v>359</v>
      </c>
    </row>
    <row r="9" spans="1:19">
      <c r="A9" t="s">
        <v>64</v>
      </c>
      <c r="B9" t="s">
        <v>295</v>
      </c>
      <c r="C9">
        <v>35</v>
      </c>
      <c r="D9">
        <v>-41.1</v>
      </c>
      <c r="E9">
        <v>6.6</v>
      </c>
      <c r="F9">
        <v>0.78</v>
      </c>
      <c r="G9" t="s">
        <v>361</v>
      </c>
      <c r="H9">
        <v>74.2</v>
      </c>
      <c r="I9">
        <v>29</v>
      </c>
      <c r="L9">
        <f t="shared" si="0"/>
        <v>0.95889999999999997</v>
      </c>
    </row>
    <row r="10" spans="1:19">
      <c r="A10" t="s">
        <v>64</v>
      </c>
      <c r="B10" t="s">
        <v>125</v>
      </c>
      <c r="C10">
        <v>25</v>
      </c>
      <c r="D10">
        <v>-114.9</v>
      </c>
      <c r="E10">
        <v>23.9</v>
      </c>
      <c r="F10">
        <v>0.86</v>
      </c>
      <c r="G10" t="s">
        <v>361</v>
      </c>
      <c r="H10">
        <v>-75.2</v>
      </c>
      <c r="I10">
        <v>13.7</v>
      </c>
      <c r="L10">
        <f t="shared" si="0"/>
        <v>0.8851</v>
      </c>
      <c r="M10">
        <f>D10-D11/SQRT(E10^2+E11^2)</f>
        <v>-111.36685273253718</v>
      </c>
      <c r="N10">
        <v>13</v>
      </c>
      <c r="O10" t="s">
        <v>359</v>
      </c>
    </row>
    <row r="11" spans="1:19">
      <c r="A11" t="s">
        <v>64</v>
      </c>
      <c r="B11" t="s">
        <v>125</v>
      </c>
      <c r="C11">
        <v>35</v>
      </c>
      <c r="D11">
        <v>-91.4</v>
      </c>
      <c r="E11">
        <v>9.9</v>
      </c>
      <c r="F11">
        <v>0.88</v>
      </c>
      <c r="G11" t="s">
        <v>361</v>
      </c>
      <c r="H11">
        <v>-18.8</v>
      </c>
      <c r="I11">
        <v>17.5</v>
      </c>
      <c r="L11">
        <f t="shared" si="0"/>
        <v>0.90859999999999996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8204-70E7-1249-8B9D-940D892674EB}">
  <dimension ref="A1:G40"/>
  <sheetViews>
    <sheetView tabSelected="1" workbookViewId="0">
      <pane ySplit="1" topLeftCell="A2" activePane="bottomLeft" state="frozen"/>
      <selection pane="bottomLeft" activeCell="I24" sqref="I24"/>
    </sheetView>
  </sheetViews>
  <sheetFormatPr baseColWidth="10" defaultRowHeight="16"/>
  <cols>
    <col min="1" max="1" width="22.5" bestFit="1" customWidth="1"/>
  </cols>
  <sheetData>
    <row r="1" spans="1:7">
      <c r="A1" s="35" t="s">
        <v>362</v>
      </c>
      <c r="B1" s="35" t="s">
        <v>353</v>
      </c>
      <c r="C1" s="35" t="s">
        <v>11</v>
      </c>
      <c r="D1" s="35" t="s">
        <v>328</v>
      </c>
      <c r="E1" s="35" t="s">
        <v>354</v>
      </c>
      <c r="F1" s="35" t="s">
        <v>13</v>
      </c>
      <c r="G1" s="35" t="s">
        <v>14</v>
      </c>
    </row>
    <row r="2" spans="1:7">
      <c r="A2" t="s">
        <v>364</v>
      </c>
      <c r="B2" t="s">
        <v>64</v>
      </c>
      <c r="C2" t="s">
        <v>297</v>
      </c>
      <c r="D2">
        <v>37</v>
      </c>
      <c r="E2">
        <v>-72</v>
      </c>
      <c r="F2" t="s">
        <v>378</v>
      </c>
      <c r="G2">
        <v>16</v>
      </c>
    </row>
    <row r="3" spans="1:7">
      <c r="A3" t="s">
        <v>364</v>
      </c>
      <c r="B3" t="s">
        <v>16</v>
      </c>
      <c r="C3" t="s">
        <v>297</v>
      </c>
      <c r="D3">
        <v>37</v>
      </c>
      <c r="E3">
        <f>AVERAGE(-74, -76)</f>
        <v>-75</v>
      </c>
      <c r="F3" t="s">
        <v>314</v>
      </c>
      <c r="G3">
        <v>16</v>
      </c>
    </row>
    <row r="4" spans="1:7">
      <c r="A4" t="s">
        <v>364</v>
      </c>
      <c r="B4" t="s">
        <v>368</v>
      </c>
      <c r="C4" t="s">
        <v>297</v>
      </c>
      <c r="D4">
        <v>37</v>
      </c>
      <c r="E4">
        <f>AVERAGE(-83,  -78)</f>
        <v>-80.5</v>
      </c>
      <c r="F4" t="s">
        <v>314</v>
      </c>
      <c r="G4">
        <v>16</v>
      </c>
    </row>
    <row r="5" spans="1:7">
      <c r="A5" t="s">
        <v>369</v>
      </c>
      <c r="B5" t="s">
        <v>365</v>
      </c>
      <c r="C5" t="s">
        <v>295</v>
      </c>
      <c r="D5">
        <v>37</v>
      </c>
      <c r="E5">
        <f>AVERAGE(-14,-9)</f>
        <v>-11.5</v>
      </c>
      <c r="F5" t="s">
        <v>314</v>
      </c>
      <c r="G5">
        <v>16</v>
      </c>
    </row>
    <row r="6" spans="1:7">
      <c r="A6" t="s">
        <v>370</v>
      </c>
      <c r="B6" t="s">
        <v>16</v>
      </c>
      <c r="C6" t="s">
        <v>295</v>
      </c>
      <c r="D6">
        <v>37</v>
      </c>
      <c r="E6">
        <f>AVERAGE(-24,-12)</f>
        <v>-18</v>
      </c>
      <c r="F6" t="s">
        <v>314</v>
      </c>
      <c r="G6">
        <v>16</v>
      </c>
    </row>
    <row r="7" spans="1:7">
      <c r="A7" t="s">
        <v>371</v>
      </c>
      <c r="B7" t="s">
        <v>64</v>
      </c>
      <c r="C7" t="s">
        <v>295</v>
      </c>
      <c r="D7">
        <v>37</v>
      </c>
      <c r="E7">
        <f>AVERAGE(-35,-24)</f>
        <v>-29.5</v>
      </c>
      <c r="F7" t="s">
        <v>314</v>
      </c>
      <c r="G7">
        <v>16</v>
      </c>
    </row>
    <row r="8" spans="1:7">
      <c r="A8" t="s">
        <v>371</v>
      </c>
      <c r="B8" t="s">
        <v>16</v>
      </c>
      <c r="C8" t="s">
        <v>295</v>
      </c>
      <c r="D8">
        <v>30</v>
      </c>
      <c r="E8">
        <f>AVERAGE(-31,-27)</f>
        <v>-29</v>
      </c>
      <c r="F8" t="s">
        <v>314</v>
      </c>
      <c r="G8">
        <v>16</v>
      </c>
    </row>
    <row r="9" spans="1:7">
      <c r="A9" t="s">
        <v>372</v>
      </c>
      <c r="B9" t="s">
        <v>16</v>
      </c>
      <c r="C9" t="s">
        <v>295</v>
      </c>
      <c r="D9">
        <v>37</v>
      </c>
      <c r="E9">
        <v>-22</v>
      </c>
      <c r="F9" t="s">
        <v>314</v>
      </c>
      <c r="G9">
        <v>16</v>
      </c>
    </row>
    <row r="10" spans="1:7">
      <c r="A10" t="s">
        <v>372</v>
      </c>
      <c r="B10" t="s">
        <v>16</v>
      </c>
      <c r="C10" t="s">
        <v>297</v>
      </c>
      <c r="D10">
        <v>37</v>
      </c>
      <c r="E10">
        <v>-79</v>
      </c>
      <c r="F10" t="s">
        <v>314</v>
      </c>
      <c r="G10">
        <v>16</v>
      </c>
    </row>
    <row r="11" spans="1:7">
      <c r="A11" t="s">
        <v>373</v>
      </c>
      <c r="B11" t="s">
        <v>16</v>
      </c>
      <c r="C11" t="s">
        <v>295</v>
      </c>
      <c r="D11">
        <v>37</v>
      </c>
      <c r="E11">
        <v>-35</v>
      </c>
      <c r="F11" t="s">
        <v>314</v>
      </c>
      <c r="G11">
        <v>16</v>
      </c>
    </row>
    <row r="12" spans="1:7">
      <c r="A12" t="s">
        <v>373</v>
      </c>
      <c r="B12" t="s">
        <v>16</v>
      </c>
      <c r="C12" t="s">
        <v>297</v>
      </c>
      <c r="D12">
        <v>37</v>
      </c>
      <c r="E12">
        <v>-83</v>
      </c>
      <c r="F12" t="s">
        <v>314</v>
      </c>
      <c r="G12">
        <v>16</v>
      </c>
    </row>
    <row r="13" spans="1:7">
      <c r="A13" t="s">
        <v>374</v>
      </c>
      <c r="B13" t="s">
        <v>16</v>
      </c>
      <c r="C13" t="s">
        <v>307</v>
      </c>
      <c r="D13">
        <v>37</v>
      </c>
      <c r="E13">
        <v>-53</v>
      </c>
      <c r="F13" t="s">
        <v>314</v>
      </c>
      <c r="G13">
        <v>16</v>
      </c>
    </row>
    <row r="14" spans="1:7">
      <c r="A14" t="s">
        <v>373</v>
      </c>
      <c r="B14" t="s">
        <v>16</v>
      </c>
      <c r="C14" t="s">
        <v>307</v>
      </c>
      <c r="D14">
        <v>38</v>
      </c>
      <c r="E14">
        <v>-67</v>
      </c>
      <c r="F14" t="s">
        <v>314</v>
      </c>
      <c r="G14">
        <v>16</v>
      </c>
    </row>
    <row r="15" spans="1:7">
      <c r="A15" t="s">
        <v>374</v>
      </c>
      <c r="B15" t="s">
        <v>367</v>
      </c>
      <c r="C15" t="s">
        <v>307</v>
      </c>
      <c r="D15">
        <v>20</v>
      </c>
      <c r="E15">
        <v>-73</v>
      </c>
      <c r="F15" t="s">
        <v>314</v>
      </c>
      <c r="G15">
        <v>16</v>
      </c>
    </row>
    <row r="16" spans="1:7">
      <c r="A16" t="s">
        <v>366</v>
      </c>
      <c r="B16" t="s">
        <v>16</v>
      </c>
      <c r="C16" t="s">
        <v>297</v>
      </c>
      <c r="D16">
        <v>25</v>
      </c>
      <c r="E16">
        <f>AVERAGE(-79.4,-82.4)</f>
        <v>-80.900000000000006</v>
      </c>
      <c r="F16" t="s">
        <v>314</v>
      </c>
      <c r="G16">
        <v>16</v>
      </c>
    </row>
    <row r="17" spans="1:7">
      <c r="A17" t="s">
        <v>366</v>
      </c>
      <c r="B17" t="s">
        <v>16</v>
      </c>
      <c r="C17" t="s">
        <v>297</v>
      </c>
      <c r="D17">
        <v>30</v>
      </c>
      <c r="E17">
        <f>AVERAGE(-73.4,-77.9)</f>
        <v>-75.650000000000006</v>
      </c>
      <c r="F17" t="s">
        <v>314</v>
      </c>
      <c r="G17">
        <v>16</v>
      </c>
    </row>
    <row r="18" spans="1:7">
      <c r="A18" t="s">
        <v>366</v>
      </c>
      <c r="B18" t="s">
        <v>16</v>
      </c>
      <c r="C18" t="s">
        <v>297</v>
      </c>
      <c r="D18">
        <v>37</v>
      </c>
      <c r="E18">
        <f>AVERAGE(-74.6,-76.3)</f>
        <v>-75.449999999999989</v>
      </c>
      <c r="F18" t="s">
        <v>314</v>
      </c>
      <c r="G18">
        <v>16</v>
      </c>
    </row>
    <row r="19" spans="1:7">
      <c r="A19" t="s">
        <v>366</v>
      </c>
      <c r="B19" t="s">
        <v>16</v>
      </c>
      <c r="C19" t="s">
        <v>297</v>
      </c>
      <c r="D19">
        <v>40</v>
      </c>
      <c r="E19">
        <f>AVERAGE(-67.5,-75.1)</f>
        <v>-71.3</v>
      </c>
      <c r="F19" t="s">
        <v>314</v>
      </c>
      <c r="G19">
        <v>16</v>
      </c>
    </row>
    <row r="20" spans="1:7">
      <c r="A20" t="s">
        <v>366</v>
      </c>
      <c r="B20" t="s">
        <v>64</v>
      </c>
      <c r="C20" t="s">
        <v>297</v>
      </c>
      <c r="D20">
        <v>25</v>
      </c>
      <c r="E20">
        <f>AVERAGE(-68.9,-69.1)</f>
        <v>-69</v>
      </c>
      <c r="F20" t="s">
        <v>314</v>
      </c>
      <c r="G20">
        <v>16</v>
      </c>
    </row>
    <row r="21" spans="1:7">
      <c r="A21" t="s">
        <v>366</v>
      </c>
      <c r="B21" t="s">
        <v>64</v>
      </c>
      <c r="C21" t="s">
        <v>297</v>
      </c>
      <c r="D21">
        <v>30</v>
      </c>
      <c r="E21">
        <f>AVERAGE(-71,-64.2)</f>
        <v>-67.599999999999994</v>
      </c>
      <c r="F21" t="s">
        <v>314</v>
      </c>
      <c r="G21">
        <v>16</v>
      </c>
    </row>
    <row r="22" spans="1:7">
      <c r="A22" t="s">
        <v>366</v>
      </c>
      <c r="B22" t="s">
        <v>64</v>
      </c>
      <c r="C22" t="s">
        <v>297</v>
      </c>
      <c r="D22">
        <v>37</v>
      </c>
      <c r="E22">
        <f>AVERAGE(-73.9,-71.7)</f>
        <v>-72.800000000000011</v>
      </c>
      <c r="F22" t="s">
        <v>314</v>
      </c>
      <c r="G22">
        <v>16</v>
      </c>
    </row>
    <row r="23" spans="1:7">
      <c r="A23" t="s">
        <v>366</v>
      </c>
      <c r="B23" t="s">
        <v>368</v>
      </c>
      <c r="C23" t="s">
        <v>297</v>
      </c>
      <c r="D23">
        <v>30</v>
      </c>
      <c r="E23">
        <f>AVERAGE(-82,-79.7)</f>
        <v>-80.849999999999994</v>
      </c>
      <c r="F23" t="s">
        <v>314</v>
      </c>
      <c r="G23">
        <v>16</v>
      </c>
    </row>
    <row r="24" spans="1:7">
      <c r="A24" t="s">
        <v>366</v>
      </c>
      <c r="B24" t="s">
        <v>368</v>
      </c>
      <c r="C24" t="s">
        <v>297</v>
      </c>
      <c r="D24">
        <v>37</v>
      </c>
      <c r="E24">
        <f>AVERAGE(-83.5,-78)</f>
        <v>-80.75</v>
      </c>
      <c r="F24" t="s">
        <v>314</v>
      </c>
      <c r="G24">
        <v>16</v>
      </c>
    </row>
    <row r="25" spans="1:7">
      <c r="A25" t="s">
        <v>366</v>
      </c>
      <c r="B25" t="s">
        <v>368</v>
      </c>
      <c r="C25" t="s">
        <v>297</v>
      </c>
      <c r="D25">
        <v>40</v>
      </c>
      <c r="E25">
        <f>AVERAGE(-79.6,-76.5)</f>
        <v>-78.05</v>
      </c>
      <c r="F25" t="s">
        <v>314</v>
      </c>
      <c r="G25">
        <v>16</v>
      </c>
    </row>
    <row r="26" spans="1:7">
      <c r="A26" t="s">
        <v>376</v>
      </c>
      <c r="B26" t="s">
        <v>377</v>
      </c>
      <c r="C26" t="s">
        <v>295</v>
      </c>
      <c r="D26">
        <v>61</v>
      </c>
      <c r="E26">
        <v>-6.1</v>
      </c>
      <c r="F26" t="s">
        <v>314</v>
      </c>
      <c r="G26">
        <v>16</v>
      </c>
    </row>
    <row r="27" spans="1:7">
      <c r="A27" t="s">
        <v>376</v>
      </c>
      <c r="B27" t="s">
        <v>377</v>
      </c>
      <c r="C27" t="s">
        <v>295</v>
      </c>
      <c r="D27">
        <v>61</v>
      </c>
      <c r="E27">
        <v>-7.1</v>
      </c>
      <c r="F27" t="s">
        <v>314</v>
      </c>
      <c r="G27">
        <v>16</v>
      </c>
    </row>
    <row r="28" spans="1:7">
      <c r="A28" t="s">
        <v>376</v>
      </c>
      <c r="B28" t="s">
        <v>377</v>
      </c>
      <c r="C28" t="s">
        <v>295</v>
      </c>
      <c r="D28">
        <v>61</v>
      </c>
      <c r="E28">
        <v>-10</v>
      </c>
      <c r="F28" t="s">
        <v>314</v>
      </c>
      <c r="G28">
        <v>16</v>
      </c>
    </row>
    <row r="29" spans="1:7">
      <c r="A29" t="s">
        <v>375</v>
      </c>
      <c r="B29" t="s">
        <v>326</v>
      </c>
      <c r="C29" t="s">
        <v>297</v>
      </c>
      <c r="D29">
        <v>30</v>
      </c>
      <c r="E29">
        <v>-81</v>
      </c>
      <c r="F29" t="s">
        <v>314</v>
      </c>
      <c r="G29">
        <v>16</v>
      </c>
    </row>
    <row r="30" spans="1:7">
      <c r="A30" t="s">
        <v>375</v>
      </c>
      <c r="B30" t="s">
        <v>326</v>
      </c>
      <c r="C30" t="s">
        <v>297</v>
      </c>
      <c r="D30">
        <v>23</v>
      </c>
      <c r="E30">
        <v>-94</v>
      </c>
      <c r="F30" t="s">
        <v>314</v>
      </c>
      <c r="G30">
        <v>16</v>
      </c>
    </row>
    <row r="31" spans="1:7">
      <c r="A31" t="s">
        <v>363</v>
      </c>
      <c r="B31" t="s">
        <v>16</v>
      </c>
      <c r="C31" t="s">
        <v>297</v>
      </c>
      <c r="D31">
        <v>25</v>
      </c>
      <c r="E31">
        <v>-100.5</v>
      </c>
      <c r="F31" t="s">
        <v>17</v>
      </c>
      <c r="G31">
        <v>16</v>
      </c>
    </row>
    <row r="32" spans="1:7">
      <c r="A32" t="s">
        <v>363</v>
      </c>
      <c r="B32" t="s">
        <v>16</v>
      </c>
      <c r="C32" t="s">
        <v>297</v>
      </c>
      <c r="D32">
        <v>35</v>
      </c>
      <c r="E32">
        <v>-96.6</v>
      </c>
      <c r="F32" t="s">
        <v>33</v>
      </c>
      <c r="G32">
        <v>16</v>
      </c>
    </row>
    <row r="33" spans="1:7">
      <c r="A33" t="s">
        <v>363</v>
      </c>
      <c r="B33" t="s">
        <v>64</v>
      </c>
      <c r="C33" t="s">
        <v>297</v>
      </c>
      <c r="D33">
        <v>25</v>
      </c>
      <c r="E33">
        <v>-113.9</v>
      </c>
      <c r="F33" t="s">
        <v>17</v>
      </c>
      <c r="G33">
        <v>16</v>
      </c>
    </row>
    <row r="34" spans="1:7">
      <c r="A34" t="s">
        <v>363</v>
      </c>
      <c r="B34" t="s">
        <v>64</v>
      </c>
      <c r="C34" t="s">
        <v>297</v>
      </c>
      <c r="D34">
        <v>35</v>
      </c>
      <c r="E34">
        <v>-69.099999999999994</v>
      </c>
      <c r="F34" t="s">
        <v>33</v>
      </c>
      <c r="G34">
        <v>16</v>
      </c>
    </row>
    <row r="35" spans="1:7">
      <c r="A35" t="s">
        <v>363</v>
      </c>
      <c r="B35" t="s">
        <v>16</v>
      </c>
      <c r="C35" t="s">
        <v>295</v>
      </c>
      <c r="D35">
        <v>25</v>
      </c>
      <c r="E35">
        <v>-21.2</v>
      </c>
      <c r="F35" t="s">
        <v>95</v>
      </c>
      <c r="G35">
        <v>16</v>
      </c>
    </row>
    <row r="36" spans="1:7">
      <c r="A36" t="s">
        <v>363</v>
      </c>
      <c r="B36" t="s">
        <v>16</v>
      </c>
      <c r="C36" t="s">
        <v>295</v>
      </c>
      <c r="D36">
        <v>35</v>
      </c>
      <c r="E36">
        <v>5.0999999999999996</v>
      </c>
      <c r="F36" t="s">
        <v>110</v>
      </c>
      <c r="G36">
        <v>16</v>
      </c>
    </row>
    <row r="37" spans="1:7">
      <c r="A37" t="s">
        <v>363</v>
      </c>
      <c r="B37" t="s">
        <v>64</v>
      </c>
      <c r="C37" t="s">
        <v>295</v>
      </c>
      <c r="D37">
        <v>25</v>
      </c>
      <c r="E37">
        <v>-61.5</v>
      </c>
      <c r="F37" t="s">
        <v>95</v>
      </c>
      <c r="G37">
        <v>16</v>
      </c>
    </row>
    <row r="38" spans="1:7">
      <c r="A38" t="s">
        <v>363</v>
      </c>
      <c r="B38" t="s">
        <v>64</v>
      </c>
      <c r="C38" t="s">
        <v>295</v>
      </c>
      <c r="D38">
        <v>35</v>
      </c>
      <c r="E38">
        <v>-41.1</v>
      </c>
      <c r="F38" t="s">
        <v>110</v>
      </c>
      <c r="G38">
        <v>16</v>
      </c>
    </row>
    <row r="39" spans="1:7">
      <c r="A39" t="s">
        <v>363</v>
      </c>
      <c r="B39" t="s">
        <v>64</v>
      </c>
      <c r="C39" t="s">
        <v>125</v>
      </c>
      <c r="D39">
        <v>25</v>
      </c>
      <c r="E39">
        <v>-114.9</v>
      </c>
      <c r="F39" t="s">
        <v>181</v>
      </c>
      <c r="G39">
        <v>16</v>
      </c>
    </row>
    <row r="40" spans="1:7">
      <c r="A40" t="s">
        <v>363</v>
      </c>
      <c r="B40" t="s">
        <v>64</v>
      </c>
      <c r="C40" t="s">
        <v>125</v>
      </c>
      <c r="D40">
        <v>35</v>
      </c>
      <c r="E40">
        <v>-91.4</v>
      </c>
      <c r="F40" t="s">
        <v>182</v>
      </c>
      <c r="G40">
        <v>16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clump_sources</vt:lpstr>
      <vt:lpstr>fractionation_factors</vt:lpstr>
      <vt:lpstr>all_13e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L. Thompson</dc:creator>
  <cp:lastModifiedBy>Mia L. Thompson</cp:lastModifiedBy>
  <dcterms:created xsi:type="dcterms:W3CDTF">2025-03-26T17:03:14Z</dcterms:created>
  <dcterms:modified xsi:type="dcterms:W3CDTF">2025-05-30T20:28:32Z</dcterms:modified>
</cp:coreProperties>
</file>