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usinesshelplinegroup.sharepoint.com/sites/BusinessHelplineGroup/CVL Client Docs/Aberdeen House Care Limited/"/>
    </mc:Choice>
  </mc:AlternateContent>
  <xr:revisionPtr revIDLastSave="116" documentId="13_ncr:1_{8AE867CB-734B-48FA-9BC1-52568DA019DC}" xr6:coauthVersionLast="47" xr6:coauthVersionMax="47" xr10:uidLastSave="{7B742749-1F6B-41EA-8A98-C93E5D46E330}"/>
  <bookViews>
    <workbookView xWindow="-96" yWindow="-96" windowWidth="23232" windowHeight="12432" xr2:uid="{00000000-000D-0000-FFFF-FFFF00000000}"/>
  </bookViews>
  <sheets>
    <sheet name="Calculator" sheetId="2" r:id="rId1"/>
    <sheet name="Estimate" sheetId="1" r:id="rId2"/>
    <sheet name="Total Timesheet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2" l="1"/>
  <c r="F34" i="2"/>
  <c r="F22" i="2"/>
  <c r="E7" i="2"/>
  <c r="C7" i="2"/>
  <c r="A29" i="1"/>
  <c r="A20" i="1"/>
  <c r="A14" i="1"/>
  <c r="A6" i="1"/>
  <c r="G11" i="2"/>
  <c r="D36" i="2"/>
  <c r="D37" i="2" s="1"/>
  <c r="E27" i="2"/>
  <c r="E19" i="2"/>
  <c r="G19" i="2"/>
  <c r="G20" i="2" s="1"/>
  <c r="D19" i="2"/>
  <c r="F31" i="2"/>
  <c r="E31" i="2"/>
  <c r="C31" i="2"/>
  <c r="C26" i="2"/>
  <c r="D26" i="2"/>
  <c r="D27" i="2" s="1"/>
  <c r="L10" i="2"/>
  <c r="C22" i="2"/>
  <c r="D12" i="2"/>
  <c r="F15" i="2"/>
  <c r="I15" i="2" s="1"/>
  <c r="F11" i="2"/>
  <c r="G8" i="2"/>
  <c r="I8" i="2" s="1"/>
  <c r="D9" i="1" s="1"/>
  <c r="I16" i="2"/>
  <c r="D16" i="1" s="1"/>
  <c r="I6" i="2"/>
  <c r="D7" i="1" s="1"/>
  <c r="B45" i="1"/>
  <c r="A31" i="1"/>
  <c r="A35" i="1"/>
  <c r="A34" i="1"/>
  <c r="I11" i="2" l="1"/>
  <c r="D12" i="1" s="1"/>
  <c r="I17" i="2"/>
  <c r="I19" i="2" s="1"/>
  <c r="D15" i="1"/>
  <c r="F19" i="2"/>
  <c r="C34" i="2"/>
  <c r="F12" i="2"/>
  <c r="D40" i="2"/>
  <c r="D42" i="2" s="1"/>
  <c r="G10" i="2"/>
  <c r="G12" i="2" s="1"/>
  <c r="G36" i="2"/>
  <c r="G37" i="2" s="1"/>
  <c r="I26" i="2"/>
  <c r="E12" i="2"/>
  <c r="I31" i="2"/>
  <c r="I25" i="2"/>
  <c r="D24" i="1" s="1"/>
  <c r="H11" i="2"/>
  <c r="B12" i="1" s="1"/>
  <c r="I7" i="2"/>
  <c r="I33" i="2"/>
  <c r="D33" i="1" s="1"/>
  <c r="I35" i="2"/>
  <c r="D35" i="1" s="1"/>
  <c r="H31" i="2"/>
  <c r="B31" i="1" s="1"/>
  <c r="H35" i="2"/>
  <c r="B35" i="1" s="1"/>
  <c r="I9" i="2"/>
  <c r="D17" i="1" l="1"/>
  <c r="D10" i="1"/>
  <c r="D31" i="1"/>
  <c r="D8" i="1"/>
  <c r="D25" i="1"/>
  <c r="I34" i="2"/>
  <c r="C12" i="1"/>
  <c r="G13" i="2"/>
  <c r="I10" i="2"/>
  <c r="C12" i="2"/>
  <c r="C13" i="2" s="1"/>
  <c r="H10" i="2"/>
  <c r="B11" i="1" s="1"/>
  <c r="H34" i="2"/>
  <c r="B34" i="1" s="1"/>
  <c r="C20" i="2"/>
  <c r="F13" i="2"/>
  <c r="F20" i="2"/>
  <c r="D13" i="2"/>
  <c r="I12" i="2" l="1"/>
  <c r="D6" i="1" s="1"/>
  <c r="D11" i="1"/>
  <c r="C11" i="1"/>
  <c r="D34" i="1"/>
  <c r="E13" i="2"/>
  <c r="I24" i="2" l="1"/>
  <c r="D23" i="1" s="1"/>
  <c r="I22" i="2"/>
  <c r="D21" i="1" l="1"/>
  <c r="L32" i="2"/>
  <c r="L23" i="2"/>
  <c r="E20" i="2"/>
  <c r="D20" i="2"/>
  <c r="C23" i="2" l="1"/>
  <c r="C27" i="2" s="1"/>
  <c r="G23" i="2"/>
  <c r="F23" i="2"/>
  <c r="C32" i="2"/>
  <c r="F32" i="2"/>
  <c r="D28" i="2"/>
  <c r="D41" i="2" s="1"/>
  <c r="E28" i="2"/>
  <c r="F27" i="2" l="1"/>
  <c r="F36" i="2"/>
  <c r="F37" i="2" s="1"/>
  <c r="C36" i="2"/>
  <c r="C37" i="2" s="1"/>
  <c r="E36" i="2"/>
  <c r="E40" i="2" s="1"/>
  <c r="E42" i="2" s="1"/>
  <c r="G27" i="2"/>
  <c r="G40" i="2" s="1"/>
  <c r="G42" i="2" s="1"/>
  <c r="I30" i="2"/>
  <c r="I32" i="2"/>
  <c r="I23" i="2"/>
  <c r="C28" i="2"/>
  <c r="A33" i="1"/>
  <c r="A18" i="1"/>
  <c r="H33" i="2"/>
  <c r="B33" i="1" s="1"/>
  <c r="B18" i="1"/>
  <c r="H17" i="2"/>
  <c r="H16" i="2"/>
  <c r="C16" i="1" l="1"/>
  <c r="B16" i="1"/>
  <c r="B17" i="1"/>
  <c r="C17" i="1"/>
  <c r="D32" i="1"/>
  <c r="D30" i="1"/>
  <c r="I27" i="2"/>
  <c r="D22" i="1"/>
  <c r="I36" i="2"/>
  <c r="C40" i="2"/>
  <c r="C42" i="2" s="1"/>
  <c r="E37" i="2"/>
  <c r="E41" i="2" s="1"/>
  <c r="F40" i="2"/>
  <c r="F42" i="2" s="1"/>
  <c r="C41" i="2"/>
  <c r="G28" i="2"/>
  <c r="G41" i="2" s="1"/>
  <c r="F28" i="2"/>
  <c r="F41" i="2" s="1"/>
  <c r="D18" i="1"/>
  <c r="D29" i="1" l="1"/>
  <c r="D20" i="1"/>
  <c r="I42" i="2"/>
  <c r="F45" i="2" s="1"/>
  <c r="H32" i="2"/>
  <c r="H30" i="2"/>
  <c r="A32" i="1"/>
  <c r="A30" i="1"/>
  <c r="A24" i="1"/>
  <c r="A22" i="1"/>
  <c r="A21" i="1"/>
  <c r="H15" i="2"/>
  <c r="H26" i="2"/>
  <c r="H25" i="2"/>
  <c r="B24" i="1" s="1"/>
  <c r="B23" i="1"/>
  <c r="H23" i="2"/>
  <c r="H22" i="2"/>
  <c r="D14" i="1"/>
  <c r="H9" i="2"/>
  <c r="H8" i="2"/>
  <c r="H7" i="2"/>
  <c r="H6" i="2"/>
  <c r="C7" i="1" l="1"/>
  <c r="B7" i="1"/>
  <c r="B10" i="1"/>
  <c r="C10" i="1"/>
  <c r="B8" i="1"/>
  <c r="C8" i="1"/>
  <c r="B25" i="1"/>
  <c r="B21" i="1"/>
  <c r="H19" i="2"/>
  <c r="H20" i="2" s="1"/>
  <c r="I20" i="2" s="1"/>
  <c r="B15" i="1"/>
  <c r="C15" i="1"/>
  <c r="B30" i="1"/>
  <c r="C30" i="1"/>
  <c r="B32" i="1"/>
  <c r="C32" i="1"/>
  <c r="B9" i="1"/>
  <c r="C9" i="1"/>
  <c r="B22" i="1"/>
  <c r="E45" i="2"/>
  <c r="D45" i="2"/>
  <c r="G45" i="2"/>
  <c r="C45" i="2"/>
  <c r="H12" i="2"/>
  <c r="H13" i="2" s="1"/>
  <c r="H36" i="2"/>
  <c r="H27" i="2"/>
  <c r="H28" i="2" s="1"/>
  <c r="I28" i="2" s="1"/>
  <c r="J19" i="2" l="1"/>
  <c r="B14" i="1"/>
  <c r="C14" i="1"/>
  <c r="J36" i="2"/>
  <c r="B29" i="1"/>
  <c r="C29" i="1"/>
  <c r="J27" i="2"/>
  <c r="B20" i="1"/>
  <c r="J12" i="2"/>
  <c r="B6" i="1"/>
  <c r="C6" i="1"/>
  <c r="H37" i="2"/>
  <c r="I37" i="2" s="1"/>
  <c r="I40" i="2"/>
  <c r="J42" i="2" s="1"/>
  <c r="I13" i="2"/>
  <c r="D37" i="1"/>
  <c r="I41" i="2" l="1"/>
  <c r="F43" i="2" s="1"/>
  <c r="B52" i="2"/>
  <c r="B50" i="2"/>
  <c r="B51" i="2"/>
  <c r="B49" i="2"/>
  <c r="E44" i="2"/>
  <c r="G44" i="2"/>
  <c r="F44" i="2"/>
  <c r="D44" i="2"/>
  <c r="C44" i="2"/>
  <c r="B37" i="1"/>
  <c r="C37" i="1" s="1"/>
  <c r="D43" i="2" l="1"/>
  <c r="E43" i="2"/>
  <c r="C43" i="2"/>
  <c r="G43" i="2"/>
</calcChain>
</file>

<file path=xl/sharedStrings.xml><?xml version="1.0" encoding="utf-8"?>
<sst xmlns="http://schemas.openxmlformats.org/spreadsheetml/2006/main" count="182" uniqueCount="141">
  <si>
    <t>Case Name</t>
  </si>
  <si>
    <t xml:space="preserve">Boxer Co Limited </t>
  </si>
  <si>
    <t>Category</t>
  </si>
  <si>
    <t>IP</t>
  </si>
  <si>
    <t>Sen Manager</t>
  </si>
  <si>
    <t>Manager</t>
  </si>
  <si>
    <t>Admin</t>
  </si>
  <si>
    <t>Support/Cashier</t>
  </si>
  <si>
    <t>Total Time</t>
  </si>
  <si>
    <t>£</t>
  </si>
  <si>
    <t>Blended RPH</t>
  </si>
  <si>
    <t>Est</t>
  </si>
  <si>
    <t xml:space="preserve">Definition of Estimate </t>
  </si>
  <si>
    <t>Notes on Rate Selection</t>
  </si>
  <si>
    <t>Detail in Each Category or units applied</t>
  </si>
  <si>
    <t>Administration &amp; Planning:</t>
  </si>
  <si>
    <t>Administrative  Set Up</t>
  </si>
  <si>
    <t xml:space="preserve"> Time Allocated is Fixed per Grade as Standard</t>
  </si>
  <si>
    <t>Fixed</t>
  </si>
  <si>
    <t>Always Fixed - Only adjust based unusual case size/complexity</t>
  </si>
  <si>
    <t xml:space="preserve">Bonding, set up on filing system, checklists and initial docs filing, logging details on CMS, </t>
  </si>
  <si>
    <t>Strategy /6 Mthly Reviews</t>
  </si>
  <si>
    <t>Yrs case likely to be open</t>
  </si>
  <si>
    <t>Variable</t>
  </si>
  <si>
    <t>Hrs estimated for case type by 'standard assumption' and typical Grades involved</t>
  </si>
  <si>
    <t>Standard KPI for firm on a typical case - without extensions for DLA/Legal issues arising</t>
  </si>
  <si>
    <t>Cashiering</t>
  </si>
  <si>
    <t>Number of debtor accounts to handle</t>
  </si>
  <si>
    <t>Multiplier</t>
  </si>
  <si>
    <t>Units allocated per debtor for  IP/Cashier Grades</t>
  </si>
  <si>
    <t>Allocates time to deal with cash from debtors, billing and fees on estate</t>
  </si>
  <si>
    <t>Case Planning</t>
  </si>
  <si>
    <t>Total time expected for case planning across grades</t>
  </si>
  <si>
    <t xml:space="preserve">Always Fixed - Only adjust based unusual case size/complexity </t>
  </si>
  <si>
    <t>Specific to IP and Sen Mgr only</t>
  </si>
  <si>
    <t>Progress Reports &amp; Final Reports</t>
  </si>
  <si>
    <t>Yrs case likely to be open - taken from K7 above</t>
  </si>
  <si>
    <t>Units allocated per year for typical grades involved</t>
  </si>
  <si>
    <t>Standard KPIs for firm on a typical case - (without extensions for DLA/Legal issues expected)</t>
  </si>
  <si>
    <t>Creditors</t>
  </si>
  <si>
    <t>Number of creditors to deal with</t>
  </si>
  <si>
    <t>Units allocated per creditor for Admin/Support Grades</t>
  </si>
  <si>
    <t>Loading onto system and filing with docs/letters/demands</t>
  </si>
  <si>
    <t>Units</t>
  </si>
  <si>
    <t>Investigations :</t>
  </si>
  <si>
    <t>Analysis of Company Records</t>
  </si>
  <si>
    <t>Number of boxes</t>
  </si>
  <si>
    <t>Units allocated to Admin only per box @ 15u</t>
  </si>
  <si>
    <t>Assumes records analysus of 1-5 boxes as a min in a case then increases per vol of boxes in tiers of 5</t>
  </si>
  <si>
    <t>SIP 2 Review</t>
  </si>
  <si>
    <t>Total hrs expected for standard case</t>
  </si>
  <si>
    <t>Basic case using checklist and standard reports pro-forma - applies to IP and Admin only</t>
  </si>
  <si>
    <t>Directors conduct Reports</t>
  </si>
  <si>
    <t>estimated total hrs in completing report entries</t>
  </si>
  <si>
    <t>Units allocated between IP &amp; Sen Mgr only  - Clean = 1Hr Adverse = 2Hrs</t>
  </si>
  <si>
    <t>Clean Report online OR Advrse Report and Follow up with IS</t>
  </si>
  <si>
    <t>Specific investigatory time for ad-hoc matter</t>
  </si>
  <si>
    <t xml:space="preserve">TBA - time estimated only when identified and typical Grades involved </t>
  </si>
  <si>
    <t>Depnds on the case and the issue which requires additional time for investigation or legal work</t>
  </si>
  <si>
    <t>Realisation of Assets:</t>
  </si>
  <si>
    <t>Chattel Assets &amp; Recovery</t>
  </si>
  <si>
    <t>Number of Asses to deal with</t>
  </si>
  <si>
    <t>Units allocated per asset per typical grades</t>
  </si>
  <si>
    <t>Includes all types of asets and stock ( fixed and non-fixed) - requires IP and Admin only</t>
  </si>
  <si>
    <t>Book Debts</t>
  </si>
  <si>
    <t>populated from K9 above so  do not adjust</t>
  </si>
  <si>
    <t>Units allocated per debtor to  IP/Cashier only</t>
  </si>
  <si>
    <t>Units allowed Per Debtor: IP = 5u, Admin =25u, Cash = 3u</t>
  </si>
  <si>
    <t>Total hrs estimated to deal with as standard</t>
  </si>
  <si>
    <t>Time to be allocated when level of complexity or recovery time is estimatable by grades</t>
  </si>
  <si>
    <t>Antecedent Transactions</t>
  </si>
  <si>
    <t>Total hrs required to challenge/compile claims</t>
  </si>
  <si>
    <t>Time to be allocated when lidentified or recoverable -  units estimated by grades required</t>
  </si>
  <si>
    <t xml:space="preserve"> CAB</t>
  </si>
  <si>
    <t>Number of Bank Accs with Cash</t>
  </si>
  <si>
    <t>Hrs estimated for CAB per acc recoverable and typical Grades involved in exercise</t>
  </si>
  <si>
    <t xml:space="preserve">Units allowed Per Acc: IP = 5u, Sen Mgr =20u, </t>
  </si>
  <si>
    <t xml:space="preserve">Creditor Comms &amp; Claims : </t>
  </si>
  <si>
    <t>Preferential &amp; Unsecured Claims</t>
  </si>
  <si>
    <t>populated from K12 above so  do not adjust</t>
  </si>
  <si>
    <t>Units allocated per creditor for typical grades</t>
  </si>
  <si>
    <t>Applies units per grade, per creditor - Mgr = 2.5u, Admin = 5u</t>
  </si>
  <si>
    <t>Employees</t>
  </si>
  <si>
    <t>Number of employees to be dealt with</t>
  </si>
  <si>
    <t>Units allocated per employee for typical grades</t>
  </si>
  <si>
    <t>Units allowed per Emp : IP = 2u, Mgr =5u, Admin =10u, Cash = 3u</t>
  </si>
  <si>
    <t>Communications and Reports</t>
  </si>
  <si>
    <t>populated from K7 above so  do not adjust</t>
  </si>
  <si>
    <t>Applies a multiplier - for reporting and comms with creditors</t>
  </si>
  <si>
    <t>Retention of Title Claims</t>
  </si>
  <si>
    <t>Total Hrs estimated to finalise</t>
  </si>
  <si>
    <t>TBA - time estimated only when identified and typical grades to deal</t>
  </si>
  <si>
    <t>Time to be allocated to specific grade as appropriate</t>
  </si>
  <si>
    <t>Distributions</t>
  </si>
  <si>
    <t>If Div Applies</t>
  </si>
  <si>
    <t>populate from K11 above or Enter '0'</t>
  </si>
  <si>
    <t>Units allocated per creditor per grade IF a distribution is expected</t>
  </si>
  <si>
    <t>Units allowed per Cred : IP = 1u, Admin =2u, Cash = 3u</t>
  </si>
  <si>
    <t>Other matters (specify)</t>
  </si>
  <si>
    <t xml:space="preserve"> </t>
  </si>
  <si>
    <t>TBA - time estimated only when identified and typical gradesto deal</t>
  </si>
  <si>
    <t>Total</t>
  </si>
  <si>
    <t>Blend</t>
  </si>
  <si>
    <t>Total Units</t>
  </si>
  <si>
    <t>Total Costs/Blended RPH</t>
  </si>
  <si>
    <t>% of Total Units</t>
  </si>
  <si>
    <t>% of Total Time</t>
  </si>
  <si>
    <t>Portion of Est Costs</t>
  </si>
  <si>
    <t>Allocation of Time</t>
  </si>
  <si>
    <t>%</t>
  </si>
  <si>
    <t>Admin &amp; Planning:</t>
  </si>
  <si>
    <t xml:space="preserve">Creditor Communication &amp; Claims : </t>
  </si>
  <si>
    <t>SUMMARY OF ESTIMATED COSTS AND EXPENSES</t>
  </si>
  <si>
    <t>Classification of Work</t>
  </si>
  <si>
    <t>Estimated Time (Hours)</t>
  </si>
  <si>
    <t>Estimated Hourly Rate</t>
  </si>
  <si>
    <t>Total Cost</t>
  </si>
  <si>
    <t>Directors Loan Account</t>
  </si>
  <si>
    <t>Cash at Bank</t>
  </si>
  <si>
    <t>Trading</t>
  </si>
  <si>
    <t>Not Applicable</t>
  </si>
  <si>
    <t>TOTALS</t>
  </si>
  <si>
    <t xml:space="preserve">Category 1 Disbursements </t>
  </si>
  <si>
    <t xml:space="preserve"> Out of pocket expenses, paid to external suppliers </t>
  </si>
  <si>
    <t>directly attributable to the case</t>
  </si>
  <si>
    <t>Case Management Fee</t>
  </si>
  <si>
    <t xml:space="preserve">Statutory Advertising </t>
  </si>
  <si>
    <t>Specific Bond</t>
  </si>
  <si>
    <t xml:space="preserve">Category 2 Disbursements </t>
  </si>
  <si>
    <t xml:space="preserve"> These include an element of shared costs and must be approved by</t>
  </si>
  <si>
    <t>creditors</t>
  </si>
  <si>
    <t>Mileage expenses incurred on the case (charge per mile)</t>
  </si>
  <si>
    <t>Money laundering search - per case</t>
  </si>
  <si>
    <t>Company search - per case</t>
  </si>
  <si>
    <t>Document storage (per box for the life of the case)</t>
  </si>
  <si>
    <t xml:space="preserve">Use of office (per creditor meeting / virtual meeting) </t>
  </si>
  <si>
    <t xml:space="preserve">Aberdeen House Care Limited </t>
  </si>
  <si>
    <t>Strategy /3 Mthly Reviews</t>
  </si>
  <si>
    <t xml:space="preserve">Directors conduct Reports x4 </t>
  </si>
  <si>
    <t xml:space="preserve">Inter-Company Loans x 4 </t>
  </si>
  <si>
    <t xml:space="preserve">DLA / unlawful dividend (2)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</si>
</sst>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£&quot;#,##0.00;[Red]\-&quot;£&quot;#,##0.00"/>
    <numFmt numFmtId="44" formatCode="_-&quot;£&quot;* #,##0.00_-;\-&quot;£&quot;* #,##0.00_-;_-&quot;£&quot;* &quot;-&quot;??_-;_-@_-"/>
    <numFmt numFmtId="164" formatCode="_(&quot;£&quot;* #,##0_);_(&quot;£&quot;* \(#,##0\);_(&quot;£&quot;* &quot;-&quot;_);_(@_)"/>
    <numFmt numFmtId="165" formatCode="&quot;£&quot;#,##0.00"/>
    <numFmt numFmtId="166" formatCode="&quot;£&quot;#,##0"/>
    <numFmt numFmtId="167" formatCode="_-[$£-809]* #,##0_-;\-[$£-809]* #,##0_-;_-[$£-809]* &quot;-&quot;??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sz val="9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6" tint="-0.499984740745262"/>
      <name val="Calibri"/>
      <family val="2"/>
      <scheme val="minor"/>
    </font>
    <font>
      <sz val="8"/>
      <color theme="6" tint="-0.499984740745262"/>
      <name val="Arial"/>
      <family val="2"/>
    </font>
    <font>
      <b/>
      <i/>
      <sz val="8"/>
      <color rgb="FFFF0000"/>
      <name val="Arial"/>
      <family val="2"/>
    </font>
    <font>
      <sz val="8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sz val="8"/>
      <color theme="3" tint="0.39997558519241921"/>
      <name val="Arial"/>
      <family val="2"/>
    </font>
    <font>
      <b/>
      <sz val="8"/>
      <color rgb="FFFF0000"/>
      <name val="Arial"/>
      <family val="2"/>
    </font>
    <font>
      <sz val="8"/>
      <name val="Arial"/>
      <family val="2"/>
    </font>
    <font>
      <b/>
      <i/>
      <sz val="11"/>
      <color theme="1"/>
      <name val="Arial"/>
      <family val="2"/>
    </font>
    <font>
      <b/>
      <i/>
      <sz val="11"/>
      <name val="Arial"/>
      <family val="2"/>
    </font>
    <font>
      <b/>
      <sz val="9"/>
      <color rgb="FF7030A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3" tint="0.3999755851924192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3" tint="0.3999755851924192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5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9">
    <xf numFmtId="0" fontId="0" fillId="0" borderId="0" xfId="0"/>
    <xf numFmtId="0" fontId="5" fillId="0" borderId="0" xfId="0" applyFont="1"/>
    <xf numFmtId="0" fontId="6" fillId="0" borderId="4" xfId="0" applyFont="1" applyBorder="1"/>
    <xf numFmtId="0" fontId="6" fillId="0" borderId="0" xfId="0" applyFont="1"/>
    <xf numFmtId="0" fontId="0" fillId="0" borderId="0" xfId="0" applyProtection="1">
      <protection locked="0"/>
    </xf>
    <xf numFmtId="0" fontId="5" fillId="0" borderId="1" xfId="0" applyFont="1" applyBorder="1"/>
    <xf numFmtId="0" fontId="5" fillId="0" borderId="11" xfId="0" applyFont="1" applyBorder="1"/>
    <xf numFmtId="0" fontId="5" fillId="0" borderId="10" xfId="0" applyFont="1" applyBorder="1" applyAlignment="1">
      <alignment vertical="center" wrapText="1"/>
    </xf>
    <xf numFmtId="2" fontId="8" fillId="0" borderId="1" xfId="0" applyNumberFormat="1" applyFont="1" applyBorder="1"/>
    <xf numFmtId="44" fontId="8" fillId="0" borderId="1" xfId="0" applyNumberFormat="1" applyFont="1" applyBorder="1"/>
    <xf numFmtId="0" fontId="8" fillId="0" borderId="1" xfId="0" applyFont="1" applyBorder="1"/>
    <xf numFmtId="44" fontId="8" fillId="0" borderId="11" xfId="1" applyFont="1" applyBorder="1" applyProtection="1"/>
    <xf numFmtId="0" fontId="8" fillId="0" borderId="10" xfId="0" applyFont="1" applyBorder="1" applyAlignment="1">
      <alignment vertical="center" wrapText="1"/>
    </xf>
    <xf numFmtId="2" fontId="8" fillId="0" borderId="1" xfId="0" applyNumberFormat="1" applyFont="1" applyBorder="1" applyAlignment="1">
      <alignment vertical="center"/>
    </xf>
    <xf numFmtId="44" fontId="8" fillId="0" borderId="11" xfId="0" applyNumberFormat="1" applyFont="1" applyBorder="1" applyAlignment="1">
      <alignment vertical="center"/>
    </xf>
    <xf numFmtId="44" fontId="8" fillId="0" borderId="11" xfId="0" applyNumberFormat="1" applyFont="1" applyBorder="1"/>
    <xf numFmtId="44" fontId="8" fillId="0" borderId="1" xfId="0" applyNumberFormat="1" applyFont="1" applyBorder="1" applyAlignment="1">
      <alignment vertical="center"/>
    </xf>
    <xf numFmtId="2" fontId="8" fillId="0" borderId="10" xfId="0" applyNumberFormat="1" applyFont="1" applyBorder="1" applyAlignment="1">
      <alignment vertical="center" wrapText="1"/>
    </xf>
    <xf numFmtId="0" fontId="6" fillId="0" borderId="10" xfId="0" applyFont="1" applyBorder="1" applyAlignment="1">
      <alignment vertical="center"/>
    </xf>
    <xf numFmtId="0" fontId="7" fillId="0" borderId="0" xfId="0" applyFont="1" applyAlignment="1">
      <alignment horizontal="left"/>
    </xf>
    <xf numFmtId="2" fontId="9" fillId="0" borderId="13" xfId="0" applyNumberFormat="1" applyFont="1" applyBorder="1"/>
    <xf numFmtId="44" fontId="9" fillId="0" borderId="13" xfId="0" applyNumberFormat="1" applyFont="1" applyBorder="1" applyAlignment="1">
      <alignment vertical="center"/>
    </xf>
    <xf numFmtId="44" fontId="9" fillId="0" borderId="14" xfId="1" applyFont="1" applyBorder="1"/>
    <xf numFmtId="0" fontId="6" fillId="0" borderId="6" xfId="0" applyFont="1" applyBorder="1"/>
    <xf numFmtId="0" fontId="6" fillId="0" borderId="2" xfId="0" applyFont="1" applyBorder="1"/>
    <xf numFmtId="44" fontId="6" fillId="0" borderId="18" xfId="1" applyFont="1" applyBorder="1" applyProtection="1">
      <protection locked="0"/>
    </xf>
    <xf numFmtId="0" fontId="10" fillId="0" borderId="6" xfId="0" applyFont="1" applyBorder="1"/>
    <xf numFmtId="44" fontId="6" fillId="0" borderId="5" xfId="1" applyFont="1" applyBorder="1" applyProtection="1">
      <protection locked="0"/>
    </xf>
    <xf numFmtId="44" fontId="6" fillId="0" borderId="0" xfId="1" applyFont="1" applyBorder="1" applyProtection="1">
      <protection locked="0"/>
    </xf>
    <xf numFmtId="44" fontId="6" fillId="0" borderId="4" xfId="1" applyFont="1" applyBorder="1" applyProtection="1">
      <protection locked="0"/>
    </xf>
    <xf numFmtId="44" fontId="6" fillId="0" borderId="16" xfId="1" applyFont="1" applyBorder="1" applyProtection="1">
      <protection locked="0"/>
    </xf>
    <xf numFmtId="44" fontId="6" fillId="0" borderId="21" xfId="1" applyFont="1" applyBorder="1" applyProtection="1">
      <protection locked="0"/>
    </xf>
    <xf numFmtId="0" fontId="8" fillId="0" borderId="4" xfId="0" applyFont="1" applyBorder="1"/>
    <xf numFmtId="0" fontId="8" fillId="0" borderId="0" xfId="0" applyFont="1"/>
    <xf numFmtId="0" fontId="8" fillId="0" borderId="6" xfId="0" applyFont="1" applyBorder="1"/>
    <xf numFmtId="0" fontId="3" fillId="0" borderId="2" xfId="0" applyFont="1" applyBorder="1"/>
    <xf numFmtId="0" fontId="3" fillId="0" borderId="20" xfId="0" applyFont="1" applyBorder="1"/>
    <xf numFmtId="0" fontId="3" fillId="0" borderId="3" xfId="0" applyFont="1" applyBorder="1"/>
    <xf numFmtId="0" fontId="3" fillId="0" borderId="0" xfId="0" applyFont="1"/>
    <xf numFmtId="0" fontId="3" fillId="0" borderId="5" xfId="0" applyFont="1" applyBorder="1"/>
    <xf numFmtId="0" fontId="8" fillId="0" borderId="16" xfId="0" applyFont="1" applyBorder="1"/>
    <xf numFmtId="0" fontId="8" fillId="0" borderId="15" xfId="0" applyFont="1" applyBorder="1"/>
    <xf numFmtId="0" fontId="8" fillId="0" borderId="5" xfId="0" applyFont="1" applyBorder="1"/>
    <xf numFmtId="0" fontId="5" fillId="0" borderId="23" xfId="0" applyFont="1" applyBorder="1"/>
    <xf numFmtId="0" fontId="11" fillId="0" borderId="4" xfId="0" applyFont="1" applyBorder="1"/>
    <xf numFmtId="44" fontId="11" fillId="0" borderId="17" xfId="1" applyFont="1" applyBorder="1" applyProtection="1">
      <protection locked="0"/>
    </xf>
    <xf numFmtId="0" fontId="11" fillId="0" borderId="0" xfId="0" applyFont="1"/>
    <xf numFmtId="0" fontId="0" fillId="0" borderId="0" xfId="0" applyAlignment="1">
      <alignment wrapText="1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2" fillId="0" borderId="0" xfId="0" applyFont="1"/>
    <xf numFmtId="0" fontId="14" fillId="0" borderId="0" xfId="0" applyFont="1" applyAlignment="1">
      <alignment horizontal="center"/>
    </xf>
    <xf numFmtId="0" fontId="2" fillId="0" borderId="0" xfId="0" applyFont="1" applyAlignment="1" applyProtection="1">
      <alignment wrapText="1"/>
      <protection locked="0"/>
    </xf>
    <xf numFmtId="0" fontId="0" fillId="0" borderId="0" xfId="0" applyAlignment="1">
      <alignment vertical="center"/>
    </xf>
    <xf numFmtId="0" fontId="14" fillId="0" borderId="0" xfId="0" applyFont="1" applyAlignment="1">
      <alignment horizontal="center" wrapText="1"/>
    </xf>
    <xf numFmtId="0" fontId="16" fillId="0" borderId="0" xfId="0" applyFont="1" applyAlignment="1">
      <alignment wrapText="1"/>
    </xf>
    <xf numFmtId="0" fontId="17" fillId="0" borderId="0" xfId="0" applyFont="1"/>
    <xf numFmtId="2" fontId="8" fillId="0" borderId="10" xfId="0" applyNumberFormat="1" applyFont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44" fontId="10" fillId="0" borderId="19" xfId="1" applyFont="1" applyBorder="1" applyProtection="1"/>
    <xf numFmtId="0" fontId="4" fillId="0" borderId="0" xfId="0" applyFont="1"/>
    <xf numFmtId="0" fontId="21" fillId="0" borderId="0" xfId="0" applyFont="1" applyAlignment="1">
      <alignment horizontal="left" wrapText="1"/>
    </xf>
    <xf numFmtId="0" fontId="16" fillId="0" borderId="0" xfId="0" applyFont="1" applyAlignment="1">
      <alignment horizontal="left" wrapText="1"/>
    </xf>
    <xf numFmtId="10" fontId="0" fillId="0" borderId="36" xfId="0" applyNumberFormat="1" applyBorder="1"/>
    <xf numFmtId="10" fontId="0" fillId="0" borderId="37" xfId="0" applyNumberFormat="1" applyBorder="1"/>
    <xf numFmtId="0" fontId="20" fillId="8" borderId="35" xfId="0" applyFont="1" applyFill="1" applyBorder="1" applyAlignment="1" applyProtection="1">
      <alignment horizontal="center"/>
      <protection locked="0"/>
    </xf>
    <xf numFmtId="0" fontId="20" fillId="6" borderId="36" xfId="0" applyFont="1" applyFill="1" applyBorder="1" applyAlignment="1" applyProtection="1">
      <alignment horizontal="center" vertical="center" wrapText="1"/>
      <protection locked="0"/>
    </xf>
    <xf numFmtId="0" fontId="20" fillId="4" borderId="36" xfId="0" applyFont="1" applyFill="1" applyBorder="1" applyAlignment="1" applyProtection="1">
      <alignment horizontal="center" vertical="center" wrapText="1"/>
      <protection locked="0"/>
    </xf>
    <xf numFmtId="0" fontId="20" fillId="5" borderId="36" xfId="0" applyFont="1" applyFill="1" applyBorder="1" applyAlignment="1" applyProtection="1">
      <alignment horizontal="center" vertical="center" wrapText="1"/>
      <protection locked="0"/>
    </xf>
    <xf numFmtId="0" fontId="20" fillId="7" borderId="37" xfId="0" applyFont="1" applyFill="1" applyBorder="1" applyAlignment="1" applyProtection="1">
      <alignment horizontal="center" wrapText="1"/>
      <protection locked="0"/>
    </xf>
    <xf numFmtId="0" fontId="20" fillId="0" borderId="36" xfId="0" applyFont="1" applyBorder="1" applyAlignment="1" applyProtection="1">
      <alignment horizontal="center" vertical="center" wrapText="1"/>
      <protection locked="0"/>
    </xf>
    <xf numFmtId="16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27" fillId="0" borderId="0" xfId="0" applyFont="1" applyAlignment="1">
      <alignment horizontal="center" wrapText="1"/>
    </xf>
    <xf numFmtId="0" fontId="27" fillId="0" borderId="0" xfId="0" applyFont="1" applyAlignment="1">
      <alignment horizontal="center" vertical="center" wrapText="1"/>
    </xf>
    <xf numFmtId="0" fontId="32" fillId="0" borderId="0" xfId="0" applyFont="1"/>
    <xf numFmtId="0" fontId="34" fillId="0" borderId="0" xfId="0" applyFont="1" applyAlignment="1">
      <alignment horizontal="left" wrapText="1"/>
    </xf>
    <xf numFmtId="0" fontId="28" fillId="0" borderId="0" xfId="0" applyFont="1" applyAlignment="1">
      <alignment horizontal="left" wrapText="1"/>
    </xf>
    <xf numFmtId="0" fontId="35" fillId="0" borderId="0" xfId="0" applyFont="1" applyAlignment="1">
      <alignment wrapText="1"/>
    </xf>
    <xf numFmtId="0" fontId="20" fillId="0" borderId="29" xfId="0" applyFont="1" applyBorder="1" applyAlignment="1" applyProtection="1">
      <alignment horizontal="center" vertical="center" wrapText="1"/>
      <protection locked="0"/>
    </xf>
    <xf numFmtId="0" fontId="28" fillId="0" borderId="0" xfId="0" applyFont="1" applyAlignment="1">
      <alignment wrapText="1"/>
    </xf>
    <xf numFmtId="0" fontId="15" fillId="0" borderId="39" xfId="0" applyFont="1" applyBorder="1" applyAlignment="1" applyProtection="1">
      <alignment wrapText="1"/>
      <protection locked="0"/>
    </xf>
    <xf numFmtId="0" fontId="33" fillId="0" borderId="0" xfId="0" applyFont="1" applyAlignment="1">
      <alignment horizontal="left" wrapText="1"/>
    </xf>
    <xf numFmtId="2" fontId="2" fillId="0" borderId="0" xfId="0" applyNumberFormat="1" applyFont="1"/>
    <xf numFmtId="0" fontId="18" fillId="0" borderId="0" xfId="0" applyFont="1" applyAlignment="1" applyProtection="1">
      <alignment wrapText="1"/>
      <protection locked="0"/>
    </xf>
    <xf numFmtId="2" fontId="2" fillId="0" borderId="0" xfId="0" applyNumberFormat="1" applyFont="1" applyAlignment="1">
      <alignment horizontal="right"/>
    </xf>
    <xf numFmtId="4" fontId="2" fillId="0" borderId="0" xfId="1" applyNumberFormat="1" applyFont="1" applyBorder="1" applyAlignment="1" applyProtection="1"/>
    <xf numFmtId="0" fontId="0" fillId="2" borderId="0" xfId="0" applyFill="1" applyAlignment="1">
      <alignment horizontal="center" vertical="center"/>
    </xf>
    <xf numFmtId="0" fontId="34" fillId="2" borderId="0" xfId="0" applyFont="1" applyFill="1" applyAlignment="1">
      <alignment wrapText="1"/>
    </xf>
    <xf numFmtId="0" fontId="27" fillId="13" borderId="0" xfId="0" applyFont="1" applyFill="1" applyAlignment="1">
      <alignment horizontal="left" wrapText="1"/>
    </xf>
    <xf numFmtId="0" fontId="12" fillId="9" borderId="17" xfId="0" applyFont="1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22" fillId="9" borderId="1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9" borderId="21" xfId="0" applyFill="1" applyBorder="1" applyAlignment="1">
      <alignment horizontal="center"/>
    </xf>
    <xf numFmtId="0" fontId="34" fillId="0" borderId="16" xfId="0" applyFont="1" applyBorder="1" applyAlignment="1">
      <alignment horizontal="left" wrapText="1"/>
    </xf>
    <xf numFmtId="0" fontId="29" fillId="13" borderId="17" xfId="0" applyFont="1" applyFill="1" applyBorder="1" applyAlignment="1">
      <alignment vertical="center"/>
    </xf>
    <xf numFmtId="0" fontId="30" fillId="13" borderId="0" xfId="0" applyFont="1" applyFill="1" applyAlignment="1">
      <alignment wrapText="1"/>
    </xf>
    <xf numFmtId="0" fontId="4" fillId="13" borderId="17" xfId="0" applyFont="1" applyFill="1" applyBorder="1" applyAlignment="1">
      <alignment horizontal="center"/>
    </xf>
    <xf numFmtId="0" fontId="4" fillId="13" borderId="17" xfId="0" applyFont="1" applyFill="1" applyBorder="1" applyAlignment="1">
      <alignment horizontal="center" vertical="center"/>
    </xf>
    <xf numFmtId="0" fontId="12" fillId="13" borderId="17" xfId="0" applyFont="1" applyFill="1" applyBorder="1" applyAlignment="1">
      <alignment horizontal="center"/>
    </xf>
    <xf numFmtId="0" fontId="31" fillId="0" borderId="45" xfId="0" applyFont="1" applyBorder="1" applyAlignment="1">
      <alignment horizontal="center" vertical="center"/>
    </xf>
    <xf numFmtId="0" fontId="31" fillId="0" borderId="32" xfId="0" applyFont="1" applyBorder="1" applyAlignment="1">
      <alignment horizontal="center" wrapText="1"/>
    </xf>
    <xf numFmtId="0" fontId="31" fillId="0" borderId="32" xfId="0" applyFont="1" applyBorder="1" applyAlignment="1">
      <alignment wrapText="1"/>
    </xf>
    <xf numFmtId="0" fontId="36" fillId="0" borderId="32" xfId="0" applyFont="1" applyBorder="1" applyAlignment="1">
      <alignment horizontal="center" wrapText="1"/>
    </xf>
    <xf numFmtId="0" fontId="3" fillId="13" borderId="24" xfId="0" applyFont="1" applyFill="1" applyBorder="1" applyAlignment="1" applyProtection="1">
      <alignment horizontal="left" vertical="center" wrapText="1"/>
      <protection locked="0"/>
    </xf>
    <xf numFmtId="0" fontId="4" fillId="13" borderId="24" xfId="0" applyFont="1" applyFill="1" applyBorder="1" applyAlignment="1">
      <alignment horizontal="center"/>
    </xf>
    <xf numFmtId="165" fontId="4" fillId="13" borderId="24" xfId="0" applyNumberFormat="1" applyFont="1" applyFill="1" applyBorder="1" applyAlignment="1">
      <alignment horizontal="center"/>
    </xf>
    <xf numFmtId="0" fontId="3" fillId="13" borderId="24" xfId="0" applyFont="1" applyFill="1" applyBorder="1" applyAlignment="1" applyProtection="1">
      <alignment horizontal="center" vertical="center" wrapText="1"/>
      <protection locked="0"/>
    </xf>
    <xf numFmtId="2" fontId="23" fillId="11" borderId="46" xfId="0" applyNumberFormat="1" applyFont="1" applyFill="1" applyBorder="1" applyAlignment="1" applyProtection="1">
      <alignment vertical="center"/>
      <protection locked="0"/>
    </xf>
    <xf numFmtId="2" fontId="15" fillId="10" borderId="17" xfId="0" applyNumberFormat="1" applyFont="1" applyFill="1" applyBorder="1" applyAlignment="1">
      <alignment vertical="center"/>
    </xf>
    <xf numFmtId="2" fontId="23" fillId="11" borderId="17" xfId="0" applyNumberFormat="1" applyFont="1" applyFill="1" applyBorder="1" applyAlignment="1">
      <alignment vertical="center"/>
    </xf>
    <xf numFmtId="2" fontId="2" fillId="0" borderId="17" xfId="0" applyNumberFormat="1" applyFont="1" applyBorder="1" applyAlignment="1">
      <alignment vertical="center"/>
    </xf>
    <xf numFmtId="2" fontId="15" fillId="12" borderId="49" xfId="0" applyNumberFormat="1" applyFont="1" applyFill="1" applyBorder="1" applyAlignment="1">
      <alignment vertical="center"/>
    </xf>
    <xf numFmtId="2" fontId="2" fillId="12" borderId="18" xfId="0" applyNumberFormat="1" applyFont="1" applyFill="1" applyBorder="1"/>
    <xf numFmtId="2" fontId="23" fillId="11" borderId="21" xfId="0" applyNumberFormat="1" applyFont="1" applyFill="1" applyBorder="1" applyAlignment="1">
      <alignment vertical="center"/>
    </xf>
    <xf numFmtId="0" fontId="15" fillId="0" borderId="26" xfId="0" applyFont="1" applyBorder="1" applyAlignment="1" applyProtection="1">
      <alignment vertical="center" wrapText="1"/>
      <protection locked="0"/>
    </xf>
    <xf numFmtId="0" fontId="15" fillId="0" borderId="39" xfId="0" applyFont="1" applyBorder="1" applyAlignment="1" applyProtection="1">
      <alignment vertical="center" wrapText="1"/>
      <protection locked="0"/>
    </xf>
    <xf numFmtId="0" fontId="15" fillId="0" borderId="50" xfId="0" applyFont="1" applyBorder="1" applyAlignment="1" applyProtection="1">
      <alignment vertical="center" wrapText="1"/>
      <protection locked="0"/>
    </xf>
    <xf numFmtId="0" fontId="38" fillId="12" borderId="44" xfId="0" applyFont="1" applyFill="1" applyBorder="1" applyAlignment="1" applyProtection="1">
      <alignment horizontal="right" vertical="center" wrapText="1"/>
      <protection locked="0"/>
    </xf>
    <xf numFmtId="0" fontId="18" fillId="0" borderId="26" xfId="0" applyFont="1" applyBorder="1" applyAlignment="1" applyProtection="1">
      <alignment vertical="center" wrapText="1"/>
      <protection locked="0"/>
    </xf>
    <xf numFmtId="0" fontId="15" fillId="0" borderId="50" xfId="0" applyFont="1" applyBorder="1" applyAlignment="1" applyProtection="1">
      <alignment wrapText="1"/>
      <protection locked="0"/>
    </xf>
    <xf numFmtId="0" fontId="18" fillId="0" borderId="26" xfId="0" applyFont="1" applyBorder="1" applyAlignment="1" applyProtection="1">
      <alignment wrapText="1"/>
      <protection locked="0"/>
    </xf>
    <xf numFmtId="2" fontId="2" fillId="0" borderId="46" xfId="0" applyNumberFormat="1" applyFont="1" applyBorder="1" applyAlignment="1">
      <alignment vertical="center"/>
    </xf>
    <xf numFmtId="2" fontId="15" fillId="0" borderId="17" xfId="0" applyNumberFormat="1" applyFont="1" applyBorder="1" applyAlignment="1">
      <alignment vertical="center"/>
    </xf>
    <xf numFmtId="2" fontId="23" fillId="11" borderId="17" xfId="0" applyNumberFormat="1" applyFont="1" applyFill="1" applyBorder="1"/>
    <xf numFmtId="2" fontId="15" fillId="0" borderId="17" xfId="0" applyNumberFormat="1" applyFont="1" applyBorder="1"/>
    <xf numFmtId="2" fontId="2" fillId="0" borderId="46" xfId="0" applyNumberFormat="1" applyFont="1" applyBorder="1" applyProtection="1">
      <protection locked="0"/>
    </xf>
    <xf numFmtId="0" fontId="2" fillId="12" borderId="49" xfId="0" applyFont="1" applyFill="1" applyBorder="1"/>
    <xf numFmtId="2" fontId="23" fillId="11" borderId="46" xfId="0" applyNumberFormat="1" applyFont="1" applyFill="1" applyBorder="1" applyAlignment="1">
      <alignment vertical="center"/>
    </xf>
    <xf numFmtId="2" fontId="23" fillId="11" borderId="17" xfId="0" applyNumberFormat="1" applyFont="1" applyFill="1" applyBorder="1" applyProtection="1">
      <protection locked="0"/>
    </xf>
    <xf numFmtId="2" fontId="2" fillId="0" borderId="46" xfId="0" applyNumberFormat="1" applyFont="1" applyBorder="1"/>
    <xf numFmtId="2" fontId="2" fillId="0" borderId="46" xfId="0" applyNumberFormat="1" applyFont="1" applyBorder="1" applyAlignment="1" applyProtection="1">
      <alignment vertical="center"/>
      <protection locked="0"/>
    </xf>
    <xf numFmtId="2" fontId="23" fillId="11" borderId="17" xfId="0" applyNumberFormat="1" applyFont="1" applyFill="1" applyBorder="1" applyAlignment="1" applyProtection="1">
      <alignment vertical="center"/>
      <protection locked="0"/>
    </xf>
    <xf numFmtId="2" fontId="2" fillId="0" borderId="17" xfId="0" applyNumberFormat="1" applyFont="1" applyBorder="1" applyAlignment="1" applyProtection="1">
      <alignment vertical="center"/>
      <protection locked="0"/>
    </xf>
    <xf numFmtId="2" fontId="15" fillId="0" borderId="17" xfId="0" applyNumberFormat="1" applyFont="1" applyBorder="1" applyAlignment="1" applyProtection="1">
      <alignment vertical="center"/>
      <protection locked="0"/>
    </xf>
    <xf numFmtId="2" fontId="15" fillId="0" borderId="46" xfId="0" applyNumberFormat="1" applyFont="1" applyBorder="1" applyAlignment="1">
      <alignment vertical="center"/>
    </xf>
    <xf numFmtId="2" fontId="2" fillId="0" borderId="17" xfId="0" applyNumberFormat="1" applyFont="1" applyBorder="1" applyAlignment="1">
      <alignment horizontal="right" vertical="center"/>
    </xf>
    <xf numFmtId="2" fontId="2" fillId="0" borderId="17" xfId="0" applyNumberFormat="1" applyFont="1" applyBorder="1"/>
    <xf numFmtId="2" fontId="2" fillId="0" borderId="21" xfId="0" applyNumberFormat="1" applyFont="1" applyBorder="1" applyAlignment="1">
      <alignment vertical="center"/>
    </xf>
    <xf numFmtId="165" fontId="20" fillId="13" borderId="24" xfId="0" applyNumberFormat="1" applyFont="1" applyFill="1" applyBorder="1" applyAlignment="1" applyProtection="1">
      <alignment horizontal="center"/>
      <protection locked="0"/>
    </xf>
    <xf numFmtId="165" fontId="20" fillId="13" borderId="24" xfId="0" applyNumberFormat="1" applyFont="1" applyFill="1" applyBorder="1" applyAlignment="1">
      <alignment horizontal="center"/>
    </xf>
    <xf numFmtId="0" fontId="40" fillId="8" borderId="39" xfId="0" applyFont="1" applyFill="1" applyBorder="1" applyAlignment="1" applyProtection="1">
      <alignment horizontal="right" vertical="center" wrapText="1"/>
      <protection locked="0"/>
    </xf>
    <xf numFmtId="2" fontId="39" fillId="8" borderId="1" xfId="0" applyNumberFormat="1" applyFont="1" applyFill="1" applyBorder="1" applyAlignment="1">
      <alignment vertical="center"/>
    </xf>
    <xf numFmtId="0" fontId="40" fillId="8" borderId="17" xfId="0" applyFont="1" applyFill="1" applyBorder="1" applyAlignment="1" applyProtection="1">
      <alignment horizontal="right" vertical="center" wrapText="1"/>
      <protection locked="0"/>
    </xf>
    <xf numFmtId="2" fontId="40" fillId="8" borderId="17" xfId="0" applyNumberFormat="1" applyFont="1" applyFill="1" applyBorder="1" applyAlignment="1" applyProtection="1">
      <alignment horizontal="right" vertical="center" wrapText="1"/>
      <protection locked="0"/>
    </xf>
    <xf numFmtId="0" fontId="41" fillId="0" borderId="0" xfId="0" applyFont="1" applyAlignment="1">
      <alignment horizontal="left" wrapText="1"/>
    </xf>
    <xf numFmtId="0" fontId="41" fillId="0" borderId="17" xfId="0" applyFont="1" applyBorder="1" applyAlignment="1">
      <alignment horizontal="left" wrapText="1"/>
    </xf>
    <xf numFmtId="0" fontId="42" fillId="13" borderId="0" xfId="0" applyFont="1" applyFill="1" applyAlignment="1">
      <alignment horizontal="left" wrapText="1"/>
    </xf>
    <xf numFmtId="0" fontId="43" fillId="13" borderId="17" xfId="0" applyFont="1" applyFill="1" applyBorder="1" applyAlignment="1">
      <alignment horizontal="left" wrapText="1"/>
    </xf>
    <xf numFmtId="0" fontId="43" fillId="0" borderId="17" xfId="0" applyFont="1" applyBorder="1" applyAlignment="1">
      <alignment horizontal="left" wrapText="1"/>
    </xf>
    <xf numFmtId="0" fontId="44" fillId="0" borderId="17" xfId="0" applyFont="1" applyBorder="1" applyAlignment="1">
      <alignment horizontal="left" wrapText="1"/>
    </xf>
    <xf numFmtId="0" fontId="41" fillId="0" borderId="0" xfId="0" applyFont="1" applyAlignment="1">
      <alignment horizontal="left"/>
    </xf>
    <xf numFmtId="0" fontId="25" fillId="0" borderId="0" xfId="0" applyFont="1" applyAlignment="1">
      <alignment horizontal="left" wrapText="1"/>
    </xf>
    <xf numFmtId="0" fontId="25" fillId="0" borderId="17" xfId="0" applyFont="1" applyBorder="1" applyAlignment="1">
      <alignment horizontal="left" wrapText="1"/>
    </xf>
    <xf numFmtId="0" fontId="44" fillId="0" borderId="0" xfId="0" applyFont="1" applyAlignment="1">
      <alignment horizontal="left" wrapText="1"/>
    </xf>
    <xf numFmtId="0" fontId="41" fillId="0" borderId="16" xfId="0" applyFont="1" applyBorder="1" applyAlignment="1">
      <alignment horizontal="left" wrapText="1"/>
    </xf>
    <xf numFmtId="0" fontId="41" fillId="0" borderId="21" xfId="0" applyFont="1" applyBorder="1" applyAlignment="1">
      <alignment horizontal="left" wrapText="1"/>
    </xf>
    <xf numFmtId="167" fontId="2" fillId="0" borderId="29" xfId="1" applyNumberFormat="1" applyFont="1" applyBorder="1" applyAlignment="1" applyProtection="1">
      <alignment horizontal="left" vertical="center"/>
    </xf>
    <xf numFmtId="0" fontId="20" fillId="8" borderId="24" xfId="0" applyFont="1" applyFill="1" applyBorder="1" applyAlignment="1" applyProtection="1">
      <alignment horizontal="center"/>
      <protection locked="0"/>
    </xf>
    <xf numFmtId="0" fontId="20" fillId="12" borderId="24" xfId="0" applyFont="1" applyFill="1" applyBorder="1" applyAlignment="1" applyProtection="1">
      <alignment horizontal="center"/>
      <protection locked="0"/>
    </xf>
    <xf numFmtId="167" fontId="2" fillId="0" borderId="0" xfId="1" applyNumberFormat="1" applyFont="1" applyBorder="1" applyAlignment="1" applyProtection="1">
      <alignment horizontal="right" vertical="center"/>
    </xf>
    <xf numFmtId="167" fontId="2" fillId="0" borderId="0" xfId="1" applyNumberFormat="1" applyFont="1" applyBorder="1" applyAlignment="1" applyProtection="1">
      <alignment horizontal="left" vertical="center"/>
    </xf>
    <xf numFmtId="4" fontId="2" fillId="0" borderId="0" xfId="1" applyNumberFormat="1" applyFont="1" applyBorder="1" applyAlignment="1" applyProtection="1">
      <alignment vertical="center"/>
    </xf>
    <xf numFmtId="4" fontId="2" fillId="0" borderId="0" xfId="1" applyNumberFormat="1" applyFont="1" applyFill="1" applyBorder="1" applyAlignment="1" applyProtection="1"/>
    <xf numFmtId="167" fontId="15" fillId="0" borderId="38" xfId="1" applyNumberFormat="1" applyFont="1" applyFill="1" applyBorder="1" applyAlignment="1" applyProtection="1">
      <alignment horizontal="right" vertical="center"/>
    </xf>
    <xf numFmtId="167" fontId="2" fillId="0" borderId="36" xfId="1" applyNumberFormat="1" applyFont="1" applyFill="1" applyBorder="1" applyAlignment="1" applyProtection="1">
      <alignment horizontal="right" vertical="center"/>
    </xf>
    <xf numFmtId="4" fontId="2" fillId="0" borderId="27" xfId="1" applyNumberFormat="1" applyFont="1" applyBorder="1" applyAlignment="1" applyProtection="1">
      <alignment vertical="center"/>
      <protection locked="0"/>
    </xf>
    <xf numFmtId="4" fontId="2" fillId="0" borderId="27" xfId="1" applyNumberFormat="1" applyFont="1" applyBorder="1" applyAlignment="1" applyProtection="1">
      <protection locked="0"/>
    </xf>
    <xf numFmtId="0" fontId="0" fillId="0" borderId="52" xfId="0" applyBorder="1" applyAlignment="1">
      <alignment horizontal="center"/>
    </xf>
    <xf numFmtId="4" fontId="2" fillId="0" borderId="38" xfId="1" applyNumberFormat="1" applyFont="1" applyFill="1" applyBorder="1" applyAlignment="1" applyProtection="1">
      <alignment horizontal="center" vertical="center"/>
      <protection locked="0"/>
    </xf>
    <xf numFmtId="167" fontId="2" fillId="0" borderId="36" xfId="1" applyNumberFormat="1" applyFont="1" applyFill="1" applyBorder="1" applyAlignment="1" applyProtection="1">
      <alignment horizontal="center" vertical="center"/>
    </xf>
    <xf numFmtId="4" fontId="2" fillId="0" borderId="38" xfId="1" applyNumberFormat="1" applyFont="1" applyFill="1" applyBorder="1" applyAlignment="1" applyProtection="1">
      <alignment horizontal="center" vertical="center"/>
    </xf>
    <xf numFmtId="4" fontId="2" fillId="0" borderId="38" xfId="1" applyNumberFormat="1" applyFont="1" applyFill="1" applyBorder="1" applyAlignment="1" applyProtection="1">
      <alignment horizontal="center"/>
      <protection locked="0"/>
    </xf>
    <xf numFmtId="166" fontId="20" fillId="14" borderId="53" xfId="0" applyNumberFormat="1" applyFont="1" applyFill="1" applyBorder="1" applyAlignment="1" applyProtection="1">
      <alignment horizontal="center" vertical="center" wrapText="1"/>
      <protection locked="0"/>
    </xf>
    <xf numFmtId="167" fontId="15" fillId="10" borderId="37" xfId="0" applyNumberFormat="1" applyFont="1" applyFill="1" applyBorder="1" applyAlignment="1">
      <alignment horizontal="center" vertical="center"/>
    </xf>
    <xf numFmtId="4" fontId="2" fillId="10" borderId="37" xfId="1" applyNumberFormat="1" applyFont="1" applyFill="1" applyBorder="1" applyAlignment="1" applyProtection="1">
      <alignment horizontal="center" vertical="center"/>
    </xf>
    <xf numFmtId="167" fontId="2" fillId="10" borderId="37" xfId="1" applyNumberFormat="1" applyFont="1" applyFill="1" applyBorder="1" applyAlignment="1" applyProtection="1">
      <alignment horizontal="center" vertical="center"/>
    </xf>
    <xf numFmtId="0" fontId="0" fillId="10" borderId="37" xfId="0" applyFill="1" applyBorder="1"/>
    <xf numFmtId="167" fontId="20" fillId="0" borderId="40" xfId="1" applyNumberFormat="1" applyFont="1" applyBorder="1" applyAlignment="1" applyProtection="1">
      <alignment horizontal="right" vertical="center"/>
    </xf>
    <xf numFmtId="4" fontId="20" fillId="12" borderId="43" xfId="1" applyNumberFormat="1" applyFont="1" applyFill="1" applyBorder="1" applyAlignment="1" applyProtection="1">
      <alignment vertical="center"/>
    </xf>
    <xf numFmtId="167" fontId="15" fillId="0" borderId="28" xfId="1" applyNumberFormat="1" applyFont="1" applyFill="1" applyBorder="1" applyAlignment="1" applyProtection="1">
      <alignment horizontal="left" vertical="center"/>
    </xf>
    <xf numFmtId="167" fontId="20" fillId="0" borderId="40" xfId="1" applyNumberFormat="1" applyFont="1" applyBorder="1" applyAlignment="1" applyProtection="1">
      <alignment horizontal="left" vertical="center"/>
    </xf>
    <xf numFmtId="167" fontId="2" fillId="0" borderId="16" xfId="1" applyNumberFormat="1" applyFont="1" applyBorder="1" applyAlignment="1" applyProtection="1">
      <alignment horizontal="left" vertical="center"/>
    </xf>
    <xf numFmtId="167" fontId="20" fillId="0" borderId="0" xfId="1" applyNumberFormat="1" applyFont="1" applyBorder="1" applyAlignment="1" applyProtection="1">
      <alignment horizontal="left" vertical="center"/>
    </xf>
    <xf numFmtId="164" fontId="3" fillId="10" borderId="1" xfId="1" applyNumberFormat="1" applyFont="1" applyFill="1" applyBorder="1" applyProtection="1"/>
    <xf numFmtId="2" fontId="3" fillId="12" borderId="1" xfId="0" applyNumberFormat="1" applyFont="1" applyFill="1" applyBorder="1"/>
    <xf numFmtId="0" fontId="20" fillId="10" borderId="24" xfId="0" applyFont="1" applyFill="1" applyBorder="1" applyAlignment="1" applyProtection="1">
      <alignment horizontal="center"/>
      <protection locked="0"/>
    </xf>
    <xf numFmtId="9" fontId="8" fillId="8" borderId="1" xfId="0" applyNumberFormat="1" applyFont="1" applyFill="1" applyBorder="1"/>
    <xf numFmtId="9" fontId="8" fillId="12" borderId="1" xfId="2" applyFont="1" applyFill="1" applyBorder="1"/>
    <xf numFmtId="0" fontId="4" fillId="12" borderId="1" xfId="0" applyFont="1" applyFill="1" applyBorder="1"/>
    <xf numFmtId="0" fontId="4" fillId="10" borderId="1" xfId="0" applyFont="1" applyFill="1" applyBorder="1"/>
    <xf numFmtId="0" fontId="0" fillId="12" borderId="1" xfId="0" applyFill="1" applyBorder="1"/>
    <xf numFmtId="0" fontId="0" fillId="8" borderId="1" xfId="0" applyFill="1" applyBorder="1"/>
    <xf numFmtId="167" fontId="3" fillId="10" borderId="22" xfId="1" applyNumberFormat="1" applyFont="1" applyFill="1" applyBorder="1" applyAlignment="1" applyProtection="1">
      <alignment vertical="center"/>
      <protection locked="0"/>
    </xf>
    <xf numFmtId="166" fontId="8" fillId="12" borderId="22" xfId="0" applyNumberFormat="1" applyFont="1" applyFill="1" applyBorder="1"/>
    <xf numFmtId="166" fontId="8" fillId="8" borderId="22" xfId="0" applyNumberFormat="1" applyFont="1" applyFill="1" applyBorder="1"/>
    <xf numFmtId="2" fontId="45" fillId="8" borderId="51" xfId="0" applyNumberFormat="1" applyFont="1" applyFill="1" applyBorder="1"/>
    <xf numFmtId="2" fontId="45" fillId="8" borderId="19" xfId="0" applyNumberFormat="1" applyFont="1" applyFill="1" applyBorder="1"/>
    <xf numFmtId="0" fontId="46" fillId="8" borderId="19" xfId="0" applyFont="1" applyFill="1" applyBorder="1"/>
    <xf numFmtId="2" fontId="3" fillId="12" borderId="41" xfId="0" applyNumberFormat="1" applyFont="1" applyFill="1" applyBorder="1"/>
    <xf numFmtId="164" fontId="3" fillId="10" borderId="41" xfId="1" applyNumberFormat="1" applyFont="1" applyFill="1" applyBorder="1" applyProtection="1"/>
    <xf numFmtId="167" fontId="3" fillId="10" borderId="40" xfId="1" applyNumberFormat="1" applyFont="1" applyFill="1" applyBorder="1" applyAlignment="1" applyProtection="1">
      <alignment vertical="center"/>
      <protection locked="0"/>
    </xf>
    <xf numFmtId="9" fontId="8" fillId="12" borderId="41" xfId="2" applyFont="1" applyFill="1" applyBorder="1"/>
    <xf numFmtId="166" fontId="8" fillId="12" borderId="40" xfId="0" applyNumberFormat="1" applyFont="1" applyFill="1" applyBorder="1"/>
    <xf numFmtId="9" fontId="8" fillId="8" borderId="41" xfId="0" applyNumberFormat="1" applyFont="1" applyFill="1" applyBorder="1"/>
    <xf numFmtId="166" fontId="8" fillId="8" borderId="40" xfId="0" applyNumberFormat="1" applyFont="1" applyFill="1" applyBorder="1"/>
    <xf numFmtId="9" fontId="8" fillId="10" borderId="42" xfId="0" applyNumberFormat="1" applyFont="1" applyFill="1" applyBorder="1"/>
    <xf numFmtId="9" fontId="8" fillId="10" borderId="49" xfId="0" applyNumberFormat="1" applyFont="1" applyFill="1" applyBorder="1"/>
    <xf numFmtId="9" fontId="8" fillId="10" borderId="55" xfId="0" applyNumberFormat="1" applyFont="1" applyFill="1" applyBorder="1"/>
    <xf numFmtId="166" fontId="8" fillId="0" borderId="37" xfId="0" applyNumberFormat="1" applyFont="1" applyBorder="1"/>
    <xf numFmtId="4" fontId="20" fillId="0" borderId="0" xfId="1" applyNumberFormat="1" applyFont="1" applyFill="1" applyBorder="1" applyAlignment="1" applyProtection="1">
      <alignment horizontal="center"/>
    </xf>
    <xf numFmtId="0" fontId="4" fillId="0" borderId="0" xfId="0" applyFont="1" applyAlignment="1">
      <alignment horizontal="center"/>
    </xf>
    <xf numFmtId="2" fontId="45" fillId="8" borderId="48" xfId="0" applyNumberFormat="1" applyFont="1" applyFill="1" applyBorder="1" applyAlignment="1">
      <alignment horizontal="right"/>
    </xf>
    <xf numFmtId="2" fontId="3" fillId="12" borderId="22" xfId="0" applyNumberFormat="1" applyFont="1" applyFill="1" applyBorder="1" applyAlignment="1">
      <alignment horizontal="right"/>
    </xf>
    <xf numFmtId="0" fontId="0" fillId="8" borderId="54" xfId="0" applyFill="1" applyBorder="1"/>
    <xf numFmtId="0" fontId="0" fillId="12" borderId="40" xfId="0" applyFill="1" applyBorder="1"/>
    <xf numFmtId="0" fontId="15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>
      <alignment vertical="center" wrapText="1"/>
    </xf>
    <xf numFmtId="2" fontId="9" fillId="11" borderId="10" xfId="0" applyNumberFormat="1" applyFont="1" applyFill="1" applyBorder="1" applyAlignment="1">
      <alignment vertical="center" wrapText="1"/>
    </xf>
    <xf numFmtId="164" fontId="2" fillId="0" borderId="0" xfId="1" applyNumberFormat="1" applyFont="1" applyBorder="1" applyAlignment="1" applyProtection="1">
      <alignment horizontal="right" vertical="center"/>
    </xf>
    <xf numFmtId="0" fontId="9" fillId="0" borderId="12" xfId="0" applyFont="1" applyBorder="1"/>
    <xf numFmtId="0" fontId="5" fillId="11" borderId="7" xfId="0" applyFont="1" applyFill="1" applyBorder="1" applyAlignment="1" applyProtection="1">
      <alignment vertical="center"/>
      <protection locked="0"/>
    </xf>
    <xf numFmtId="0" fontId="5" fillId="11" borderId="8" xfId="0" applyFont="1" applyFill="1" applyBorder="1" applyAlignment="1" applyProtection="1">
      <alignment horizontal="center" vertical="center" wrapText="1"/>
      <protection locked="0"/>
    </xf>
    <xf numFmtId="0" fontId="5" fillId="11" borderId="9" xfId="0" applyFont="1" applyFill="1" applyBorder="1" applyAlignment="1" applyProtection="1">
      <alignment horizontal="center" vertical="center" wrapText="1"/>
      <protection locked="0"/>
    </xf>
    <xf numFmtId="0" fontId="9" fillId="15" borderId="56" xfId="0" applyFont="1" applyFill="1" applyBorder="1" applyAlignment="1">
      <alignment vertical="center" wrapText="1"/>
    </xf>
    <xf numFmtId="2" fontId="9" fillId="15" borderId="1" xfId="0" applyNumberFormat="1" applyFont="1" applyFill="1" applyBorder="1"/>
    <xf numFmtId="44" fontId="9" fillId="15" borderId="1" xfId="0" applyNumberFormat="1" applyFont="1" applyFill="1" applyBorder="1"/>
    <xf numFmtId="44" fontId="9" fillId="15" borderId="11" xfId="1" applyFont="1" applyFill="1" applyBorder="1" applyProtection="1"/>
    <xf numFmtId="0" fontId="9" fillId="15" borderId="10" xfId="0" applyFont="1" applyFill="1" applyBorder="1" applyAlignment="1">
      <alignment vertical="center" wrapText="1"/>
    </xf>
    <xf numFmtId="44" fontId="9" fillId="15" borderId="22" xfId="1" applyFont="1" applyFill="1" applyBorder="1" applyProtection="1"/>
    <xf numFmtId="2" fontId="9" fillId="15" borderId="1" xfId="0" applyNumberFormat="1" applyFont="1" applyFill="1" applyBorder="1" applyAlignment="1">
      <alignment vertical="center"/>
    </xf>
    <xf numFmtId="44" fontId="9" fillId="15" borderId="1" xfId="0" applyNumberFormat="1" applyFont="1" applyFill="1" applyBorder="1" applyAlignment="1">
      <alignment vertical="center"/>
    </xf>
    <xf numFmtId="2" fontId="9" fillId="15" borderId="10" xfId="0" applyNumberFormat="1" applyFont="1" applyFill="1" applyBorder="1" applyAlignment="1">
      <alignment vertical="center" wrapText="1"/>
    </xf>
    <xf numFmtId="0" fontId="24" fillId="13" borderId="0" xfId="0" applyFont="1" applyFill="1" applyAlignment="1">
      <alignment horizontal="center" wrapText="1"/>
    </xf>
    <xf numFmtId="8" fontId="6" fillId="0" borderId="17" xfId="1" applyNumberFormat="1" applyFont="1" applyBorder="1" applyProtection="1">
      <protection locked="0"/>
    </xf>
    <xf numFmtId="0" fontId="4" fillId="15" borderId="33" xfId="0" applyFont="1" applyFill="1" applyBorder="1" applyAlignment="1">
      <alignment horizontal="left"/>
    </xf>
    <xf numFmtId="0" fontId="4" fillId="15" borderId="34" xfId="0" applyFont="1" applyFill="1" applyBorder="1" applyAlignment="1">
      <alignment horizontal="left"/>
    </xf>
    <xf numFmtId="0" fontId="18" fillId="0" borderId="26" xfId="0" applyFont="1" applyBorder="1" applyAlignment="1" applyProtection="1">
      <alignment horizontal="center"/>
      <protection locked="0"/>
    </xf>
    <xf numFmtId="0" fontId="18" fillId="0" borderId="39" xfId="0" applyFont="1" applyBorder="1" applyAlignment="1" applyProtection="1">
      <alignment horizontal="center"/>
      <protection locked="0"/>
    </xf>
    <xf numFmtId="0" fontId="18" fillId="0" borderId="30" xfId="0" applyFont="1" applyBorder="1" applyAlignment="1" applyProtection="1">
      <alignment horizontal="center"/>
      <protection locked="0"/>
    </xf>
    <xf numFmtId="0" fontId="20" fillId="0" borderId="38" xfId="0" applyFont="1" applyBorder="1" applyAlignment="1" applyProtection="1">
      <alignment horizontal="center" vertical="center" wrapText="1"/>
      <protection locked="0"/>
    </xf>
    <xf numFmtId="0" fontId="20" fillId="0" borderId="36" xfId="0" applyFont="1" applyBorder="1" applyAlignment="1" applyProtection="1">
      <alignment horizontal="center" vertical="center" wrapText="1"/>
      <protection locked="0"/>
    </xf>
    <xf numFmtId="0" fontId="20" fillId="0" borderId="37" xfId="0" applyFont="1" applyBorder="1" applyAlignment="1" applyProtection="1">
      <alignment horizontal="center" vertical="center" wrapText="1"/>
      <protection locked="0"/>
    </xf>
    <xf numFmtId="0" fontId="20" fillId="0" borderId="28" xfId="0" applyFont="1" applyBorder="1" applyAlignment="1" applyProtection="1">
      <alignment horizontal="center" vertical="center" wrapText="1"/>
      <protection locked="0"/>
    </xf>
    <xf numFmtId="0" fontId="20" fillId="0" borderId="29" xfId="0" applyFont="1" applyBorder="1" applyAlignment="1" applyProtection="1">
      <alignment horizontal="center" vertical="center" wrapText="1"/>
      <protection locked="0"/>
    </xf>
    <xf numFmtId="0" fontId="20" fillId="0" borderId="31" xfId="0" applyFont="1" applyBorder="1" applyAlignment="1" applyProtection="1">
      <alignment horizontal="center" vertical="center" wrapText="1"/>
      <protection locked="0"/>
    </xf>
    <xf numFmtId="0" fontId="0" fillId="0" borderId="38" xfId="0" applyBorder="1" applyAlignment="1">
      <alignment horizontal="center"/>
    </xf>
    <xf numFmtId="0" fontId="0" fillId="0" borderId="37" xfId="0" applyBorder="1" applyAlignment="1">
      <alignment horizontal="center"/>
    </xf>
    <xf numFmtId="9" fontId="8" fillId="0" borderId="26" xfId="0" applyNumberFormat="1" applyFont="1" applyBorder="1" applyAlignment="1">
      <alignment horizontal="center"/>
    </xf>
    <xf numFmtId="9" fontId="8" fillId="0" borderId="27" xfId="0" applyNumberFormat="1" applyFont="1" applyBorder="1" applyAlignment="1">
      <alignment horizontal="center"/>
    </xf>
    <xf numFmtId="9" fontId="8" fillId="0" borderId="28" xfId="0" applyNumberFormat="1" applyFont="1" applyBorder="1" applyAlignment="1">
      <alignment horizontal="center"/>
    </xf>
    <xf numFmtId="9" fontId="8" fillId="0" borderId="30" xfId="0" applyNumberFormat="1" applyFont="1" applyBorder="1" applyAlignment="1">
      <alignment horizontal="center"/>
    </xf>
    <xf numFmtId="9" fontId="8" fillId="0" borderId="25" xfId="0" applyNumberFormat="1" applyFont="1" applyBorder="1" applyAlignment="1">
      <alignment horizontal="center"/>
    </xf>
    <xf numFmtId="9" fontId="8" fillId="0" borderId="31" xfId="0" applyNumberFormat="1" applyFont="1" applyBorder="1" applyAlignment="1">
      <alignment horizontal="center"/>
    </xf>
    <xf numFmtId="0" fontId="35" fillId="0" borderId="4" xfId="0" applyFont="1" applyBorder="1" applyAlignment="1">
      <alignment horizontal="left" wrapText="1"/>
    </xf>
    <xf numFmtId="0" fontId="35" fillId="0" borderId="5" xfId="0" applyFont="1" applyBorder="1" applyAlignment="1">
      <alignment horizontal="left" wrapText="1"/>
    </xf>
    <xf numFmtId="0" fontId="32" fillId="0" borderId="4" xfId="0" applyFont="1" applyBorder="1" applyAlignment="1">
      <alignment horizontal="left" wrapText="1"/>
    </xf>
    <xf numFmtId="0" fontId="32" fillId="0" borderId="5" xfId="0" applyFont="1" applyBorder="1" applyAlignment="1">
      <alignment horizontal="left" wrapText="1"/>
    </xf>
    <xf numFmtId="0" fontId="37" fillId="0" borderId="47" xfId="0" applyFont="1" applyBorder="1" applyAlignment="1">
      <alignment horizontal="center" wrapText="1"/>
    </xf>
    <xf numFmtId="0" fontId="37" fillId="0" borderId="34" xfId="0" applyFont="1" applyBorder="1" applyAlignment="1">
      <alignment horizontal="center" wrapText="1"/>
    </xf>
    <xf numFmtId="0" fontId="33" fillId="0" borderId="4" xfId="0" applyFont="1" applyBorder="1" applyAlignment="1">
      <alignment horizontal="left" wrapText="1"/>
    </xf>
    <xf numFmtId="0" fontId="33" fillId="0" borderId="5" xfId="0" applyFont="1" applyBorder="1" applyAlignment="1">
      <alignment horizontal="left" wrapText="1"/>
    </xf>
    <xf numFmtId="0" fontId="35" fillId="0" borderId="6" xfId="0" applyFont="1" applyBorder="1" applyAlignment="1">
      <alignment horizontal="left" wrapText="1"/>
    </xf>
    <xf numFmtId="0" fontId="35" fillId="0" borderId="15" xfId="0" applyFont="1" applyBorder="1" applyAlignment="1">
      <alignment horizontal="left" wrapText="1"/>
    </xf>
    <xf numFmtId="0" fontId="26" fillId="0" borderId="4" xfId="0" applyFont="1" applyBorder="1" applyAlignment="1">
      <alignment horizontal="left" wrapText="1"/>
    </xf>
    <xf numFmtId="0" fontId="26" fillId="0" borderId="5" xfId="0" applyFont="1" applyBorder="1" applyAlignment="1">
      <alignment horizontal="left" wrapText="1"/>
    </xf>
    <xf numFmtId="0" fontId="26" fillId="0" borderId="26" xfId="0" applyFont="1" applyBorder="1" applyAlignment="1">
      <alignment horizontal="center" wrapText="1"/>
    </xf>
    <xf numFmtId="0" fontId="26" fillId="0" borderId="28" xfId="0" applyFont="1" applyBorder="1" applyAlignment="1">
      <alignment horizontal="center" wrapText="1"/>
    </xf>
    <xf numFmtId="0" fontId="26" fillId="0" borderId="39" xfId="0" applyFont="1" applyBorder="1" applyAlignment="1">
      <alignment horizontal="center" wrapText="1"/>
    </xf>
    <xf numFmtId="0" fontId="26" fillId="0" borderId="29" xfId="0" applyFont="1" applyBorder="1" applyAlignment="1">
      <alignment horizontal="center" wrapText="1"/>
    </xf>
    <xf numFmtId="0" fontId="26" fillId="0" borderId="30" xfId="0" applyFont="1" applyBorder="1" applyAlignment="1">
      <alignment horizontal="center" wrapText="1"/>
    </xf>
    <xf numFmtId="0" fontId="26" fillId="0" borderId="31" xfId="0" applyFont="1" applyBorder="1" applyAlignment="1">
      <alignment horizont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4" fillId="3" borderId="0" xfId="0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2" fontId="3" fillId="11" borderId="1" xfId="0" applyNumberFormat="1" applyFont="1" applyFill="1" applyBorder="1" applyAlignment="1">
      <alignment horizontal="center"/>
    </xf>
    <xf numFmtId="2" fontId="3" fillId="11" borderId="11" xfId="0" applyNumberFormat="1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52"/>
  <sheetViews>
    <sheetView tabSelected="1" zoomScaleNormal="100" workbookViewId="0">
      <pane ySplit="4" topLeftCell="A5" activePane="bottomLeft" state="frozen"/>
      <selection pane="bottomLeft" activeCell="H12" sqref="H12"/>
    </sheetView>
  </sheetViews>
  <sheetFormatPr defaultColWidth="8.88671875" defaultRowHeight="14.4" x14ac:dyDescent="0.3"/>
  <cols>
    <col min="1" max="1" width="19.44140625" customWidth="1"/>
    <col min="2" max="2" width="24.88671875" style="56" customWidth="1"/>
    <col min="3" max="5" width="13" customWidth="1"/>
    <col min="6" max="6" width="12.88671875" customWidth="1"/>
    <col min="7" max="7" width="13.5546875" customWidth="1"/>
    <col min="8" max="8" width="11.44140625" bestFit="1" customWidth="1"/>
    <col min="9" max="9" width="11.33203125" customWidth="1"/>
    <col min="10" max="10" width="11.5546875" customWidth="1"/>
    <col min="11" max="11" width="12.6640625" customWidth="1"/>
    <col min="12" max="12" width="6.33203125" style="51" customWidth="1"/>
    <col min="13" max="13" width="40.6640625" style="55" customWidth="1"/>
    <col min="14" max="14" width="10.44140625" style="55" customWidth="1"/>
    <col min="15" max="15" width="51.33203125" style="54" customWidth="1"/>
    <col min="16" max="16" width="56.88671875" style="55" customWidth="1"/>
    <col min="17" max="17" width="46.109375" customWidth="1"/>
  </cols>
  <sheetData>
    <row r="1" spans="1:17" ht="15" thickBot="1" x14ac:dyDescent="0.35">
      <c r="A1" s="60" t="s">
        <v>0</v>
      </c>
      <c r="B1" s="236" t="s">
        <v>136</v>
      </c>
      <c r="C1" s="237"/>
    </row>
    <row r="2" spans="1:17" x14ac:dyDescent="0.3">
      <c r="Q2" s="49"/>
    </row>
    <row r="3" spans="1:17" ht="15" thickBot="1" x14ac:dyDescent="0.35">
      <c r="Q3" s="48"/>
    </row>
    <row r="4" spans="1:17" ht="15" thickBot="1" x14ac:dyDescent="0.35">
      <c r="A4" s="4"/>
      <c r="B4" s="105"/>
      <c r="C4" s="140">
        <v>300</v>
      </c>
      <c r="D4" s="141">
        <v>220</v>
      </c>
      <c r="E4" s="140">
        <v>150</v>
      </c>
      <c r="F4" s="140">
        <v>100</v>
      </c>
      <c r="G4" s="140">
        <v>80</v>
      </c>
      <c r="H4" s="105"/>
      <c r="I4" s="107"/>
      <c r="J4" s="107"/>
      <c r="K4" s="50"/>
      <c r="O4" s="51"/>
    </row>
    <row r="5" spans="1:17" ht="19.8" customHeight="1" thickBot="1" x14ac:dyDescent="0.35">
      <c r="A5" s="4"/>
      <c r="B5" s="105" t="s">
        <v>2</v>
      </c>
      <c r="C5" s="108" t="s">
        <v>3</v>
      </c>
      <c r="D5" s="108" t="s">
        <v>4</v>
      </c>
      <c r="E5" s="108" t="s">
        <v>5</v>
      </c>
      <c r="F5" s="108" t="s">
        <v>6</v>
      </c>
      <c r="G5" s="108" t="s">
        <v>7</v>
      </c>
      <c r="H5" s="106" t="s">
        <v>8</v>
      </c>
      <c r="I5" s="107" t="s">
        <v>9</v>
      </c>
      <c r="J5" s="107" t="s">
        <v>10</v>
      </c>
      <c r="L5" s="101" t="s">
        <v>11</v>
      </c>
      <c r="M5" s="102" t="s">
        <v>12</v>
      </c>
      <c r="N5" s="103"/>
      <c r="O5" s="104" t="s">
        <v>13</v>
      </c>
      <c r="P5" s="259" t="s">
        <v>14</v>
      </c>
      <c r="Q5" s="260"/>
    </row>
    <row r="6" spans="1:17" s="53" customFormat="1" ht="20.100000000000001" customHeight="1" x14ac:dyDescent="0.3">
      <c r="A6" s="241" t="s">
        <v>15</v>
      </c>
      <c r="B6" s="116" t="s">
        <v>16</v>
      </c>
      <c r="C6" s="109">
        <v>0</v>
      </c>
      <c r="D6" s="129">
        <v>0.5</v>
      </c>
      <c r="E6" s="129">
        <v>0</v>
      </c>
      <c r="F6" s="129">
        <v>2</v>
      </c>
      <c r="G6" s="129">
        <v>0.5</v>
      </c>
      <c r="H6" s="136">
        <f t="shared" ref="H6:H11" si="0">SUM(C6:G6)</f>
        <v>3</v>
      </c>
      <c r="I6" s="181">
        <f>(C6*C$4)+(D6*D$4)+(E6*E$4)+(F6*F$4)+(G6*G4)</f>
        <v>350</v>
      </c>
      <c r="J6" s="165"/>
      <c r="L6" s="99">
        <v>2</v>
      </c>
      <c r="M6" s="97" t="s">
        <v>17</v>
      </c>
      <c r="N6" s="96" t="s">
        <v>18</v>
      </c>
      <c r="O6" s="89" t="s">
        <v>19</v>
      </c>
      <c r="P6" s="257" t="s">
        <v>20</v>
      </c>
      <c r="Q6" s="258"/>
    </row>
    <row r="7" spans="1:17" s="53" customFormat="1" ht="18.899999999999999" customHeight="1" x14ac:dyDescent="0.3">
      <c r="A7" s="242"/>
      <c r="B7" s="117" t="s">
        <v>137</v>
      </c>
      <c r="C7" s="110">
        <f>L7*3</f>
        <v>4.5</v>
      </c>
      <c r="D7" s="111">
        <v>0</v>
      </c>
      <c r="E7" s="124">
        <f>L7*3</f>
        <v>4.5</v>
      </c>
      <c r="F7" s="124">
        <v>12</v>
      </c>
      <c r="G7" s="111">
        <v>0</v>
      </c>
      <c r="H7" s="112">
        <f t="shared" si="0"/>
        <v>21</v>
      </c>
      <c r="I7" s="158">
        <f>(C7*C$4)+(D7*D$4)+(E7*E$4)+(F7*F$4)+(G7*G4)</f>
        <v>3225</v>
      </c>
      <c r="J7" s="166"/>
      <c r="L7" s="90">
        <v>1.5</v>
      </c>
      <c r="M7" s="146" t="s">
        <v>22</v>
      </c>
      <c r="N7" s="147" t="s">
        <v>23</v>
      </c>
      <c r="O7" s="77" t="s">
        <v>24</v>
      </c>
      <c r="P7" s="255" t="s">
        <v>25</v>
      </c>
      <c r="Q7" s="256"/>
    </row>
    <row r="8" spans="1:17" s="53" customFormat="1" ht="21" customHeight="1" x14ac:dyDescent="0.3">
      <c r="A8" s="242"/>
      <c r="B8" s="117" t="s">
        <v>26</v>
      </c>
      <c r="C8" s="111">
        <v>0.5</v>
      </c>
      <c r="D8" s="111">
        <v>0</v>
      </c>
      <c r="E8" s="111">
        <v>0.5</v>
      </c>
      <c r="F8" s="111">
        <v>0</v>
      </c>
      <c r="G8" s="112">
        <f>L8*2</f>
        <v>4</v>
      </c>
      <c r="H8" s="112">
        <f t="shared" si="0"/>
        <v>5</v>
      </c>
      <c r="I8" s="158">
        <f>(C8*C$4)+(D8*D$4)+(E8*E$4)+(F8*F$4)+(G8*G4)</f>
        <v>545</v>
      </c>
      <c r="J8" s="166"/>
      <c r="L8" s="90">
        <v>2</v>
      </c>
      <c r="M8" s="146" t="s">
        <v>27</v>
      </c>
      <c r="N8" s="147" t="s">
        <v>28</v>
      </c>
      <c r="O8" s="77" t="s">
        <v>29</v>
      </c>
      <c r="P8" s="255" t="s">
        <v>30</v>
      </c>
      <c r="Q8" s="256"/>
    </row>
    <row r="9" spans="1:17" s="53" customFormat="1" ht="20.100000000000001" customHeight="1" x14ac:dyDescent="0.3">
      <c r="A9" s="242"/>
      <c r="B9" s="117" t="s">
        <v>31</v>
      </c>
      <c r="C9" s="112">
        <v>2</v>
      </c>
      <c r="D9" s="112">
        <v>2</v>
      </c>
      <c r="E9" s="111">
        <v>0</v>
      </c>
      <c r="F9" s="111">
        <v>0</v>
      </c>
      <c r="G9" s="111">
        <v>0</v>
      </c>
      <c r="H9" s="124">
        <f t="shared" si="0"/>
        <v>4</v>
      </c>
      <c r="I9" s="158">
        <f>(C9*C$4)+(D9*D$4)+(E9*E$4)+(F9*F$4)+(G9*G4)</f>
        <v>1040</v>
      </c>
      <c r="J9" s="166"/>
      <c r="L9" s="98">
        <v>3.5</v>
      </c>
      <c r="M9" s="148" t="s">
        <v>32</v>
      </c>
      <c r="N9" s="149" t="s">
        <v>23</v>
      </c>
      <c r="O9" s="89" t="s">
        <v>33</v>
      </c>
      <c r="P9" s="255" t="s">
        <v>34</v>
      </c>
      <c r="Q9" s="256"/>
    </row>
    <row r="10" spans="1:17" s="53" customFormat="1" ht="24" customHeight="1" x14ac:dyDescent="0.3">
      <c r="A10" s="242"/>
      <c r="B10" s="117" t="s">
        <v>35</v>
      </c>
      <c r="C10" s="112">
        <v>2</v>
      </c>
      <c r="D10" s="111">
        <v>0</v>
      </c>
      <c r="E10" s="112">
        <v>2</v>
      </c>
      <c r="F10" s="112">
        <v>6</v>
      </c>
      <c r="G10" s="112">
        <f>L10*1</f>
        <v>1.5</v>
      </c>
      <c r="H10" s="124">
        <f t="shared" si="0"/>
        <v>11.5</v>
      </c>
      <c r="I10" s="158">
        <f>(C10*C$4)+(D10*D$4)+(E10*E$4)+(F10*F$4)+(G10*G4)</f>
        <v>1620</v>
      </c>
      <c r="J10" s="166"/>
      <c r="L10" s="90">
        <f>L7</f>
        <v>1.5</v>
      </c>
      <c r="M10" s="146" t="s">
        <v>36</v>
      </c>
      <c r="N10" s="147" t="s">
        <v>23</v>
      </c>
      <c r="O10" s="77" t="s">
        <v>37</v>
      </c>
      <c r="P10" s="255" t="s">
        <v>38</v>
      </c>
      <c r="Q10" s="256"/>
    </row>
    <row r="11" spans="1:17" s="53" customFormat="1" ht="20.100000000000001" customHeight="1" thickBot="1" x14ac:dyDescent="0.35">
      <c r="A11" s="242"/>
      <c r="B11" s="118" t="s">
        <v>39</v>
      </c>
      <c r="C11" s="111">
        <v>0</v>
      </c>
      <c r="D11" s="111">
        <v>0</v>
      </c>
      <c r="E11" s="111">
        <v>0</v>
      </c>
      <c r="F11" s="112">
        <f>L11*0.25</f>
        <v>9.25</v>
      </c>
      <c r="G11" s="112">
        <f>L11*0.25</f>
        <v>9.25</v>
      </c>
      <c r="H11" s="124">
        <f t="shared" si="0"/>
        <v>18.5</v>
      </c>
      <c r="I11" s="158">
        <f>(C11*C$4)+(D11*D$4)+(E11*E$4)+(F11*F$4)+(G11*G4)</f>
        <v>1665</v>
      </c>
      <c r="J11" s="166"/>
      <c r="L11" s="90">
        <v>37</v>
      </c>
      <c r="M11" s="146" t="s">
        <v>40</v>
      </c>
      <c r="N11" s="147" t="s">
        <v>28</v>
      </c>
      <c r="O11" s="77" t="s">
        <v>41</v>
      </c>
      <c r="P11" s="257" t="s">
        <v>42</v>
      </c>
      <c r="Q11" s="258"/>
    </row>
    <row r="12" spans="1:17" s="53" customFormat="1" ht="15.9" customHeight="1" x14ac:dyDescent="0.3">
      <c r="A12" s="242"/>
      <c r="B12" s="142" t="s">
        <v>8</v>
      </c>
      <c r="C12" s="143">
        <f>SUM(C6:C11)</f>
        <v>9</v>
      </c>
      <c r="D12" s="143">
        <f t="shared" ref="D12:H12" si="1">SUM(D6:D11)</f>
        <v>2.5</v>
      </c>
      <c r="E12" s="143">
        <f t="shared" si="1"/>
        <v>7</v>
      </c>
      <c r="F12" s="143">
        <f t="shared" si="1"/>
        <v>29.25</v>
      </c>
      <c r="G12" s="143">
        <f t="shared" si="1"/>
        <v>15.25</v>
      </c>
      <c r="H12" s="143">
        <f t="shared" si="1"/>
        <v>63</v>
      </c>
      <c r="I12" s="182">
        <f>SUM(I6:I11)</f>
        <v>8445</v>
      </c>
      <c r="J12" s="174">
        <f>I12/H12</f>
        <v>134.04761904761904</v>
      </c>
      <c r="L12" s="91"/>
      <c r="M12" s="146"/>
      <c r="N12" s="147"/>
      <c r="O12" s="74"/>
      <c r="P12" s="267"/>
      <c r="Q12" s="268"/>
    </row>
    <row r="13" spans="1:17" s="53" customFormat="1" ht="15.9" customHeight="1" thickBot="1" x14ac:dyDescent="0.35">
      <c r="A13" s="243"/>
      <c r="B13" s="119" t="s">
        <v>43</v>
      </c>
      <c r="C13" s="113">
        <f>(C12*60)/6</f>
        <v>90</v>
      </c>
      <c r="D13" s="113">
        <f t="shared" ref="D13:H13" si="2">(D12*60)/6</f>
        <v>25</v>
      </c>
      <c r="E13" s="113">
        <f t="shared" si="2"/>
        <v>70</v>
      </c>
      <c r="F13" s="113">
        <f t="shared" si="2"/>
        <v>292.5</v>
      </c>
      <c r="G13" s="113">
        <f t="shared" si="2"/>
        <v>152.5</v>
      </c>
      <c r="H13" s="113">
        <f t="shared" si="2"/>
        <v>630</v>
      </c>
      <c r="I13" s="180">
        <f>SUM(C13:H13)</f>
        <v>1260</v>
      </c>
      <c r="J13" s="175"/>
      <c r="L13" s="91"/>
      <c r="M13" s="146"/>
      <c r="N13" s="147"/>
      <c r="O13" s="74"/>
      <c r="P13" s="269"/>
      <c r="Q13" s="270"/>
    </row>
    <row r="14" spans="1:17" s="53" customFormat="1" ht="15" thickBot="1" x14ac:dyDescent="0.35">
      <c r="A14" s="244" t="s">
        <v>44</v>
      </c>
      <c r="B14" s="120"/>
      <c r="C14" s="123"/>
      <c r="D14" s="123"/>
      <c r="E14" s="123"/>
      <c r="F14" s="123"/>
      <c r="G14" s="132"/>
      <c r="H14" s="132"/>
      <c r="I14" s="167"/>
      <c r="J14" s="170"/>
      <c r="L14" s="91"/>
      <c r="M14" s="146"/>
      <c r="N14" s="147"/>
      <c r="O14" s="74"/>
      <c r="P14" s="271"/>
      <c r="Q14" s="272"/>
    </row>
    <row r="15" spans="1:17" s="53" customFormat="1" ht="18.899999999999999" customHeight="1" x14ac:dyDescent="0.3">
      <c r="A15" s="245"/>
      <c r="B15" s="117" t="s">
        <v>45</v>
      </c>
      <c r="C15" s="111">
        <v>0</v>
      </c>
      <c r="D15" s="111">
        <v>0</v>
      </c>
      <c r="E15" s="111">
        <v>0</v>
      </c>
      <c r="F15" s="124">
        <f>L15*0.25</f>
        <v>6.25</v>
      </c>
      <c r="G15" s="133">
        <v>0</v>
      </c>
      <c r="H15" s="137">
        <f>SUM(C15:G15)</f>
        <v>6.25</v>
      </c>
      <c r="I15" s="161">
        <f>(C15*C$4)+(D15*D$4)+(E15*E$4)+(F15*F$4)+(G15*G4)</f>
        <v>625</v>
      </c>
      <c r="J15" s="171"/>
      <c r="K15" s="71"/>
      <c r="L15" s="90">
        <v>25</v>
      </c>
      <c r="M15" s="146" t="s">
        <v>46</v>
      </c>
      <c r="N15" s="147" t="s">
        <v>28</v>
      </c>
      <c r="O15" s="80" t="s">
        <v>47</v>
      </c>
      <c r="P15" s="255" t="s">
        <v>48</v>
      </c>
      <c r="Q15" s="256"/>
    </row>
    <row r="16" spans="1:17" s="53" customFormat="1" ht="18.899999999999999" customHeight="1" x14ac:dyDescent="0.3">
      <c r="A16" s="245"/>
      <c r="B16" s="117" t="s">
        <v>49</v>
      </c>
      <c r="C16" s="111">
        <v>2</v>
      </c>
      <c r="D16" s="111">
        <v>2</v>
      </c>
      <c r="E16" s="111">
        <v>0</v>
      </c>
      <c r="F16" s="111">
        <v>16</v>
      </c>
      <c r="G16" s="133">
        <v>0</v>
      </c>
      <c r="H16" s="137">
        <f>SUM(C16:G16)</f>
        <v>20</v>
      </c>
      <c r="I16" s="162">
        <f>(C16*C$4)+(D16*D$4)+(E16*E$4)+(F16*F$4)+(G16*G4)</f>
        <v>2640</v>
      </c>
      <c r="J16" s="171"/>
      <c r="L16" s="98">
        <v>20</v>
      </c>
      <c r="M16" s="148" t="s">
        <v>50</v>
      </c>
      <c r="N16" s="149" t="s">
        <v>28</v>
      </c>
      <c r="O16" s="89" t="s">
        <v>33</v>
      </c>
      <c r="P16" s="255" t="s">
        <v>51</v>
      </c>
      <c r="Q16" s="256"/>
    </row>
    <row r="17" spans="1:18" s="70" customFormat="1" x14ac:dyDescent="0.3">
      <c r="A17" s="245"/>
      <c r="B17" s="117" t="s">
        <v>138</v>
      </c>
      <c r="C17" s="124">
        <v>8</v>
      </c>
      <c r="D17" s="124">
        <v>4</v>
      </c>
      <c r="E17" s="111">
        <v>0</v>
      </c>
      <c r="F17" s="111">
        <v>0</v>
      </c>
      <c r="G17" s="133">
        <v>0</v>
      </c>
      <c r="H17" s="137">
        <f>SUM(C17:G17)</f>
        <v>12</v>
      </c>
      <c r="I17" s="161">
        <f>(C17*C$4)+(D17*D$4)+(E17*E$4)+(F17*F$4)+(G17*G4)</f>
        <v>3280</v>
      </c>
      <c r="J17" s="171"/>
      <c r="K17" s="72"/>
      <c r="L17" s="90">
        <v>2</v>
      </c>
      <c r="M17" s="146" t="s">
        <v>53</v>
      </c>
      <c r="N17" s="147" t="s">
        <v>23</v>
      </c>
      <c r="O17" s="77" t="s">
        <v>54</v>
      </c>
      <c r="P17" s="255" t="s">
        <v>55</v>
      </c>
      <c r="Q17" s="256"/>
      <c r="R17" s="79"/>
    </row>
    <row r="18" spans="1:18" s="53" customFormat="1" ht="15" customHeight="1" x14ac:dyDescent="0.3">
      <c r="A18" s="245"/>
      <c r="B18" s="118" t="s">
        <v>139</v>
      </c>
      <c r="C18" s="111">
        <v>2</v>
      </c>
      <c r="D18" s="111">
        <v>2</v>
      </c>
      <c r="E18" s="111">
        <v>0</v>
      </c>
      <c r="F18" s="111">
        <v>4</v>
      </c>
      <c r="G18" s="111">
        <v>0</v>
      </c>
      <c r="H18" s="137">
        <v>8</v>
      </c>
      <c r="I18" s="220">
        <v>1440</v>
      </c>
      <c r="J18" s="171"/>
      <c r="L18" s="91">
        <v>0</v>
      </c>
      <c r="M18" s="146" t="s">
        <v>56</v>
      </c>
      <c r="N18" s="150" t="s">
        <v>28</v>
      </c>
      <c r="O18" s="76" t="s">
        <v>57</v>
      </c>
      <c r="P18" s="255" t="s">
        <v>58</v>
      </c>
      <c r="Q18" s="256"/>
    </row>
    <row r="19" spans="1:18" s="53" customFormat="1" x14ac:dyDescent="0.3">
      <c r="A19" s="245"/>
      <c r="B19" s="142" t="s">
        <v>8</v>
      </c>
      <c r="C19" s="144">
        <v>4</v>
      </c>
      <c r="D19" s="144">
        <f t="shared" ref="D19:H19" si="3">SUM(D15:D18)</f>
        <v>8</v>
      </c>
      <c r="E19" s="144">
        <f t="shared" si="3"/>
        <v>0</v>
      </c>
      <c r="F19" s="144">
        <f t="shared" si="3"/>
        <v>26.25</v>
      </c>
      <c r="G19" s="144">
        <f t="shared" si="3"/>
        <v>0</v>
      </c>
      <c r="H19" s="144">
        <f t="shared" si="3"/>
        <v>46.25</v>
      </c>
      <c r="I19" s="179">
        <f>SUM(I15:I18)</f>
        <v>7985</v>
      </c>
      <c r="J19" s="174">
        <f>I19/H19</f>
        <v>172.64864864864865</v>
      </c>
      <c r="L19" s="91"/>
      <c r="M19" s="146"/>
      <c r="N19" s="147"/>
      <c r="O19" s="74"/>
      <c r="P19" s="267"/>
      <c r="Q19" s="268"/>
    </row>
    <row r="20" spans="1:18" s="53" customFormat="1" ht="15" thickBot="1" x14ac:dyDescent="0.35">
      <c r="A20" s="246"/>
      <c r="B20" s="119" t="s">
        <v>43</v>
      </c>
      <c r="C20" s="113">
        <f>(C19*60)/6</f>
        <v>40</v>
      </c>
      <c r="D20" s="113">
        <f t="shared" ref="D20:H20" si="4">(D19*60)/6</f>
        <v>80</v>
      </c>
      <c r="E20" s="113">
        <f t="shared" si="4"/>
        <v>0</v>
      </c>
      <c r="F20" s="113">
        <f t="shared" si="4"/>
        <v>262.5</v>
      </c>
      <c r="G20" s="113">
        <f t="shared" si="4"/>
        <v>0</v>
      </c>
      <c r="H20" s="113">
        <f t="shared" si="4"/>
        <v>462.5</v>
      </c>
      <c r="I20" s="180">
        <f>SUM(C20:H20)</f>
        <v>845</v>
      </c>
      <c r="J20" s="176"/>
      <c r="L20" s="91"/>
      <c r="M20" s="146"/>
      <c r="N20" s="147"/>
      <c r="O20" s="74"/>
      <c r="P20" s="269"/>
      <c r="Q20" s="270"/>
    </row>
    <row r="21" spans="1:18" s="53" customFormat="1" ht="15" thickBot="1" x14ac:dyDescent="0.35">
      <c r="A21" s="241" t="s">
        <v>59</v>
      </c>
      <c r="B21" s="117"/>
      <c r="C21" s="112"/>
      <c r="D21" s="112"/>
      <c r="E21" s="112"/>
      <c r="F21" s="112"/>
      <c r="G21" s="134"/>
      <c r="H21" s="112"/>
      <c r="I21" s="163"/>
      <c r="J21" s="172"/>
      <c r="L21" s="91"/>
      <c r="M21" s="146"/>
      <c r="N21" s="147"/>
      <c r="O21" s="74"/>
      <c r="P21" s="271"/>
      <c r="Q21" s="272"/>
    </row>
    <row r="22" spans="1:18" s="53" customFormat="1" ht="15.6" x14ac:dyDescent="0.3">
      <c r="A22" s="242"/>
      <c r="B22" s="117" t="s">
        <v>60</v>
      </c>
      <c r="C22" s="112">
        <f>L22*0.5</f>
        <v>0.5</v>
      </c>
      <c r="D22" s="111">
        <v>0</v>
      </c>
      <c r="E22" s="111">
        <v>0</v>
      </c>
      <c r="F22" s="112">
        <f>L22*2</f>
        <v>2</v>
      </c>
      <c r="G22" s="133">
        <v>0</v>
      </c>
      <c r="H22" s="112">
        <f>SUM(C22:G22)</f>
        <v>2.5</v>
      </c>
      <c r="I22" s="161">
        <f>(C22*C$4)+(D22*D$4)+(E22*E$4)+(F22*F$4)+(G22*G4)</f>
        <v>350</v>
      </c>
      <c r="J22" s="171"/>
      <c r="L22" s="90">
        <v>1</v>
      </c>
      <c r="M22" s="146" t="s">
        <v>61</v>
      </c>
      <c r="N22" s="147" t="s">
        <v>23</v>
      </c>
      <c r="O22" s="77" t="s">
        <v>62</v>
      </c>
      <c r="P22" s="255" t="s">
        <v>63</v>
      </c>
      <c r="Q22" s="256"/>
    </row>
    <row r="23" spans="1:18" ht="21" customHeight="1" x14ac:dyDescent="0.3">
      <c r="A23" s="242"/>
      <c r="B23" s="81" t="s">
        <v>64</v>
      </c>
      <c r="C23" s="124">
        <f>(L23*0.5)</f>
        <v>1</v>
      </c>
      <c r="D23" s="111">
        <v>0</v>
      </c>
      <c r="E23" s="111">
        <v>0</v>
      </c>
      <c r="F23" s="124">
        <f>L23*2.5</f>
        <v>5</v>
      </c>
      <c r="G23" s="135">
        <f>L23*0.25</f>
        <v>0.5</v>
      </c>
      <c r="H23" s="138">
        <f>SUM(C23:G23)</f>
        <v>6.5</v>
      </c>
      <c r="I23" s="162">
        <f>(C23*C$4)+(D23*D$4)+(E23*E$4)+(F23*F$4)+(G23*G4)</f>
        <v>840</v>
      </c>
      <c r="J23" s="171"/>
      <c r="L23" s="100">
        <f>L8</f>
        <v>2</v>
      </c>
      <c r="M23" s="148" t="s">
        <v>65</v>
      </c>
      <c r="N23" s="151" t="s">
        <v>28</v>
      </c>
      <c r="O23" s="77" t="s">
        <v>66</v>
      </c>
      <c r="P23" s="261" t="s">
        <v>67</v>
      </c>
      <c r="Q23" s="262"/>
    </row>
    <row r="24" spans="1:18" ht="18.899999999999999" customHeight="1" x14ac:dyDescent="0.3">
      <c r="A24" s="242"/>
      <c r="B24" s="81" t="s">
        <v>140</v>
      </c>
      <c r="C24" s="125">
        <v>1</v>
      </c>
      <c r="D24" s="125">
        <v>0</v>
      </c>
      <c r="E24" s="125">
        <v>1</v>
      </c>
      <c r="F24" s="125">
        <v>2</v>
      </c>
      <c r="G24" s="130">
        <v>0</v>
      </c>
      <c r="H24" s="138">
        <v>4</v>
      </c>
      <c r="I24" s="161">
        <f>(C24*C$4)+(D24*D$4)+(E24*E$4)+(F24*F$4)+(G24*G4)</f>
        <v>650</v>
      </c>
      <c r="J24" s="171"/>
      <c r="L24" s="91">
        <v>1</v>
      </c>
      <c r="M24" s="146" t="s">
        <v>68</v>
      </c>
      <c r="N24" s="150" t="s">
        <v>18</v>
      </c>
      <c r="O24" s="76" t="s">
        <v>57</v>
      </c>
      <c r="P24" s="255" t="s">
        <v>69</v>
      </c>
      <c r="Q24" s="256"/>
    </row>
    <row r="25" spans="1:18" ht="21.6" x14ac:dyDescent="0.3">
      <c r="A25" s="242"/>
      <c r="B25" s="81" t="s">
        <v>70</v>
      </c>
      <c r="C25" s="125">
        <v>2</v>
      </c>
      <c r="D25" s="125">
        <v>2</v>
      </c>
      <c r="E25" s="125">
        <v>1</v>
      </c>
      <c r="F25" s="125">
        <v>0</v>
      </c>
      <c r="G25" s="130">
        <v>0</v>
      </c>
      <c r="H25" s="138">
        <f>SUM(C25:G25)</f>
        <v>5</v>
      </c>
      <c r="I25" s="161">
        <f>(C25*C$4)+(D25*D$4)+(E25*E$4)+(F25*F$4)+(G25*G4)</f>
        <v>1190</v>
      </c>
      <c r="J25" s="171"/>
      <c r="L25" s="91">
        <v>4</v>
      </c>
      <c r="M25" s="146" t="s">
        <v>71</v>
      </c>
      <c r="N25" s="150" t="s">
        <v>18</v>
      </c>
      <c r="O25" s="76" t="s">
        <v>57</v>
      </c>
      <c r="P25" s="255" t="s">
        <v>72</v>
      </c>
      <c r="Q25" s="256"/>
    </row>
    <row r="26" spans="1:18" ht="18.899999999999999" customHeight="1" x14ac:dyDescent="0.3">
      <c r="A26" s="242"/>
      <c r="B26" s="121" t="s">
        <v>73</v>
      </c>
      <c r="C26" s="126">
        <f>L26*0.5</f>
        <v>0.5</v>
      </c>
      <c r="D26" s="126">
        <f>L26*2</f>
        <v>2</v>
      </c>
      <c r="E26" s="125">
        <v>0</v>
      </c>
      <c r="F26" s="125">
        <v>0</v>
      </c>
      <c r="G26" s="130">
        <v>0.5</v>
      </c>
      <c r="H26" s="138">
        <f>SUM(C26:G26)</f>
        <v>3</v>
      </c>
      <c r="I26" s="161">
        <f>(C26*C$4)+(D26*D$4)+(E26*E$4)+(F26*F$4)+(G26*G4)</f>
        <v>630</v>
      </c>
      <c r="J26" s="171"/>
      <c r="L26" s="90">
        <v>1</v>
      </c>
      <c r="M26" s="152" t="s">
        <v>74</v>
      </c>
      <c r="N26" s="147" t="s">
        <v>28</v>
      </c>
      <c r="O26" s="77" t="s">
        <v>75</v>
      </c>
      <c r="P26" s="261" t="s">
        <v>76</v>
      </c>
      <c r="Q26" s="262"/>
    </row>
    <row r="27" spans="1:18" ht="18" customHeight="1" x14ac:dyDescent="0.3">
      <c r="A27" s="242"/>
      <c r="B27" s="142" t="s">
        <v>8</v>
      </c>
      <c r="C27" s="145">
        <f>SUM(C22:C26)</f>
        <v>5</v>
      </c>
      <c r="D27" s="145">
        <f t="shared" ref="D27:H27" si="5">SUM(D22:D26)</f>
        <v>4</v>
      </c>
      <c r="E27" s="145">
        <f t="shared" si="5"/>
        <v>2</v>
      </c>
      <c r="F27" s="145">
        <f t="shared" si="5"/>
        <v>9</v>
      </c>
      <c r="G27" s="145">
        <f t="shared" si="5"/>
        <v>1</v>
      </c>
      <c r="H27" s="145">
        <f t="shared" si="5"/>
        <v>21</v>
      </c>
      <c r="I27" s="179">
        <f>SUM(I22:I26)</f>
        <v>3660</v>
      </c>
      <c r="J27" s="174">
        <f>I27/H27</f>
        <v>174.28571428571428</v>
      </c>
      <c r="L27" s="92"/>
      <c r="M27" s="153"/>
      <c r="N27" s="154"/>
      <c r="O27" s="73"/>
      <c r="P27" s="265"/>
      <c r="Q27" s="266"/>
    </row>
    <row r="28" spans="1:18" ht="17.100000000000001" customHeight="1" thickBot="1" x14ac:dyDescent="0.35">
      <c r="A28" s="243"/>
      <c r="B28" s="119" t="s">
        <v>43</v>
      </c>
      <c r="C28" s="114">
        <f>(C27*60)/6</f>
        <v>50</v>
      </c>
      <c r="D28" s="114">
        <f t="shared" ref="D28:H28" si="6">(D27*60)/6</f>
        <v>40</v>
      </c>
      <c r="E28" s="114">
        <f t="shared" si="6"/>
        <v>20</v>
      </c>
      <c r="F28" s="114">
        <f t="shared" si="6"/>
        <v>90</v>
      </c>
      <c r="G28" s="114">
        <f t="shared" si="6"/>
        <v>10</v>
      </c>
      <c r="H28" s="114">
        <f t="shared" si="6"/>
        <v>210</v>
      </c>
      <c r="I28" s="180">
        <f>SUM(C28:H28)</f>
        <v>420</v>
      </c>
      <c r="J28" s="177"/>
      <c r="L28" s="92"/>
      <c r="M28" s="153"/>
      <c r="N28" s="154"/>
      <c r="O28" s="73"/>
      <c r="P28" s="265"/>
      <c r="Q28" s="266"/>
    </row>
    <row r="29" spans="1:18" ht="15.9" customHeight="1" x14ac:dyDescent="0.3">
      <c r="A29" s="241" t="s">
        <v>77</v>
      </c>
      <c r="B29" s="122"/>
      <c r="C29" s="127"/>
      <c r="D29" s="127"/>
      <c r="E29" s="127"/>
      <c r="F29" s="131"/>
      <c r="G29" s="127"/>
      <c r="H29" s="127"/>
      <c r="I29" s="168"/>
      <c r="J29" s="173"/>
      <c r="L29" s="92"/>
      <c r="M29" s="153"/>
      <c r="N29" s="154"/>
      <c r="O29" s="73"/>
      <c r="P29" s="265"/>
      <c r="Q29" s="266"/>
    </row>
    <row r="30" spans="1:18" s="53" customFormat="1" ht="20.399999999999999" customHeight="1" x14ac:dyDescent="0.3">
      <c r="A30" s="242"/>
      <c r="B30" s="117" t="s">
        <v>78</v>
      </c>
      <c r="C30" s="111">
        <v>0</v>
      </c>
      <c r="D30" s="111">
        <v>0</v>
      </c>
      <c r="E30" s="112">
        <v>0</v>
      </c>
      <c r="F30" s="112">
        <v>0</v>
      </c>
      <c r="G30" s="111">
        <v>0</v>
      </c>
      <c r="H30" s="112">
        <f t="shared" ref="H30:H35" si="7">SUM(C30:G30)</f>
        <v>0</v>
      </c>
      <c r="I30" s="162">
        <f>(C30*C$4)+(D30*D$4)+(E30*E$4)+(F30*F$4)+(G30*G4)</f>
        <v>0</v>
      </c>
      <c r="J30" s="171"/>
      <c r="L30" s="90">
        <v>1</v>
      </c>
      <c r="M30" s="155" t="s">
        <v>79</v>
      </c>
      <c r="N30" s="147" t="s">
        <v>28</v>
      </c>
      <c r="O30" s="77" t="s">
        <v>80</v>
      </c>
      <c r="P30" s="255" t="s">
        <v>81</v>
      </c>
      <c r="Q30" s="256"/>
    </row>
    <row r="31" spans="1:18" s="53" customFormat="1" x14ac:dyDescent="0.3">
      <c r="A31" s="242"/>
      <c r="B31" s="81" t="s">
        <v>82</v>
      </c>
      <c r="C31" s="112">
        <f>L31*0.25</f>
        <v>0</v>
      </c>
      <c r="D31" s="111">
        <v>0</v>
      </c>
      <c r="E31" s="112">
        <f>L31*0.5</f>
        <v>0</v>
      </c>
      <c r="F31" s="112">
        <f>L31*1</f>
        <v>0</v>
      </c>
      <c r="G31" s="111">
        <v>0</v>
      </c>
      <c r="H31" s="112">
        <f t="shared" si="7"/>
        <v>0</v>
      </c>
      <c r="I31" s="162">
        <f>(C31*C$4)+(D31*D$4)+(E31*E$4)+(F31*F$4)+(G31*G4)</f>
        <v>0</v>
      </c>
      <c r="J31" s="171"/>
      <c r="L31" s="90">
        <v>0</v>
      </c>
      <c r="M31" s="155" t="s">
        <v>83</v>
      </c>
      <c r="N31" s="147" t="s">
        <v>28</v>
      </c>
      <c r="O31" s="77" t="s">
        <v>84</v>
      </c>
      <c r="P31" s="261" t="s">
        <v>85</v>
      </c>
      <c r="Q31" s="262"/>
    </row>
    <row r="32" spans="1:18" s="53" customFormat="1" x14ac:dyDescent="0.3">
      <c r="A32" s="242"/>
      <c r="B32" s="81" t="s">
        <v>86</v>
      </c>
      <c r="C32" s="112">
        <f>L32*0.25</f>
        <v>9.25</v>
      </c>
      <c r="D32" s="111">
        <v>0</v>
      </c>
      <c r="E32" s="111">
        <v>0</v>
      </c>
      <c r="F32" s="112">
        <f>L32*0.25</f>
        <v>9.25</v>
      </c>
      <c r="G32" s="111">
        <v>0</v>
      </c>
      <c r="H32" s="112">
        <f t="shared" si="7"/>
        <v>18.5</v>
      </c>
      <c r="I32" s="162">
        <f>(C32*C$4)+(D32*D$4)+(E32*E$4)+(F32*F$4)+(G32*G4)</f>
        <v>3700</v>
      </c>
      <c r="J32" s="171"/>
      <c r="L32" s="90">
        <f>L11</f>
        <v>37</v>
      </c>
      <c r="M32" s="155" t="s">
        <v>87</v>
      </c>
      <c r="N32" s="147" t="s">
        <v>28</v>
      </c>
      <c r="O32" s="77" t="s">
        <v>80</v>
      </c>
      <c r="P32" s="255" t="s">
        <v>88</v>
      </c>
      <c r="Q32" s="256"/>
    </row>
    <row r="33" spans="1:17" s="53" customFormat="1" ht="21" customHeight="1" x14ac:dyDescent="0.3">
      <c r="A33" s="242"/>
      <c r="B33" s="81" t="s">
        <v>89</v>
      </c>
      <c r="C33" s="111">
        <v>0</v>
      </c>
      <c r="D33" s="111">
        <v>0</v>
      </c>
      <c r="E33" s="111">
        <v>0</v>
      </c>
      <c r="F33" s="111">
        <v>0</v>
      </c>
      <c r="G33" s="111">
        <v>0</v>
      </c>
      <c r="H33" s="112">
        <f t="shared" si="7"/>
        <v>0</v>
      </c>
      <c r="I33" s="162">
        <f>(C33*C$4)+(D33*D$4)+(E33*E$4)+(F33*F$4)+(G33*G4)</f>
        <v>0</v>
      </c>
      <c r="J33" s="171"/>
      <c r="L33" s="91">
        <v>0</v>
      </c>
      <c r="M33" s="146" t="s">
        <v>90</v>
      </c>
      <c r="N33" s="147" t="s">
        <v>18</v>
      </c>
      <c r="O33" s="76" t="s">
        <v>91</v>
      </c>
      <c r="P33" s="255" t="s">
        <v>92</v>
      </c>
      <c r="Q33" s="256"/>
    </row>
    <row r="34" spans="1:17" s="53" customFormat="1" ht="21.9" customHeight="1" x14ac:dyDescent="0.3">
      <c r="A34" s="242"/>
      <c r="B34" s="81" t="s">
        <v>93</v>
      </c>
      <c r="C34" s="124">
        <f>L34*0.125</f>
        <v>4.625</v>
      </c>
      <c r="D34" s="111">
        <v>0</v>
      </c>
      <c r="E34" s="130">
        <v>0</v>
      </c>
      <c r="F34" s="112">
        <f>L34*0.25</f>
        <v>9.25</v>
      </c>
      <c r="G34" s="112">
        <f>L34*0.25</f>
        <v>9.25</v>
      </c>
      <c r="H34" s="112">
        <f t="shared" si="7"/>
        <v>23.125</v>
      </c>
      <c r="I34" s="162">
        <f>(C34*C$4)+(D34*D$4)+(E34*E$4)+(F34*F$4)+(G34*G4)</f>
        <v>3052.5</v>
      </c>
      <c r="J34" s="171"/>
      <c r="K34" s="87" t="s">
        <v>94</v>
      </c>
      <c r="L34" s="100">
        <v>37</v>
      </c>
      <c r="M34" s="234" t="s">
        <v>95</v>
      </c>
      <c r="N34" s="147" t="s">
        <v>28</v>
      </c>
      <c r="O34" s="88" t="s">
        <v>96</v>
      </c>
      <c r="P34" s="261" t="s">
        <v>97</v>
      </c>
      <c r="Q34" s="262"/>
    </row>
    <row r="35" spans="1:17" ht="18" customHeight="1" x14ac:dyDescent="0.3">
      <c r="A35" s="242"/>
      <c r="B35" s="121" t="s">
        <v>98</v>
      </c>
      <c r="C35" s="115">
        <v>0</v>
      </c>
      <c r="D35" s="115">
        <v>0</v>
      </c>
      <c r="E35" s="115">
        <v>0</v>
      </c>
      <c r="F35" s="115">
        <v>0</v>
      </c>
      <c r="G35" s="115">
        <v>0</v>
      </c>
      <c r="H35" s="139">
        <f t="shared" si="7"/>
        <v>0</v>
      </c>
      <c r="I35" s="183">
        <f>(C35*C$4)+(D35*D$4)+(E35*E$4)+(F35*F$4)+(G35*G4)</f>
        <v>0</v>
      </c>
      <c r="J35" s="171"/>
      <c r="L35" s="94">
        <v>0</v>
      </c>
      <c r="M35" s="156" t="s">
        <v>99</v>
      </c>
      <c r="N35" s="157" t="s">
        <v>18</v>
      </c>
      <c r="O35" s="95" t="s">
        <v>100</v>
      </c>
      <c r="P35" s="263" t="s">
        <v>92</v>
      </c>
      <c r="Q35" s="264"/>
    </row>
    <row r="36" spans="1:17" ht="18" customHeight="1" x14ac:dyDescent="0.3">
      <c r="A36" s="242"/>
      <c r="B36" s="142" t="s">
        <v>8</v>
      </c>
      <c r="C36" s="145">
        <f>SUM(C30:C35)</f>
        <v>13.875</v>
      </c>
      <c r="D36" s="145">
        <f t="shared" ref="D36:H36" si="8">SUM(D30:D35)</f>
        <v>0</v>
      </c>
      <c r="E36" s="145">
        <f t="shared" si="8"/>
        <v>0</v>
      </c>
      <c r="F36" s="145">
        <f t="shared" si="8"/>
        <v>18.5</v>
      </c>
      <c r="G36" s="145">
        <f t="shared" si="8"/>
        <v>9.25</v>
      </c>
      <c r="H36" s="145">
        <f t="shared" si="8"/>
        <v>41.625</v>
      </c>
      <c r="I36" s="184">
        <f>SUM(I30:I35)</f>
        <v>6752.5</v>
      </c>
      <c r="J36" s="174">
        <f>I36/H36</f>
        <v>162.22222222222223</v>
      </c>
      <c r="L36" s="93"/>
      <c r="M36" s="61"/>
      <c r="N36" s="61"/>
      <c r="O36" s="82"/>
      <c r="P36" s="78"/>
      <c r="Q36" s="75"/>
    </row>
    <row r="37" spans="1:17" ht="17.100000000000001" customHeight="1" thickBot="1" x14ac:dyDescent="0.35">
      <c r="A37" s="243"/>
      <c r="B37" s="119" t="s">
        <v>43</v>
      </c>
      <c r="C37" s="128">
        <f>(C36*60)/6</f>
        <v>138.75</v>
      </c>
      <c r="D37" s="128">
        <f t="shared" ref="D37:H37" si="9">(D36*60)/6</f>
        <v>0</v>
      </c>
      <c r="E37" s="128">
        <f t="shared" si="9"/>
        <v>0</v>
      </c>
      <c r="F37" s="128">
        <f t="shared" si="9"/>
        <v>185</v>
      </c>
      <c r="G37" s="128">
        <f t="shared" si="9"/>
        <v>92.5</v>
      </c>
      <c r="H37" s="128">
        <f t="shared" si="9"/>
        <v>416.25</v>
      </c>
      <c r="I37" s="180">
        <f>SUM(C37:H37)</f>
        <v>832.5</v>
      </c>
      <c r="J37" s="178"/>
      <c r="M37" s="62"/>
      <c r="N37" s="62"/>
    </row>
    <row r="38" spans="1:17" x14ac:dyDescent="0.3">
      <c r="A38" s="52"/>
      <c r="B38" s="84"/>
      <c r="C38" s="83"/>
      <c r="D38" s="85"/>
      <c r="E38" s="83"/>
      <c r="F38" s="83"/>
      <c r="G38" s="83"/>
      <c r="H38" s="83"/>
      <c r="I38" s="86"/>
      <c r="J38" s="164"/>
      <c r="L38" s="58"/>
      <c r="M38" s="62"/>
      <c r="N38" s="62"/>
    </row>
    <row r="39" spans="1:17" ht="15" thickBot="1" x14ac:dyDescent="0.35">
      <c r="A39" s="52"/>
      <c r="B39" s="84"/>
      <c r="C39" s="83"/>
      <c r="D39" s="83"/>
      <c r="E39" s="83"/>
      <c r="F39" s="83"/>
      <c r="G39" s="83"/>
      <c r="I39" s="211" t="s">
        <v>101</v>
      </c>
      <c r="J39" s="212" t="s">
        <v>102</v>
      </c>
      <c r="M39" s="62"/>
      <c r="N39" s="62"/>
    </row>
    <row r="40" spans="1:17" ht="18" customHeight="1" thickBot="1" x14ac:dyDescent="0.35">
      <c r="A40" s="159" t="s">
        <v>8</v>
      </c>
      <c r="B40" s="238"/>
      <c r="C40" s="197">
        <f>C12+C19+C27+C36</f>
        <v>31.875</v>
      </c>
      <c r="D40" s="198">
        <f t="shared" ref="D40:G40" si="10">D12+D19+D27+D36</f>
        <v>14.5</v>
      </c>
      <c r="E40" s="198">
        <f t="shared" si="10"/>
        <v>9</v>
      </c>
      <c r="F40" s="198">
        <f t="shared" si="10"/>
        <v>83</v>
      </c>
      <c r="G40" s="198">
        <f t="shared" si="10"/>
        <v>25.5</v>
      </c>
      <c r="H40" s="199"/>
      <c r="I40" s="213">
        <f>H12+H19+H27+H36</f>
        <v>171.875</v>
      </c>
      <c r="J40" s="215"/>
      <c r="M40" s="62"/>
      <c r="N40" s="62"/>
    </row>
    <row r="41" spans="1:17" ht="21.9" customHeight="1" thickBot="1" x14ac:dyDescent="0.35">
      <c r="A41" s="160" t="s">
        <v>103</v>
      </c>
      <c r="B41" s="239"/>
      <c r="C41" s="200">
        <f>C13+C20+C28+C37</f>
        <v>318.75</v>
      </c>
      <c r="D41" s="186">
        <f t="shared" ref="D41:G41" si="11">D13+D20+D28+D37</f>
        <v>145</v>
      </c>
      <c r="E41" s="186">
        <f t="shared" si="11"/>
        <v>90</v>
      </c>
      <c r="F41" s="186">
        <f t="shared" si="11"/>
        <v>830</v>
      </c>
      <c r="G41" s="186">
        <f t="shared" si="11"/>
        <v>255</v>
      </c>
      <c r="H41" s="190"/>
      <c r="I41" s="214">
        <f>H13+H20+H28+H37</f>
        <v>1718.75</v>
      </c>
      <c r="J41" s="216"/>
      <c r="M41" s="62"/>
      <c r="N41" s="62"/>
    </row>
    <row r="42" spans="1:17" ht="21.9" customHeight="1" thickBot="1" x14ac:dyDescent="0.35">
      <c r="A42" s="187" t="s">
        <v>104</v>
      </c>
      <c r="B42" s="239"/>
      <c r="C42" s="201">
        <f>C40*C4</f>
        <v>9562.5</v>
      </c>
      <c r="D42" s="185">
        <f>D40*D4</f>
        <v>3190</v>
      </c>
      <c r="E42" s="185">
        <f>E40*E4</f>
        <v>1350</v>
      </c>
      <c r="F42" s="185">
        <f>F40*F4</f>
        <v>8300</v>
      </c>
      <c r="G42" s="185">
        <f>G40*G4</f>
        <v>2040</v>
      </c>
      <c r="H42" s="191"/>
      <c r="I42" s="194">
        <f>I12+I19+I27+I36</f>
        <v>26842.5</v>
      </c>
      <c r="J42" s="202">
        <f>I42/I40</f>
        <v>156.17454545454547</v>
      </c>
      <c r="M42" s="62"/>
      <c r="N42" s="62"/>
    </row>
    <row r="43" spans="1:17" ht="23.1" customHeight="1" thickBot="1" x14ac:dyDescent="0.35">
      <c r="A43" s="160" t="s">
        <v>105</v>
      </c>
      <c r="B43" s="239"/>
      <c r="C43" s="203">
        <f>C41/I41</f>
        <v>0.18545454545454546</v>
      </c>
      <c r="D43" s="189">
        <f>D41/I41</f>
        <v>8.4363636363636363E-2</v>
      </c>
      <c r="E43" s="189">
        <f>E41/I41</f>
        <v>5.2363636363636362E-2</v>
      </c>
      <c r="F43" s="189">
        <f>F41/I41</f>
        <v>0.4829090909090909</v>
      </c>
      <c r="G43" s="189">
        <f>G41/I41</f>
        <v>0.14836363636363636</v>
      </c>
      <c r="H43" s="192"/>
      <c r="I43" s="195"/>
      <c r="J43" s="204"/>
      <c r="M43" s="62"/>
      <c r="N43" s="62"/>
    </row>
    <row r="44" spans="1:17" ht="20.100000000000001" customHeight="1" thickBot="1" x14ac:dyDescent="0.35">
      <c r="A44" s="159" t="s">
        <v>106</v>
      </c>
      <c r="B44" s="239"/>
      <c r="C44" s="205">
        <f>C40/I40</f>
        <v>0.18545454545454546</v>
      </c>
      <c r="D44" s="188">
        <f>D40/I40</f>
        <v>8.4363636363636363E-2</v>
      </c>
      <c r="E44" s="188">
        <f>E40/I40</f>
        <v>5.2363636363636362E-2</v>
      </c>
      <c r="F44" s="188">
        <f>F40/I40</f>
        <v>0.4829090909090909</v>
      </c>
      <c r="G44" s="188">
        <f>G40/I40</f>
        <v>0.14836363636363636</v>
      </c>
      <c r="H44" s="193"/>
      <c r="I44" s="196"/>
      <c r="J44" s="206"/>
      <c r="M44" s="62"/>
      <c r="N44" s="62"/>
    </row>
    <row r="45" spans="1:17" ht="21.9" customHeight="1" thickBot="1" x14ac:dyDescent="0.35">
      <c r="A45" s="187" t="s">
        <v>107</v>
      </c>
      <c r="B45" s="239"/>
      <c r="C45" s="207">
        <f>C42/I42</f>
        <v>0.35624476110645431</v>
      </c>
      <c r="D45" s="208">
        <f>D42/I42</f>
        <v>0.11884138958740803</v>
      </c>
      <c r="E45" s="208">
        <f>E42/I42</f>
        <v>5.0293378038558254E-2</v>
      </c>
      <c r="F45" s="208">
        <f>F42/I42</f>
        <v>0.30921113905187669</v>
      </c>
      <c r="G45" s="208">
        <f>G42/I42</f>
        <v>7.5998882369376922E-2</v>
      </c>
      <c r="H45" s="208"/>
      <c r="I45" s="209"/>
      <c r="J45" s="210"/>
      <c r="M45" s="62"/>
      <c r="N45" s="62"/>
    </row>
    <row r="46" spans="1:17" x14ac:dyDescent="0.3">
      <c r="A46" s="247"/>
      <c r="B46" s="239"/>
      <c r="C46" s="249"/>
      <c r="D46" s="250"/>
      <c r="E46" s="250"/>
      <c r="F46" s="250"/>
      <c r="G46" s="250"/>
      <c r="H46" s="250"/>
      <c r="I46" s="250"/>
      <c r="J46" s="251"/>
      <c r="M46" s="62"/>
      <c r="N46" s="62"/>
      <c r="Q46" s="47"/>
    </row>
    <row r="47" spans="1:17" ht="15" thickBot="1" x14ac:dyDescent="0.35">
      <c r="A47" s="248"/>
      <c r="B47" s="240"/>
      <c r="C47" s="252"/>
      <c r="D47" s="253"/>
      <c r="E47" s="253"/>
      <c r="F47" s="253"/>
      <c r="G47" s="253"/>
      <c r="H47" s="253"/>
      <c r="I47" s="253"/>
      <c r="J47" s="254"/>
      <c r="Q47" s="47"/>
    </row>
    <row r="48" spans="1:17" x14ac:dyDescent="0.3">
      <c r="A48" s="65" t="s">
        <v>108</v>
      </c>
      <c r="B48" s="169" t="s">
        <v>109</v>
      </c>
      <c r="Q48" s="47"/>
    </row>
    <row r="49" spans="1:17" x14ac:dyDescent="0.3">
      <c r="A49" s="66" t="s">
        <v>110</v>
      </c>
      <c r="B49" s="63">
        <f>H12/I40</f>
        <v>0.36654545454545456</v>
      </c>
      <c r="Q49" s="47"/>
    </row>
    <row r="50" spans="1:17" x14ac:dyDescent="0.3">
      <c r="A50" s="67" t="s">
        <v>44</v>
      </c>
      <c r="B50" s="63">
        <f>H19/I40</f>
        <v>0.2690909090909091</v>
      </c>
    </row>
    <row r="51" spans="1:17" x14ac:dyDescent="0.3">
      <c r="A51" s="68" t="s">
        <v>59</v>
      </c>
      <c r="B51" s="63">
        <f>H27/I40</f>
        <v>0.12218181818181818</v>
      </c>
    </row>
    <row r="52" spans="1:17" ht="18" customHeight="1" thickBot="1" x14ac:dyDescent="0.35">
      <c r="A52" s="69" t="s">
        <v>111</v>
      </c>
      <c r="B52" s="64">
        <f>H36/I40</f>
        <v>0.24218181818181819</v>
      </c>
    </row>
  </sheetData>
  <sheetProtection selectLockedCells="1"/>
  <mergeCells count="33">
    <mergeCell ref="P5:Q5"/>
    <mergeCell ref="P33:Q33"/>
    <mergeCell ref="P34:Q34"/>
    <mergeCell ref="P35:Q35"/>
    <mergeCell ref="P27:Q29"/>
    <mergeCell ref="P12:Q14"/>
    <mergeCell ref="P19:Q21"/>
    <mergeCell ref="P30:Q30"/>
    <mergeCell ref="P31:Q31"/>
    <mergeCell ref="P32:Q32"/>
    <mergeCell ref="P23:Q23"/>
    <mergeCell ref="P24:Q24"/>
    <mergeCell ref="P25:Q25"/>
    <mergeCell ref="P26:Q26"/>
    <mergeCell ref="P18:Q18"/>
    <mergeCell ref="P22:Q22"/>
    <mergeCell ref="P15:Q15"/>
    <mergeCell ref="P16:Q16"/>
    <mergeCell ref="P17:Q17"/>
    <mergeCell ref="P11:Q11"/>
    <mergeCell ref="P6:Q6"/>
    <mergeCell ref="P10:Q10"/>
    <mergeCell ref="P7:Q7"/>
    <mergeCell ref="P8:Q8"/>
    <mergeCell ref="P9:Q9"/>
    <mergeCell ref="B1:C1"/>
    <mergeCell ref="B40:B47"/>
    <mergeCell ref="A6:A13"/>
    <mergeCell ref="A14:A20"/>
    <mergeCell ref="A21:A28"/>
    <mergeCell ref="A29:A37"/>
    <mergeCell ref="A46:A47"/>
    <mergeCell ref="C46:J47"/>
  </mergeCells>
  <dataValidations count="3">
    <dataValidation type="list" allowBlank="1" showInputMessage="1" showErrorMessage="1" sqref="L15" xr:uid="{4A8240C7-D57D-3444-B62C-CB795B1B4849}">
      <formula1>"5,10,15,20,25,30,35,40,45,50"</formula1>
    </dataValidation>
    <dataValidation type="list" allowBlank="1" showInputMessage="1" showErrorMessage="1" sqref="L17" xr:uid="{44DD4AEE-A4C1-7D4A-8A9D-22E2AEEA9B50}">
      <formula1>"1, 2"</formula1>
    </dataValidation>
    <dataValidation type="list" allowBlank="1" showInputMessage="1" showErrorMessage="1" sqref="N6:N36" xr:uid="{955F23CD-7947-3B45-A93B-F98B32FBA08C}">
      <formula1>"Fixed, Variable,Multiplier"</formula1>
    </dataValidation>
  </dataValidations>
  <pageMargins left="0.70866141732283472" right="0.70866141732283472" top="0.74803149606299213" bottom="0.74803149606299213" header="0.31496062992125984" footer="0.31496062992125984"/>
  <pageSetup paperSize="9" scale="6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54"/>
  <sheetViews>
    <sheetView zoomScaleNormal="100" workbookViewId="0">
      <selection activeCell="D45" sqref="A39:D45"/>
    </sheetView>
  </sheetViews>
  <sheetFormatPr defaultColWidth="8.88671875" defaultRowHeight="14.4" x14ac:dyDescent="0.3"/>
  <cols>
    <col min="1" max="1" width="28.88671875" customWidth="1"/>
    <col min="2" max="3" width="17.109375" customWidth="1"/>
    <col min="4" max="4" width="20.33203125" customWidth="1"/>
  </cols>
  <sheetData>
    <row r="1" spans="1:5" ht="17.399999999999999" x14ac:dyDescent="0.3">
      <c r="A1" s="19"/>
      <c r="B1" s="1"/>
      <c r="C1" s="1"/>
      <c r="E1" s="1"/>
    </row>
    <row r="2" spans="1:5" x14ac:dyDescent="0.3">
      <c r="A2" s="275" t="s">
        <v>112</v>
      </c>
      <c r="B2" s="275"/>
      <c r="C2" s="275"/>
      <c r="D2" s="275"/>
    </row>
    <row r="3" spans="1:5" x14ac:dyDescent="0.3">
      <c r="A3" s="276" t="s">
        <v>1</v>
      </c>
      <c r="B3" s="276"/>
      <c r="C3" s="276"/>
      <c r="D3" s="276"/>
    </row>
    <row r="4" spans="1:5" ht="9" customHeight="1" thickBot="1" x14ac:dyDescent="0.35">
      <c r="A4" s="1"/>
      <c r="B4" s="1"/>
      <c r="C4" s="1"/>
      <c r="D4" s="1"/>
      <c r="E4" s="1"/>
    </row>
    <row r="5" spans="1:5" ht="31.8" thickTop="1" x14ac:dyDescent="0.3">
      <c r="A5" s="222" t="s">
        <v>113</v>
      </c>
      <c r="B5" s="223" t="s">
        <v>114</v>
      </c>
      <c r="C5" s="223" t="s">
        <v>115</v>
      </c>
      <c r="D5" s="224" t="s">
        <v>116</v>
      </c>
      <c r="E5" s="1"/>
    </row>
    <row r="6" spans="1:5" ht="15.6" x14ac:dyDescent="0.3">
      <c r="A6" s="225" t="str">
        <f>Calculator!A6</f>
        <v>Administration &amp; Planning:</v>
      </c>
      <c r="B6" s="226">
        <f>Calculator!H12</f>
        <v>63</v>
      </c>
      <c r="C6" s="227">
        <f>Calculator!I12/Calculator!H12</f>
        <v>134.04761904761904</v>
      </c>
      <c r="D6" s="228">
        <f>Calculator!I12</f>
        <v>8445</v>
      </c>
      <c r="E6" s="1"/>
    </row>
    <row r="7" spans="1:5" ht="15.6" x14ac:dyDescent="0.3">
      <c r="A7" s="217" t="s">
        <v>16</v>
      </c>
      <c r="B7" s="8">
        <f>Calculator!H6</f>
        <v>3</v>
      </c>
      <c r="C7" s="9">
        <f>Calculator!I6/Calculator!H6</f>
        <v>116.66666666666667</v>
      </c>
      <c r="D7" s="11">
        <f>Calculator!I6</f>
        <v>350</v>
      </c>
      <c r="E7" s="1"/>
    </row>
    <row r="8" spans="1:5" ht="27.6" customHeight="1" x14ac:dyDescent="0.3">
      <c r="A8" s="217" t="s">
        <v>21</v>
      </c>
      <c r="B8" s="8">
        <f>Calculator!H7</f>
        <v>21</v>
      </c>
      <c r="C8" s="9">
        <f>Calculator!I7/Calculator!H7</f>
        <v>153.57142857142858</v>
      </c>
      <c r="D8" s="11">
        <f>Calculator!I7</f>
        <v>3225</v>
      </c>
      <c r="E8" s="1"/>
    </row>
    <row r="9" spans="1:5" ht="15.6" x14ac:dyDescent="0.3">
      <c r="A9" s="217" t="s">
        <v>26</v>
      </c>
      <c r="B9" s="8">
        <f>Calculator!H8</f>
        <v>5</v>
      </c>
      <c r="C9" s="9">
        <f>Calculator!I8/Calculator!H8</f>
        <v>109</v>
      </c>
      <c r="D9" s="11">
        <f>Calculator!I8</f>
        <v>545</v>
      </c>
      <c r="E9" s="1"/>
    </row>
    <row r="10" spans="1:5" ht="15.6" x14ac:dyDescent="0.3">
      <c r="A10" s="217" t="s">
        <v>31</v>
      </c>
      <c r="B10" s="8">
        <f>Calculator!H9</f>
        <v>4</v>
      </c>
      <c r="C10" s="9">
        <f>Calculator!I9/Calculator!H9</f>
        <v>260</v>
      </c>
      <c r="D10" s="11">
        <f>Calculator!I9</f>
        <v>1040</v>
      </c>
      <c r="E10" s="1"/>
    </row>
    <row r="11" spans="1:5" ht="15.6" x14ac:dyDescent="0.3">
      <c r="A11" s="217" t="s">
        <v>35</v>
      </c>
      <c r="B11" s="8">
        <f>Calculator!H10</f>
        <v>11.5</v>
      </c>
      <c r="C11" s="9">
        <f>Calculator!I10/Calculator!H10</f>
        <v>140.86956521739131</v>
      </c>
      <c r="D11" s="11">
        <f>Calculator!I10</f>
        <v>1620</v>
      </c>
      <c r="E11" s="1"/>
    </row>
    <row r="12" spans="1:5" ht="15.6" x14ac:dyDescent="0.3">
      <c r="A12" s="217" t="s">
        <v>39</v>
      </c>
      <c r="B12" s="8">
        <f>Calculator!H11</f>
        <v>18.5</v>
      </c>
      <c r="C12" s="9">
        <f>Calculator!I11/Calculator!H11</f>
        <v>90</v>
      </c>
      <c r="D12" s="11">
        <f>Calculator!I11</f>
        <v>1665</v>
      </c>
      <c r="E12" s="1"/>
    </row>
    <row r="13" spans="1:5" ht="15.6" x14ac:dyDescent="0.3">
      <c r="A13" s="7"/>
      <c r="B13" s="5"/>
      <c r="C13" s="5"/>
      <c r="D13" s="6"/>
      <c r="E13" s="1"/>
    </row>
    <row r="14" spans="1:5" ht="15.6" x14ac:dyDescent="0.3">
      <c r="A14" s="229" t="str">
        <f>Calculator!A14</f>
        <v>Investigations :</v>
      </c>
      <c r="B14" s="226">
        <f>Calculator!H19</f>
        <v>46.25</v>
      </c>
      <c r="C14" s="227">
        <f>Calculator!I19/Calculator!H19</f>
        <v>172.64864864864865</v>
      </c>
      <c r="D14" s="230">
        <f>SUM(D15:D18)</f>
        <v>7985</v>
      </c>
      <c r="E14" s="43"/>
    </row>
    <row r="15" spans="1:5" ht="21" customHeight="1" x14ac:dyDescent="0.3">
      <c r="A15" s="217" t="s">
        <v>45</v>
      </c>
      <c r="B15" s="13">
        <f>Calculator!H15</f>
        <v>6.25</v>
      </c>
      <c r="C15" s="16">
        <f>Calculator!I15/Calculator!H15</f>
        <v>100</v>
      </c>
      <c r="D15" s="14">
        <f>Calculator!I15</f>
        <v>625</v>
      </c>
      <c r="E15" s="1"/>
    </row>
    <row r="16" spans="1:5" ht="15.6" x14ac:dyDescent="0.3">
      <c r="A16" s="217" t="s">
        <v>49</v>
      </c>
      <c r="B16" s="13">
        <f>Calculator!H16</f>
        <v>20</v>
      </c>
      <c r="C16" s="16">
        <f>Calculator!I16/Calculator!H16</f>
        <v>132</v>
      </c>
      <c r="D16" s="14">
        <f>Calculator!I16</f>
        <v>2640</v>
      </c>
      <c r="E16" s="1"/>
    </row>
    <row r="17" spans="1:5" ht="15.6" x14ac:dyDescent="0.3">
      <c r="A17" s="217" t="s">
        <v>52</v>
      </c>
      <c r="B17" s="13">
        <f>Calculator!H17</f>
        <v>12</v>
      </c>
      <c r="C17" s="16">
        <f>Calculator!I17/Calculator!H17</f>
        <v>273.33333333333331</v>
      </c>
      <c r="D17" s="14">
        <f>Calculator!I17</f>
        <v>3280</v>
      </c>
      <c r="E17" s="1"/>
    </row>
    <row r="18" spans="1:5" ht="15.6" x14ac:dyDescent="0.3">
      <c r="A18" s="218" t="str">
        <f>Calculator!B18</f>
        <v xml:space="preserve">Inter-Company Loans x 4 </v>
      </c>
      <c r="B18" s="13">
        <f>Calculator!H18</f>
        <v>8</v>
      </c>
      <c r="C18" s="16">
        <v>0</v>
      </c>
      <c r="D18" s="14">
        <f>Calculator!I18</f>
        <v>1440</v>
      </c>
      <c r="E18" s="1"/>
    </row>
    <row r="19" spans="1:5" ht="15.6" x14ac:dyDescent="0.3">
      <c r="A19" s="12"/>
      <c r="B19" s="13"/>
      <c r="C19" s="16"/>
      <c r="D19" s="14"/>
      <c r="E19" s="1"/>
    </row>
    <row r="20" spans="1:5" ht="15.6" x14ac:dyDescent="0.3">
      <c r="A20" s="229" t="str">
        <f>Calculator!A21</f>
        <v>Realisation of Assets:</v>
      </c>
      <c r="B20" s="231">
        <f>Calculator!H27</f>
        <v>21</v>
      </c>
      <c r="C20" s="232">
        <v>0</v>
      </c>
      <c r="D20" s="228">
        <f>Calculator!I27</f>
        <v>3660</v>
      </c>
      <c r="E20" s="1"/>
    </row>
    <row r="21" spans="1:5" ht="15.6" x14ac:dyDescent="0.3">
      <c r="A21" s="17" t="str">
        <f>Calculator!B22</f>
        <v>Chattel Assets &amp; Recovery</v>
      </c>
      <c r="B21" s="8">
        <f>Calculator!H22</f>
        <v>2.5</v>
      </c>
      <c r="C21" s="9">
        <v>0</v>
      </c>
      <c r="D21" s="15">
        <f>Calculator!I22</f>
        <v>350</v>
      </c>
      <c r="E21" s="1"/>
    </row>
    <row r="22" spans="1:5" ht="15.6" x14ac:dyDescent="0.3">
      <c r="A22" s="17" t="str">
        <f>Calculator!B23</f>
        <v>Book Debts</v>
      </c>
      <c r="B22" s="8">
        <f>Calculator!H23</f>
        <v>6.5</v>
      </c>
      <c r="C22" s="9">
        <v>0</v>
      </c>
      <c r="D22" s="15">
        <f>Calculator!I23</f>
        <v>840</v>
      </c>
      <c r="E22" s="1"/>
    </row>
    <row r="23" spans="1:5" ht="15.6" x14ac:dyDescent="0.3">
      <c r="A23" s="17" t="s">
        <v>117</v>
      </c>
      <c r="B23" s="8">
        <f>Calculator!H24</f>
        <v>4</v>
      </c>
      <c r="C23" s="9">
        <v>0</v>
      </c>
      <c r="D23" s="15">
        <f>Calculator!I24</f>
        <v>650</v>
      </c>
      <c r="E23" s="1"/>
    </row>
    <row r="24" spans="1:5" ht="15.6" x14ac:dyDescent="0.3">
      <c r="A24" s="17" t="str">
        <f>Calculator!B25</f>
        <v>Antecedent Transactions</v>
      </c>
      <c r="B24" s="8">
        <f>Calculator!H25</f>
        <v>5</v>
      </c>
      <c r="C24" s="9">
        <v>0</v>
      </c>
      <c r="D24" s="15">
        <f>Calculator!I25</f>
        <v>1190</v>
      </c>
      <c r="E24" s="1"/>
    </row>
    <row r="25" spans="1:5" ht="15.6" x14ac:dyDescent="0.3">
      <c r="A25" s="17" t="s">
        <v>118</v>
      </c>
      <c r="B25" s="8">
        <f>Calculator!H26</f>
        <v>3</v>
      </c>
      <c r="C25" s="9">
        <v>0</v>
      </c>
      <c r="D25" s="15">
        <f>Calculator!I26</f>
        <v>630</v>
      </c>
      <c r="E25" s="1"/>
    </row>
    <row r="26" spans="1:5" ht="15.6" x14ac:dyDescent="0.3">
      <c r="A26" s="17"/>
      <c r="B26" s="8"/>
      <c r="C26" s="10"/>
      <c r="D26" s="15"/>
      <c r="E26" s="1"/>
    </row>
    <row r="27" spans="1:5" ht="15.6" x14ac:dyDescent="0.3">
      <c r="A27" s="219" t="s">
        <v>119</v>
      </c>
      <c r="B27" s="277" t="s">
        <v>120</v>
      </c>
      <c r="C27" s="277"/>
      <c r="D27" s="278"/>
      <c r="E27" s="1"/>
    </row>
    <row r="28" spans="1:5" ht="15.6" x14ac:dyDescent="0.3">
      <c r="A28" s="17"/>
      <c r="B28" s="8"/>
      <c r="C28" s="10"/>
      <c r="D28" s="15"/>
      <c r="E28" s="1"/>
    </row>
    <row r="29" spans="1:5" ht="15.6" x14ac:dyDescent="0.3">
      <c r="A29" s="233" t="str">
        <f>Calculator!A29</f>
        <v xml:space="preserve">Creditor Comms &amp; Claims : </v>
      </c>
      <c r="B29" s="231">
        <f>Calculator!H36</f>
        <v>41.625</v>
      </c>
      <c r="C29" s="232">
        <f>Calculator!I36/Calculator!H36</f>
        <v>162.22222222222223</v>
      </c>
      <c r="D29" s="228">
        <f>Calculator!I36</f>
        <v>6752.5</v>
      </c>
      <c r="E29" s="1"/>
    </row>
    <row r="30" spans="1:5" ht="15.6" x14ac:dyDescent="0.3">
      <c r="A30" s="57" t="str">
        <f>Calculator!B30</f>
        <v>Preferential &amp; Unsecured Claims</v>
      </c>
      <c r="B30" s="8">
        <f>Calculator!H30</f>
        <v>0</v>
      </c>
      <c r="C30" s="9" t="e">
        <f>Calculator!I30/Calculator!H30</f>
        <v>#DIV/0!</v>
      </c>
      <c r="D30" s="15">
        <f>Calculator!I30</f>
        <v>0</v>
      </c>
      <c r="E30" s="1"/>
    </row>
    <row r="31" spans="1:5" ht="15.6" x14ac:dyDescent="0.3">
      <c r="A31" s="57" t="str">
        <f>Calculator!B31</f>
        <v>Employees</v>
      </c>
      <c r="B31" s="8">
        <f>Calculator!H31</f>
        <v>0</v>
      </c>
      <c r="C31" s="9">
        <v>0</v>
      </c>
      <c r="D31" s="15">
        <f>Calculator!I31</f>
        <v>0</v>
      </c>
      <c r="E31" s="1"/>
    </row>
    <row r="32" spans="1:5" x14ac:dyDescent="0.3">
      <c r="A32" s="57" t="str">
        <f>Calculator!B32</f>
        <v>Communications and Reports</v>
      </c>
      <c r="B32" s="8">
        <f>Calculator!H32</f>
        <v>18.5</v>
      </c>
      <c r="C32" s="9">
        <f>Calculator!I32/Calculator!H32</f>
        <v>200</v>
      </c>
      <c r="D32" s="15">
        <f>Calculator!I32</f>
        <v>3700</v>
      </c>
    </row>
    <row r="33" spans="1:4" x14ac:dyDescent="0.3">
      <c r="A33" s="57" t="str">
        <f>Calculator!B33</f>
        <v>Retention of Title Claims</v>
      </c>
      <c r="B33" s="8">
        <f>Calculator!H33</f>
        <v>0</v>
      </c>
      <c r="C33" s="9">
        <v>0</v>
      </c>
      <c r="D33" s="15">
        <f>Calculator!I33</f>
        <v>0</v>
      </c>
    </row>
    <row r="34" spans="1:4" ht="15" customHeight="1" x14ac:dyDescent="0.3">
      <c r="A34" s="57" t="str">
        <f>Calculator!B34</f>
        <v>Distributions</v>
      </c>
      <c r="B34" s="8">
        <f>Calculator!H34</f>
        <v>23.125</v>
      </c>
      <c r="C34" s="9">
        <v>0</v>
      </c>
      <c r="D34" s="15">
        <f>Calculator!I34</f>
        <v>3052.5</v>
      </c>
    </row>
    <row r="35" spans="1:4" ht="14.4" customHeight="1" x14ac:dyDescent="0.3">
      <c r="A35" s="57" t="str">
        <f>Calculator!B35</f>
        <v>Other matters (specify)</v>
      </c>
      <c r="B35" s="8">
        <f>Calculator!H35</f>
        <v>0</v>
      </c>
      <c r="C35" s="9">
        <v>0</v>
      </c>
      <c r="D35" s="15">
        <f>Calculator!I35</f>
        <v>0</v>
      </c>
    </row>
    <row r="36" spans="1:4" ht="13.5" customHeight="1" x14ac:dyDescent="0.3">
      <c r="A36" s="18"/>
      <c r="B36" s="273"/>
      <c r="C36" s="273"/>
      <c r="D36" s="274"/>
    </row>
    <row r="37" spans="1:4" ht="16.2" thickBot="1" x14ac:dyDescent="0.35">
      <c r="A37" s="221" t="s">
        <v>121</v>
      </c>
      <c r="B37" s="20">
        <f>B6+B14+B20+B29</f>
        <v>171.875</v>
      </c>
      <c r="C37" s="21">
        <f t="shared" ref="C37" si="0">IF(B37&gt;0,D37/B37,0)</f>
        <v>156.17454545454547</v>
      </c>
      <c r="D37" s="22">
        <f>D6+D14+D20+D29</f>
        <v>26842.5</v>
      </c>
    </row>
    <row r="38" spans="1:4" ht="15" thickTop="1" x14ac:dyDescent="0.3">
      <c r="A38" s="3"/>
      <c r="B38" s="3"/>
      <c r="C38" s="3"/>
      <c r="D38" s="3"/>
    </row>
    <row r="39" spans="1:4" s="38" customFormat="1" ht="13.8" x14ac:dyDescent="0.3">
      <c r="A39" s="35" t="s">
        <v>122</v>
      </c>
      <c r="B39" s="37"/>
    </row>
    <row r="40" spans="1:4" s="33" customFormat="1" ht="13.8" x14ac:dyDescent="0.3">
      <c r="A40" s="32" t="s">
        <v>123</v>
      </c>
      <c r="B40" s="42"/>
    </row>
    <row r="41" spans="1:4" s="33" customFormat="1" ht="13.8" x14ac:dyDescent="0.3">
      <c r="A41" s="34" t="s">
        <v>124</v>
      </c>
      <c r="B41" s="41"/>
    </row>
    <row r="42" spans="1:4" s="3" customFormat="1" ht="10.199999999999999" x14ac:dyDescent="0.2">
      <c r="A42" s="24" t="s">
        <v>125</v>
      </c>
      <c r="B42" s="25">
        <v>0</v>
      </c>
    </row>
    <row r="43" spans="1:4" s="3" customFormat="1" ht="10.199999999999999" x14ac:dyDescent="0.2">
      <c r="A43" s="2" t="s">
        <v>126</v>
      </c>
      <c r="B43" s="235">
        <v>359.28</v>
      </c>
    </row>
    <row r="44" spans="1:4" s="46" customFormat="1" ht="10.8" thickBot="1" x14ac:dyDescent="0.25">
      <c r="A44" s="44" t="s">
        <v>127</v>
      </c>
      <c r="B44" s="45">
        <v>64</v>
      </c>
    </row>
    <row r="45" spans="1:4" s="3" customFormat="1" ht="10.199999999999999" x14ac:dyDescent="0.2">
      <c r="A45" s="26" t="s">
        <v>101</v>
      </c>
      <c r="B45" s="59">
        <f>SUM(B42:B44)</f>
        <v>423.28</v>
      </c>
    </row>
    <row r="47" spans="1:4" s="38" customFormat="1" ht="13.8" x14ac:dyDescent="0.3">
      <c r="A47" s="35" t="s">
        <v>128</v>
      </c>
      <c r="B47" s="36"/>
      <c r="C47" s="37"/>
    </row>
    <row r="48" spans="1:4" s="33" customFormat="1" ht="13.8" x14ac:dyDescent="0.3">
      <c r="A48" s="32" t="s">
        <v>129</v>
      </c>
      <c r="C48" s="39"/>
    </row>
    <row r="49" spans="1:4" s="33" customFormat="1" ht="13.8" x14ac:dyDescent="0.3">
      <c r="A49" s="34" t="s">
        <v>130</v>
      </c>
      <c r="B49" s="40"/>
      <c r="C49" s="41"/>
    </row>
    <row r="50" spans="1:4" s="3" customFormat="1" ht="20.100000000000001" customHeight="1" x14ac:dyDescent="0.2">
      <c r="A50" s="2" t="s">
        <v>131</v>
      </c>
      <c r="B50" s="27"/>
      <c r="C50" s="28">
        <v>0.4</v>
      </c>
      <c r="D50" s="29"/>
    </row>
    <row r="51" spans="1:4" s="3" customFormat="1" ht="10.199999999999999" x14ac:dyDescent="0.2">
      <c r="A51" s="2" t="s">
        <v>132</v>
      </c>
      <c r="B51" s="27"/>
      <c r="C51" s="28">
        <v>0</v>
      </c>
      <c r="D51" s="29"/>
    </row>
    <row r="52" spans="1:4" s="3" customFormat="1" ht="10.199999999999999" x14ac:dyDescent="0.2">
      <c r="A52" s="2" t="s">
        <v>133</v>
      </c>
      <c r="B52" s="27"/>
      <c r="C52" s="28">
        <v>0</v>
      </c>
      <c r="D52" s="29"/>
    </row>
    <row r="53" spans="1:4" s="3" customFormat="1" ht="10.199999999999999" x14ac:dyDescent="0.2">
      <c r="A53" s="2" t="s">
        <v>134</v>
      </c>
      <c r="B53" s="27"/>
      <c r="C53" s="28">
        <v>0</v>
      </c>
      <c r="D53" s="29"/>
    </row>
    <row r="54" spans="1:4" s="3" customFormat="1" ht="10.199999999999999" x14ac:dyDescent="0.2">
      <c r="A54" s="23" t="s">
        <v>135</v>
      </c>
      <c r="B54" s="30"/>
      <c r="C54" s="31">
        <v>50</v>
      </c>
      <c r="D54" s="29"/>
    </row>
  </sheetData>
  <sheetProtection selectLockedCells="1"/>
  <mergeCells count="4">
    <mergeCell ref="B36:D36"/>
    <mergeCell ref="A2:D2"/>
    <mergeCell ref="A3:D3"/>
    <mergeCell ref="B27:D27"/>
  </mergeCells>
  <printOptions horizontalCentered="1"/>
  <pageMargins left="0.7" right="0.7" top="0.75" bottom="0.75" header="0.3" footer="0.3"/>
  <pageSetup paperSize="9" scale="80" orientation="portrait" r:id="rId1"/>
  <ignoredErrors>
    <ignoredError sqref="C3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J21" sqref="J21"/>
    </sheetView>
  </sheetViews>
  <sheetFormatPr defaultColWidth="8.88671875" defaultRowHeight="14.4" x14ac:dyDescent="0.3"/>
  <sheetData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1FC06FC67D544AC6B574905633691" ma:contentTypeVersion="13" ma:contentTypeDescription="Create a new document." ma:contentTypeScope="" ma:versionID="69d1c62a3e2eecb89b94b069d0bb678c">
  <xsd:schema xmlns:xsd="http://www.w3.org/2001/XMLSchema" xmlns:xs="http://www.w3.org/2001/XMLSchema" xmlns:p="http://schemas.microsoft.com/office/2006/metadata/properties" xmlns:ns2="c8f39d09-d2cc-4fa9-b7f1-4aa503c493d2" xmlns:ns3="67c4e08b-b31b-4901-aeac-adb0765a19ff" targetNamespace="http://schemas.microsoft.com/office/2006/metadata/properties" ma:root="true" ma:fieldsID="83699233c369e478b060d051455f77a5" ns2:_="" ns3:_="">
    <xsd:import namespace="c8f39d09-d2cc-4fa9-b7f1-4aa503c493d2"/>
    <xsd:import namespace="67c4e08b-b31b-4901-aeac-adb0765a1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f39d09-d2cc-4fa9-b7f1-4aa503c493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cdc77979-f3a4-4222-8e7e-88c29a7b02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c4e08b-b31b-4901-aeac-adb0765a19f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15a07a14-4b40-4b80-b027-2bee07b4ae66}" ma:internalName="TaxCatchAll" ma:showField="CatchAllData" ma:web="67c4e08b-b31b-4901-aeac-adb0765a1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c4e08b-b31b-4901-aeac-adb0765a19ff" xsi:nil="true"/>
    <lcf76f155ced4ddcb4097134ff3c332f xmlns="c8f39d09-d2cc-4fa9-b7f1-4aa503c493d2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12F9E7-BA41-4A35-A783-BB175106EAA5}"/>
</file>

<file path=customXml/itemProps2.xml><?xml version="1.0" encoding="utf-8"?>
<ds:datastoreItem xmlns:ds="http://schemas.openxmlformats.org/officeDocument/2006/customXml" ds:itemID="{CB485F32-7BD6-4135-A568-A7E009DBDC1E}">
  <ds:schemaRefs>
    <ds:schemaRef ds:uri="http://schemas.microsoft.com/office/2006/metadata/properties"/>
    <ds:schemaRef ds:uri="http://schemas.microsoft.com/office/infopath/2007/PartnerControls"/>
    <ds:schemaRef ds:uri="67c4e08b-b31b-4901-aeac-adb0765a19ff"/>
    <ds:schemaRef ds:uri="15444ff4-fa53-4566-96ff-040b9471ca30"/>
  </ds:schemaRefs>
</ds:datastoreItem>
</file>

<file path=customXml/itemProps3.xml><?xml version="1.0" encoding="utf-8"?>
<ds:datastoreItem xmlns:ds="http://schemas.openxmlformats.org/officeDocument/2006/customXml" ds:itemID="{B677F0B4-F804-481C-9C51-E74E23A40B1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Calculator</vt:lpstr>
      <vt:lpstr>Estimate</vt:lpstr>
      <vt:lpstr>Total Timesheets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Nicole Sharples</dc:creator>
  <cp:keywords/>
  <dc:description/>
  <cp:lastModifiedBy>Nicole  Sharples</cp:lastModifiedBy>
  <cp:revision/>
  <dcterms:created xsi:type="dcterms:W3CDTF">2016-12-13T14:28:27Z</dcterms:created>
  <dcterms:modified xsi:type="dcterms:W3CDTF">2024-01-10T13:57:01Z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0x010100E871FC06FC67D544AC6B574905633691</vt:lpwstr>
  </property>
  <property fmtid="{D5CDD505-2E9C-101B-9397-08002B2CF9AE}" pid="3" name="MediaServiceImageTags">
    <vt:lpwstr/>
  </property>
</Properties>
</file>