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windowWidth="30382" windowHeight="14320" tabRatio="500" firstSheet="1" activeTab="3" autoFilterDateGrouping="1"/>
  </bookViews>
  <sheets>
    <sheet xmlns:r="http://schemas.openxmlformats.org/officeDocument/2006/relationships" name="股票和国债" sheetId="1" state="visible" r:id="rId1"/>
    <sheet xmlns:r="http://schemas.openxmlformats.org/officeDocument/2006/relationships" name="山西汾酒-600809" sheetId="2" state="visible" r:id="rId2"/>
    <sheet xmlns:r="http://schemas.openxmlformats.org/officeDocument/2006/relationships" name="大中矿业-001203" sheetId="3" state="visible" r:id="rId3"/>
    <sheet xmlns:r="http://schemas.openxmlformats.org/officeDocument/2006/relationships" name="新莱应材-300260" sheetId="4" state="visible" r:id="rId4"/>
    <sheet xmlns:r="http://schemas.openxmlformats.org/officeDocument/2006/relationships" name="新能源ETF易方达-516090" sheetId="5" state="visible" r:id="rId5"/>
    <sheet xmlns:r="http://schemas.openxmlformats.org/officeDocument/2006/relationships" name="沪深300ETF易方达-510310" sheetId="6" state="visible" r:id="rId6"/>
    <sheet xmlns:r="http://schemas.openxmlformats.org/officeDocument/2006/relationships" name="赛力斯-601127" sheetId="7" state="visible" r:id="rId7"/>
    <sheet xmlns:r="http://schemas.openxmlformats.org/officeDocument/2006/relationships" name="光迅科技-002281" sheetId="8" state="visible" r:id="rId8"/>
    <sheet xmlns:r="http://schemas.openxmlformats.org/officeDocument/2006/relationships" name="阳光电源-300274" sheetId="9" state="visible" r:id="rId9"/>
    <sheet xmlns:r="http://schemas.openxmlformats.org/officeDocument/2006/relationships" name="天孚通信-300394" sheetId="10" state="visible" r:id="rId10"/>
    <sheet xmlns:r="http://schemas.openxmlformats.org/officeDocument/2006/relationships" name="紫光国微-002049" sheetId="11" state="visible" r:id="rId11"/>
    <sheet xmlns:r="http://schemas.openxmlformats.org/officeDocument/2006/relationships" name="五粮液-000858" sheetId="12" state="visible" r:id="rId12"/>
    <sheet xmlns:r="http://schemas.openxmlformats.org/officeDocument/2006/relationships" name="大华股份-002236" sheetId="13" state="visible" r:id="rId13"/>
    <sheet xmlns:r="http://schemas.openxmlformats.org/officeDocument/2006/relationships" name="石英股份-603688" sheetId="14" state="visible" r:id="rId14"/>
    <sheet xmlns:r="http://schemas.openxmlformats.org/officeDocument/2006/relationships" name="闻泰科技-600745" sheetId="15" state="visible" r:id="rId15"/>
    <sheet xmlns:r="http://schemas.openxmlformats.org/officeDocument/2006/relationships" name="工商银行-601398" sheetId="16" state="visible" r:id="rId16"/>
    <sheet xmlns:r="http://schemas.openxmlformats.org/officeDocument/2006/relationships" name="人民网-603000" sheetId="17" state="visible" r:id="rId17"/>
    <sheet xmlns:r="http://schemas.openxmlformats.org/officeDocument/2006/relationships" name="工业富联-601138" sheetId="18" state="visible" r:id="rId18"/>
  </sheets>
  <definedNames/>
  <calcPr calcId="144525" fullCalcOnLoad="1"/>
</workbook>
</file>

<file path=xl/styles.xml><?xml version="1.0" encoding="utf-8"?>
<styleSheet xmlns="http://schemas.openxmlformats.org/spreadsheetml/2006/main">
  <numFmts count="9">
    <numFmt numFmtId="164" formatCode="0.00;[Green]\-0.00"/>
    <numFmt numFmtId="165" formatCode="yyyy\-m\-d"/>
    <numFmt numFmtId="166" formatCode="0.000_ "/>
    <numFmt numFmtId="167" formatCode="0_ "/>
    <numFmt numFmtId="168" formatCode="0.00_ "/>
    <numFmt numFmtId="169" formatCode="0.0000_ "/>
    <numFmt numFmtId="170" formatCode="yyyy\-mm\-dd;@"/>
    <numFmt numFmtId="171" formatCode="0.00000000_ "/>
    <numFmt numFmtId="172" formatCode="0.00;[Red]0.00"/>
  </numFmts>
  <fonts count="31">
    <font>
      <name val="宋体"/>
      <charset val="134"/>
      <color rgb="FF00A933"/>
      <sz val="11"/>
    </font>
    <font>
      <name val="宋体"/>
      <charset val="134"/>
      <color rgb="FF000000"/>
      <sz val="14"/>
    </font>
    <font>
      <name val="宋体"/>
      <charset val="134"/>
      <b val="1"/>
      <color rgb="FFFF0000"/>
      <sz val="14"/>
    </font>
    <font>
      <name val="宋体"/>
      <charset val="134"/>
      <color rgb="FFFF0000"/>
      <sz val="14"/>
    </font>
    <font>
      <name val="宋体"/>
      <charset val="134"/>
      <b val="1"/>
      <color rgb="FFFFFFFF"/>
      <sz val="14"/>
    </font>
    <font>
      <name val="宋体"/>
      <charset val="134"/>
      <b val="1"/>
      <color rgb="FF000000"/>
      <sz val="14"/>
    </font>
    <font>
      <name val="宋体"/>
      <charset val="134"/>
      <b val="1"/>
      <sz val="14"/>
    </font>
    <font>
      <name val="宋体"/>
      <charset val="1"/>
      <color rgb="FF000000"/>
      <sz val="14"/>
    </font>
    <font>
      <name val="宋体"/>
      <charset val="134"/>
      <color rgb="FF000000"/>
      <sz val="16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3"/>
      <scheme val="minor"/>
    </font>
    <font>
      <name val="Arial"/>
      <charset val="134"/>
      <sz val="10"/>
    </font>
    <font>
      <name val="宋体"/>
      <charset val="0"/>
      <color rgb="FF0000FF"/>
      <sz val="11"/>
      <u val="single"/>
      <scheme val="minor"/>
    </font>
    <font>
      <name val="宋体"/>
      <charset val="134"/>
      <b val="1"/>
      <color theme="3"/>
      <sz val="18"/>
      <scheme val="minor"/>
    </font>
    <font>
      <name val="宋体"/>
      <charset val="134"/>
      <color theme="1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9C0006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3F3F76"/>
      <sz val="11"/>
      <scheme val="minor"/>
    </font>
    <font>
      <name val="宋体"/>
      <charset val="134"/>
      <sz val="10"/>
    </font>
  </fonts>
  <fills count="34">
    <fill>
      <patternFill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ED7D31"/>
      </left>
      <right/>
      <top style="thin">
        <color rgb="FFED7D31"/>
      </top>
      <bottom/>
      <diagonal/>
    </border>
    <border>
      <left/>
      <right/>
      <top style="thin">
        <color rgb="FFED7D31"/>
      </top>
      <bottom/>
      <diagonal/>
    </border>
    <border>
      <left/>
      <right/>
      <top style="thin">
        <color rgb="FFED7D31"/>
      </top>
      <bottom style="thin">
        <color rgb="FFED7D31"/>
      </bottom>
      <diagonal/>
    </border>
    <border>
      <left style="thin">
        <color rgb="FFED7D31"/>
      </left>
      <right/>
      <top style="thin">
        <color rgb="FFED7D31"/>
      </top>
      <bottom style="thin">
        <color rgb="FFED7D31"/>
      </bottom>
      <diagonal/>
    </border>
    <border>
      <left/>
      <right style="thin">
        <color rgb="FFED7D31"/>
      </right>
      <top style="thin">
        <color rgb="FFED7D31"/>
      </top>
      <bottom/>
      <diagonal/>
    </border>
    <border>
      <left/>
      <right style="thin">
        <color rgb="FFED7D31"/>
      </right>
      <top style="thin">
        <color rgb="FFED7D31"/>
      </top>
      <bottom style="thin">
        <color rgb="FFED7D3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2">
    <xf numFmtId="164" fontId="0" fillId="0" borderId="0" applyAlignment="1">
      <alignment vertical="center"/>
    </xf>
    <xf numFmtId="0" fontId="0" fillId="0" borderId="0"/>
    <xf numFmtId="0" fontId="0" fillId="0" borderId="0"/>
    <xf numFmtId="0" fontId="0" fillId="0" borderId="0"/>
    <xf numFmtId="0" fontId="10" fillId="12" borderId="0" applyAlignment="1">
      <alignment vertical="center"/>
    </xf>
    <xf numFmtId="0" fontId="9" fillId="33" borderId="0" applyAlignment="1">
      <alignment vertical="center"/>
    </xf>
    <xf numFmtId="0" fontId="10" fillId="23" borderId="0" applyAlignment="1">
      <alignment vertical="center"/>
    </xf>
    <xf numFmtId="0" fontId="29" fillId="32" borderId="18" applyAlignment="1">
      <alignment vertical="center"/>
    </xf>
    <xf numFmtId="0" fontId="9" fillId="10" borderId="0" applyAlignment="1">
      <alignment vertical="center"/>
    </xf>
    <xf numFmtId="0" fontId="9" fillId="5" borderId="0" applyAlignment="1">
      <alignment vertical="center"/>
    </xf>
    <xf numFmtId="0" fontId="14" fillId="0" borderId="0"/>
    <xf numFmtId="0" fontId="10" fillId="27" borderId="0" applyAlignment="1">
      <alignment vertical="center"/>
    </xf>
    <xf numFmtId="0" fontId="0" fillId="0" borderId="0"/>
    <xf numFmtId="0" fontId="10" fillId="29" borderId="0" applyAlignment="1">
      <alignment vertical="center"/>
    </xf>
    <xf numFmtId="0" fontId="10" fillId="25" borderId="0" applyAlignment="1">
      <alignment vertical="center"/>
    </xf>
    <xf numFmtId="0" fontId="10" fillId="24" borderId="0" applyAlignment="1">
      <alignment vertical="center"/>
    </xf>
    <xf numFmtId="0" fontId="10" fillId="7" borderId="0" applyAlignment="1">
      <alignment vertical="center"/>
    </xf>
    <xf numFmtId="0" fontId="10" fillId="20" borderId="0" applyAlignment="1">
      <alignment vertical="center"/>
    </xf>
    <xf numFmtId="0" fontId="28" fillId="22" borderId="18" applyAlignment="1">
      <alignment vertical="center"/>
    </xf>
    <xf numFmtId="0" fontId="10" fillId="19" borderId="0" applyAlignment="1">
      <alignment vertical="center"/>
    </xf>
    <xf numFmtId="0" fontId="23" fillId="18" borderId="0" applyAlignment="1">
      <alignment vertical="center"/>
    </xf>
    <xf numFmtId="0" fontId="9" fillId="17" borderId="0" applyAlignment="1">
      <alignment vertical="center"/>
    </xf>
    <xf numFmtId="0" fontId="25" fillId="21" borderId="0" applyAlignment="1">
      <alignment vertical="center"/>
    </xf>
    <xf numFmtId="0" fontId="9" fillId="15" borderId="0" applyAlignment="1">
      <alignment vertical="center"/>
    </xf>
    <xf numFmtId="0" fontId="21" fillId="0" borderId="14" applyAlignment="1">
      <alignment vertical="center"/>
    </xf>
    <xf numFmtId="0" fontId="20" fillId="11" borderId="0" applyAlignment="1">
      <alignment vertical="center"/>
    </xf>
    <xf numFmtId="0" fontId="27" fillId="26" borderId="17" applyAlignment="1">
      <alignment vertical="center"/>
    </xf>
    <xf numFmtId="0" fontId="26" fillId="22" borderId="16" applyAlignment="1">
      <alignment vertical="center"/>
    </xf>
    <xf numFmtId="0" fontId="22" fillId="0" borderId="12" applyAlignment="1">
      <alignment vertical="center"/>
    </xf>
    <xf numFmtId="0" fontId="12" fillId="0" borderId="0" applyAlignment="1">
      <alignment vertical="center"/>
    </xf>
    <xf numFmtId="0" fontId="9" fillId="13" borderId="0" applyAlignment="1">
      <alignment vertical="center"/>
    </xf>
    <xf numFmtId="0" fontId="11" fillId="0" borderId="0" applyAlignment="1">
      <alignment vertical="center"/>
    </xf>
    <xf numFmtId="0" fontId="14" fillId="0" borderId="0"/>
    <xf numFmtId="0" fontId="9" fillId="9" borderId="0" applyAlignment="1">
      <alignment vertical="center"/>
    </xf>
    <xf numFmtId="0" fontId="14" fillId="0" borderId="0"/>
    <xf numFmtId="0" fontId="19" fillId="0" borderId="0" applyAlignment="1">
      <alignment vertical="center"/>
    </xf>
    <xf numFmtId="0" fontId="16" fillId="0" borderId="0" applyAlignment="1">
      <alignment vertical="center"/>
    </xf>
    <xf numFmtId="0" fontId="9" fillId="30" borderId="0" applyAlignment="1">
      <alignment vertical="center"/>
    </xf>
    <xf numFmtId="0" fontId="18" fillId="0" borderId="0" applyAlignment="1">
      <alignment vertical="center"/>
    </xf>
    <xf numFmtId="0" fontId="10" fillId="14" borderId="0" applyAlignment="1">
      <alignment vertical="center"/>
    </xf>
    <xf numFmtId="0" fontId="17" fillId="8" borderId="13" applyAlignment="1">
      <alignment vertical="center"/>
    </xf>
    <xf numFmtId="0" fontId="9" fillId="6" borderId="0" applyAlignment="1">
      <alignment vertical="center"/>
    </xf>
    <xf numFmtId="0" fontId="10" fillId="16" borderId="0" applyAlignment="1">
      <alignment vertical="center"/>
    </xf>
    <xf numFmtId="0" fontId="9" fillId="31" borderId="0" applyAlignment="1">
      <alignment vertical="center"/>
    </xf>
    <xf numFmtId="0" fontId="15" fillId="0" borderId="0" applyAlignment="1">
      <alignment vertical="center"/>
    </xf>
    <xf numFmtId="0" fontId="14" fillId="0" borderId="0"/>
    <xf numFmtId="0" fontId="13" fillId="0" borderId="12" applyAlignment="1">
      <alignment vertical="center"/>
    </xf>
    <xf numFmtId="0" fontId="9" fillId="28" borderId="0" applyAlignment="1">
      <alignment vertical="center"/>
    </xf>
    <xf numFmtId="0" fontId="11" fillId="0" borderId="11" applyAlignment="1">
      <alignment vertical="center"/>
    </xf>
    <xf numFmtId="0" fontId="10" fillId="4" borderId="0" applyAlignment="1">
      <alignment vertical="center"/>
    </xf>
    <xf numFmtId="0" fontId="9" fillId="3" borderId="0" applyAlignment="1">
      <alignment vertical="center"/>
    </xf>
    <xf numFmtId="0" fontId="24" fillId="0" borderId="15" applyAlignment="1">
      <alignment vertical="center"/>
    </xf>
  </cellStyleXfs>
  <cellXfs count="93">
    <xf numFmtId="164" fontId="0" fillId="0" borderId="0" applyAlignment="1" pivotButton="0" quotePrefix="0" xfId="0">
      <alignment vertical="center"/>
    </xf>
    <xf numFmtId="164" fontId="1" fillId="0" borderId="0" applyAlignment="1" pivotButton="0" quotePrefix="0" xfId="0">
      <alignment vertical="center"/>
    </xf>
    <xf numFmtId="164" fontId="0" fillId="0" borderId="0" pivotButton="0" quotePrefix="0" xfId="0"/>
    <xf numFmtId="164" fontId="1" fillId="0" borderId="0" applyAlignment="1" pivotButton="0" quotePrefix="0" xfId="0">
      <alignment horizontal="left" vertical="center"/>
    </xf>
    <xf numFmtId="164" fontId="2" fillId="0" borderId="1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165" fontId="1" fillId="0" borderId="0" applyAlignment="1" pivotButton="0" quotePrefix="0" xfId="0">
      <alignment horizontal="center" vertical="center"/>
    </xf>
    <xf numFmtId="164" fontId="4" fillId="0" borderId="0" applyAlignment="1" pivotButton="0" quotePrefix="0" xfId="0">
      <alignment horizontal="center" vertical="center"/>
    </xf>
    <xf numFmtId="164" fontId="4" fillId="2" borderId="2" applyAlignment="1" pivotButton="0" quotePrefix="0" xfId="0">
      <alignment horizontal="center" vertical="center"/>
    </xf>
    <xf numFmtId="164" fontId="4" fillId="2" borderId="3" applyAlignment="1" pivotButton="0" quotePrefix="0" xfId="0">
      <alignment horizontal="center" vertical="center"/>
    </xf>
    <xf numFmtId="164" fontId="1" fillId="0" borderId="4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/>
    </xf>
    <xf numFmtId="167" fontId="1" fillId="0" borderId="4" applyAlignment="1" pivotButton="0" quotePrefix="0" xfId="0">
      <alignment horizontal="center" vertical="center"/>
    </xf>
    <xf numFmtId="165" fontId="1" fillId="0" borderId="5" applyAlignment="1" pivotButton="0" quotePrefix="0" xfId="0">
      <alignment horizontal="center" vertical="center"/>
    </xf>
    <xf numFmtId="164" fontId="1" fillId="0" borderId="5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4" fillId="2" borderId="6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8" fontId="1" fillId="0" borderId="7" applyAlignment="1" pivotButton="0" quotePrefix="0" xfId="0">
      <alignment horizontal="center" vertical="center"/>
    </xf>
    <xf numFmtId="169" fontId="1" fillId="0" borderId="0" applyAlignment="1" pivotButton="0" quotePrefix="0" xfId="0">
      <alignment horizontal="center" vertical="center"/>
    </xf>
    <xf numFmtId="169" fontId="0" fillId="0" borderId="0" pivotButton="0" quotePrefix="0" xfId="0"/>
    <xf numFmtId="170" fontId="1" fillId="0" borderId="5" applyAlignment="1" pivotButton="0" quotePrefix="0" xfId="0">
      <alignment horizontal="center" vertical="center"/>
    </xf>
    <xf numFmtId="169" fontId="1" fillId="0" borderId="4" applyAlignment="1" pivotButton="0" quotePrefix="0" xfId="0">
      <alignment horizontal="center" vertical="center"/>
    </xf>
    <xf numFmtId="171" fontId="1" fillId="0" borderId="4" applyAlignment="1" pivotButton="0" quotePrefix="0" xfId="0">
      <alignment horizontal="center" vertical="center"/>
    </xf>
    <xf numFmtId="170" fontId="1" fillId="0" borderId="0" applyAlignment="1" pivotButton="0" quotePrefix="0" xfId="0">
      <alignment horizontal="center" vertical="center"/>
    </xf>
    <xf numFmtId="167" fontId="1" fillId="0" borderId="0" applyAlignment="1" pivotButton="0" quotePrefix="0" xfId="0">
      <alignment horizontal="center" vertical="center"/>
    </xf>
    <xf numFmtId="2" fontId="5" fillId="0" borderId="0" pivotButton="0" quotePrefix="0" xfId="0"/>
    <xf numFmtId="49" fontId="3" fillId="0" borderId="0" applyAlignment="1" pivotButton="0" quotePrefix="0" xfId="0">
      <alignment horizontal="center" vertical="center"/>
    </xf>
    <xf numFmtId="2" fontId="5" fillId="0" borderId="0" applyAlignment="1" pivotButton="0" quotePrefix="0" xfId="0">
      <alignment horizontal="center" vertical="center"/>
    </xf>
    <xf numFmtId="164" fontId="6" fillId="0" borderId="1" applyAlignment="1" pivotButton="0" quotePrefix="0" xfId="0">
      <alignment horizontal="center" vertical="center"/>
    </xf>
    <xf numFmtId="2" fontId="5" fillId="0" borderId="0" applyAlignment="1" pivotButton="0" quotePrefix="0" xfId="0">
      <alignment vertical="center"/>
    </xf>
    <xf numFmtId="172" fontId="6" fillId="0" borderId="0" applyAlignment="1" pivotButton="0" quotePrefix="0" xfId="0">
      <alignment horizontal="center" vertical="center"/>
    </xf>
    <xf numFmtId="0" fontId="0" fillId="0" borderId="0" pivotButton="0" quotePrefix="0" xfId="0"/>
    <xf numFmtId="164" fontId="7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center" vertical="center"/>
    </xf>
    <xf numFmtId="164" fontId="1" fillId="0" borderId="8" applyAlignment="1" pivotButton="0" quotePrefix="0" xfId="0">
      <alignment horizontal="center" vertical="center"/>
    </xf>
    <xf numFmtId="167" fontId="3" fillId="0" borderId="8" applyAlignment="1" pivotButton="0" quotePrefix="0" xfId="0">
      <alignment horizontal="center" vertical="center"/>
    </xf>
    <xf numFmtId="165" fontId="1" fillId="0" borderId="8" applyAlignment="1" pivotButton="0" quotePrefix="0" xfId="0">
      <alignment horizontal="center" vertical="center"/>
    </xf>
    <xf numFmtId="170" fontId="1" fillId="0" borderId="8" applyAlignment="1" pivotButton="0" quotePrefix="0" xfId="0">
      <alignment horizontal="center" vertical="center"/>
    </xf>
    <xf numFmtId="167" fontId="3" fillId="0" borderId="0" applyAlignment="1" pivotButton="0" quotePrefix="0" xfId="0">
      <alignment horizontal="center" vertical="center"/>
    </xf>
    <xf numFmtId="167" fontId="1" fillId="0" borderId="8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8" fontId="1" fillId="0" borderId="8" applyAlignment="1" pivotButton="0" quotePrefix="0" xfId="0">
      <alignment horizontal="center" vertical="center"/>
    </xf>
    <xf numFmtId="166" fontId="1" fillId="0" borderId="8" applyAlignment="1" pivotButton="0" quotePrefix="0" xfId="0">
      <alignment horizontal="center" vertical="center"/>
    </xf>
    <xf numFmtId="164" fontId="2" fillId="0" borderId="9" applyAlignment="1" pivotButton="0" quotePrefix="0" xfId="0">
      <alignment horizontal="center" vertical="center"/>
    </xf>
    <xf numFmtId="166" fontId="8" fillId="0" borderId="10" applyAlignment="1" pivotButton="0" quotePrefix="0" xfId="0">
      <alignment horizontal="center" vertical="center"/>
    </xf>
    <xf numFmtId="164" fontId="0" fillId="0" borderId="8" applyAlignment="1" pivotButton="0" quotePrefix="0" xfId="0">
      <alignment horizontal="left" vertical="center"/>
    </xf>
    <xf numFmtId="164" fontId="0" fillId="0" borderId="0" pivotButton="0" quotePrefix="0" xfId="0"/>
    <xf numFmtId="164" fontId="2" fillId="0" borderId="9" applyAlignment="1" pivotButton="0" quotePrefix="0" xfId="0">
      <alignment horizontal="center" vertical="center"/>
    </xf>
    <xf numFmtId="166" fontId="8" fillId="0" borderId="10" applyAlignment="1" pivotButton="0" quotePrefix="0" xfId="0">
      <alignment horizontal="center" vertical="center"/>
    </xf>
    <xf numFmtId="164" fontId="2" fillId="0" borderId="0" applyAlignment="1" pivotButton="0" quotePrefix="0" xfId="0">
      <alignment horizontal="center" vertical="center"/>
    </xf>
    <xf numFmtId="164" fontId="1" fillId="0" borderId="8" applyAlignment="1" pivotButton="0" quotePrefix="0" xfId="0">
      <alignment horizontal="center" vertical="center"/>
    </xf>
    <xf numFmtId="167" fontId="3" fillId="0" borderId="8" applyAlignment="1" pivotButton="0" quotePrefix="0" xfId="0">
      <alignment horizontal="center" vertical="center"/>
    </xf>
    <xf numFmtId="165" fontId="1" fillId="0" borderId="8" applyAlignment="1" pivotButton="0" quotePrefix="0" xfId="0">
      <alignment horizontal="center" vertical="center"/>
    </xf>
    <xf numFmtId="170" fontId="1" fillId="0" borderId="8" applyAlignment="1" pivotButton="0" quotePrefix="0" xfId="0">
      <alignment horizontal="center" vertical="center"/>
    </xf>
    <xf numFmtId="168" fontId="1" fillId="0" borderId="8" applyAlignment="1" pivotButton="0" quotePrefix="0" xfId="0">
      <alignment horizontal="center" vertical="center"/>
    </xf>
    <xf numFmtId="167" fontId="1" fillId="0" borderId="8" applyAlignment="1" pivotButton="0" quotePrefix="0" xfId="0">
      <alignment horizontal="center" vertical="center"/>
    </xf>
    <xf numFmtId="166" fontId="1" fillId="0" borderId="8" applyAlignment="1" pivotButton="0" quotePrefix="0" xfId="0">
      <alignment horizontal="center" vertical="center"/>
    </xf>
    <xf numFmtId="164" fontId="0" fillId="0" borderId="8" applyAlignment="1" pivotButton="0" quotePrefix="0" xfId="0">
      <alignment horizontal="left" vertical="center"/>
    </xf>
    <xf numFmtId="164" fontId="1" fillId="0" borderId="0" applyAlignment="1" pivotButton="0" quotePrefix="0" xfId="0">
      <alignment horizontal="center" vertical="center"/>
    </xf>
    <xf numFmtId="167" fontId="3" fillId="0" borderId="0" applyAlignment="1" pivotButton="0" quotePrefix="0" xfId="0">
      <alignment horizontal="center" vertical="center"/>
    </xf>
    <xf numFmtId="170" fontId="1" fillId="0" borderId="5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7" fontId="1" fillId="0" borderId="4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left" vertical="center"/>
    </xf>
    <xf numFmtId="164" fontId="1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164" fontId="2" fillId="0" borderId="1" applyAlignment="1" pivotButton="0" quotePrefix="0" xfId="0">
      <alignment horizontal="center" vertical="center"/>
    </xf>
    <xf numFmtId="164" fontId="5" fillId="0" borderId="0" applyAlignment="1" pivotButton="0" quotePrefix="0" xfId="0">
      <alignment horizontal="center" vertical="center"/>
    </xf>
    <xf numFmtId="167" fontId="1" fillId="0" borderId="0" applyAlignment="1" pivotButton="0" quotePrefix="0" xfId="0">
      <alignment horizontal="center" vertical="center"/>
    </xf>
    <xf numFmtId="164" fontId="4" fillId="2" borderId="2" applyAlignment="1" pivotButton="0" quotePrefix="0" xfId="0">
      <alignment horizontal="center" vertical="center"/>
    </xf>
    <xf numFmtId="164" fontId="4" fillId="2" borderId="3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7" fillId="0" borderId="0" applyAlignment="1" pivotButton="0" quotePrefix="0" xfId="0">
      <alignment horizontal="center" vertical="center"/>
    </xf>
    <xf numFmtId="164" fontId="1" fillId="0" borderId="4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/>
    </xf>
    <xf numFmtId="165" fontId="1" fillId="0" borderId="0" applyAlignment="1" pivotButton="0" quotePrefix="0" xfId="0">
      <alignment horizontal="center" vertical="center"/>
    </xf>
    <xf numFmtId="171" fontId="1" fillId="0" borderId="4" applyAlignment="1" pivotButton="0" quotePrefix="0" xfId="0">
      <alignment horizontal="center" vertical="center"/>
    </xf>
    <xf numFmtId="172" fontId="6" fillId="0" borderId="0" applyAlignment="1" pivotButton="0" quotePrefix="0" xfId="0">
      <alignment horizontal="center" vertical="center"/>
    </xf>
    <xf numFmtId="170" fontId="1" fillId="0" borderId="0" applyAlignment="1" pivotButton="0" quotePrefix="0" xfId="0">
      <alignment horizontal="center" vertical="center"/>
    </xf>
    <xf numFmtId="164" fontId="6" fillId="0" borderId="1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169" fontId="1" fillId="0" borderId="0" applyAlignment="1" pivotButton="0" quotePrefix="0" xfId="0">
      <alignment horizontal="center" vertical="center"/>
    </xf>
    <xf numFmtId="169" fontId="1" fillId="0" borderId="4" applyAlignment="1" pivotButton="0" quotePrefix="0" xfId="0">
      <alignment horizontal="center" vertical="center"/>
    </xf>
    <xf numFmtId="169" fontId="0" fillId="0" borderId="0" pivotButton="0" quotePrefix="0" xfId="0"/>
    <xf numFmtId="164" fontId="4" fillId="0" borderId="0" applyAlignment="1" pivotButton="0" quotePrefix="0" xfId="0">
      <alignment horizontal="center" vertical="center"/>
    </xf>
    <xf numFmtId="164" fontId="4" fillId="2" borderId="6" applyAlignment="1" pivotButton="0" quotePrefix="0" xfId="0">
      <alignment horizontal="center" vertical="center"/>
    </xf>
    <xf numFmtId="168" fontId="1" fillId="0" borderId="7" applyAlignment="1" pivotButton="0" quotePrefix="0" xfId="0">
      <alignment horizontal="center" vertical="center"/>
    </xf>
    <xf numFmtId="165" fontId="1" fillId="0" borderId="5" applyAlignment="1" pivotButton="0" quotePrefix="0" xfId="0">
      <alignment horizontal="center" vertical="center"/>
    </xf>
    <xf numFmtId="164" fontId="1" fillId="0" borderId="5" applyAlignment="1" pivotButton="0" quotePrefix="0" xfId="0">
      <alignment horizontal="center" vertical="center"/>
    </xf>
  </cellXfs>
  <cellStyles count="52">
    <cellStyle name="常规" xfId="0" builtinId="0"/>
    <cellStyle name="未命名1" xfId="1"/>
    <cellStyle name="负数-绿色" xfId="2"/>
    <cellStyle name="正数-红色" xfId="3"/>
    <cellStyle name="60% - 强调文字颜色 6" xfId="4" builtinId="52"/>
    <cellStyle name="20% - 强调文字颜色 4" xfId="5" builtinId="42"/>
    <cellStyle name="强调文字颜色 4" xfId="6" builtinId="41"/>
    <cellStyle name="输入" xfId="7" builtinId="20"/>
    <cellStyle name="40% - 强调文字颜色 3" xfId="8" builtinId="39"/>
    <cellStyle name="20% - 强调文字颜色 3" xfId="9" builtinId="38"/>
    <cellStyle name="货币" xfId="10" builtinId="4"/>
    <cellStyle name="强调文字颜色 3" xfId="11" builtinId="37"/>
    <cellStyle name="百分比" xfId="12" builtinId="5"/>
    <cellStyle name="60% - 强调文字颜色 2" xfId="13" builtinId="36"/>
    <cellStyle name="60% - 强调文字颜色 5" xfId="14" builtinId="48"/>
    <cellStyle name="强调文字颜色 2" xfId="15" builtinId="33"/>
    <cellStyle name="60% - 强调文字颜色 1" xfId="16" builtinId="32"/>
    <cellStyle name="60% - 强调文字颜色 4" xfId="17" builtinId="44"/>
    <cellStyle name="计算" xfId="18" builtinId="22"/>
    <cellStyle name="强调文字颜色 1" xfId="19" builtinId="29"/>
    <cellStyle name="适中" xfId="20" builtinId="28"/>
    <cellStyle name="20% - 强调文字颜色 5" xfId="21" builtinId="46"/>
    <cellStyle name="好" xfId="22" builtinId="26"/>
    <cellStyle name="20% - 强调文字颜色 1" xfId="23" builtinId="30"/>
    <cellStyle name="汇总" xfId="24" builtinId="25"/>
    <cellStyle name="差" xfId="25" builtinId="27"/>
    <cellStyle name="检查单元格" xfId="26" builtinId="23"/>
    <cellStyle name="输出" xfId="27" builtinId="21"/>
    <cellStyle name="标题 1" xfId="28" builtinId="16"/>
    <cellStyle name="解释性文本" xfId="29" builtinId="53"/>
    <cellStyle name="20% - 强调文字颜色 2" xfId="30" builtinId="34"/>
    <cellStyle name="标题 4" xfId="31" builtinId="19"/>
    <cellStyle name="货币[0]" xfId="32" builtinId="7"/>
    <cellStyle name="40% - 强调文字颜色 4" xfId="33" builtinId="43"/>
    <cellStyle name="千位分隔" xfId="34" builtinId="3"/>
    <cellStyle name="已访问的超链接" xfId="35" builtinId="9"/>
    <cellStyle name="标题" xfId="36" builtinId="15"/>
    <cellStyle name="40% - 强调文字颜色 2" xfId="37" builtinId="35"/>
    <cellStyle name="警告文本" xfId="38" builtinId="11"/>
    <cellStyle name="60% - 强调文字颜色 3" xfId="39" builtinId="40"/>
    <cellStyle name="注释" xfId="40" builtinId="10"/>
    <cellStyle name="20% - 强调文字颜色 6" xfId="41" builtinId="50"/>
    <cellStyle name="强调文字颜色 5" xfId="42" builtinId="45"/>
    <cellStyle name="40% - 强调文字颜色 6" xfId="43" builtinId="51"/>
    <cellStyle name="超链接" xfId="44" builtinId="8"/>
    <cellStyle name="千位分隔[0]" xfId="45" builtinId="6"/>
    <cellStyle name="标题 2" xfId="46" builtinId="17"/>
    <cellStyle name="40% - 强调文字颜色 5" xfId="47" builtinId="47"/>
    <cellStyle name="标题 3" xfId="48" builtinId="18"/>
    <cellStyle name="强调文字颜色 6" xfId="49" builtinId="49"/>
    <cellStyle name="40% - 强调文字颜色 1" xfId="50" builtinId="31"/>
    <cellStyle name="链接单元格" xfId="51" builtinId="24"/>
  </cellStyles>
  <dxfs count="5">
    <dxf>
      <font>
        <color rgb="FFFF0000"/>
      </font>
    </dxf>
    <dxf>
      <font>
        <color rgb="FF00B050"/>
      </font>
      <fill>
        <patternFill patternType="solid">
          <bgColor rgb="FFFFFFFF"/>
        </patternFill>
      </fill>
    </dxf>
    <dxf>
      <font>
        <color rgb="FF00B050"/>
      </font>
    </dxf>
    <dxf>
      <font>
        <b val="1"/>
        <color rgb="FFFF0000"/>
      </font>
    </dxf>
    <dxf>
      <font>
        <b val="1"/>
        <color rgb="FF00B05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A933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styles" Target="styles.xml" Id="rId19"/><Relationship Type="http://schemas.openxmlformats.org/officeDocument/2006/relationships/theme" Target="theme/theme1.xml" Id="rId20"/></Relationships>
</file>

<file path=xl/comments/comment1.xml><?xml version="1.0" encoding="utf-8"?>
<comments xmlns="http://schemas.openxmlformats.org/spreadsheetml/2006/main">
  <authors>
    <author> </author>
  </authors>
  <commentList>
    <comment ref="E4" authorId="0" shapeId="0">
      <text>
        <t>frank:
2023-8-24
昨天大盘下跌，股价最低位于221附近
今天大盘微涨，股价全天上行走势，最高231.27</t>
      </text>
    </comment>
  </commentList>
</comments>
</file>

<file path=xl/comments/comment10.xml><?xml version="1.0" encoding="utf-8"?>
<comments xmlns="http://schemas.openxmlformats.org/spreadsheetml/2006/main">
  <authors>
    <author> </author>
  </authors>
  <commentList>
    <comment ref="E4" authorId="0" shapeId="0">
      <text>
        <t>frank:
2023-8-24
昨天大盘下跌，股价最低位于221附近
今天大盘微涨，股价全天上行走势，最高231.27</t>
      </text>
    </comment>
  </commentList>
</comments>
</file>

<file path=xl/comments/comment11.xml><?xml version="1.0" encoding="utf-8"?>
<comments xmlns="http://schemas.openxmlformats.org/spreadsheetml/2006/main">
  <authors>
    <author> </author>
  </authors>
  <commentList>
    <comment ref="E4" authorId="0" shapeId="0">
      <text>
        <t>frank:
2023-8-24
昨天大盘下跌，股价最低位于221附近
今天大盘微涨，股价全天上行走势，最高231.27</t>
      </text>
    </comment>
  </commentList>
</comments>
</file>

<file path=xl/comments/comment12.xml><?xml version="1.0" encoding="utf-8"?>
<comments xmlns="http://schemas.openxmlformats.org/spreadsheetml/2006/main">
  <authors>
    <author> </author>
  </authors>
  <commentList>
    <comment ref="E4" authorId="0" shapeId="0">
      <text>
        <t>frank:
2023-8-24
昨天大盘下跌，股价最低位于221附近
今天大盘微涨，股价全天上行走势，最高231.27</t>
      </text>
    </comment>
  </commentList>
</comments>
</file>

<file path=xl/comments/comment13.xml><?xml version="1.0" encoding="utf-8"?>
<comments xmlns="http://schemas.openxmlformats.org/spreadsheetml/2006/main">
  <authors>
    <author> </author>
  </authors>
  <commentList>
    <comment ref="E4" authorId="0" shapeId="0">
      <text>
        <t>frank:
2023-8-24
昨天大盘下跌，股价最低位于221附近
今天大盘微涨，股价全天上行走势，最高231.27</t>
      </text>
    </comment>
  </commentList>
</comments>
</file>

<file path=xl/comments/comment14.xml><?xml version="1.0" encoding="utf-8"?>
<comments xmlns="http://schemas.openxmlformats.org/spreadsheetml/2006/main">
  <authors>
    <author> </author>
  </authors>
  <commentList>
    <comment ref="E4" authorId="0" shapeId="0">
      <text>
        <t>frank:
2023-8-24
昨天大盘下跌，股价最低位于221附近
今天大盘微涨，股价全天上行走势，最高231.27</t>
      </text>
    </comment>
  </commentList>
</comments>
</file>

<file path=xl/comments/comment15.xml><?xml version="1.0" encoding="utf-8"?>
<comments xmlns="http://schemas.openxmlformats.org/spreadsheetml/2006/main">
  <authors>
    <author> </author>
  </authors>
  <commentList>
    <comment ref="I7" authorId="0" shapeId="0">
      <text>
        <t>frank:
集合竟价时进场，大忌，大盘高开，此股高开，随后大多数股票高开回落。</t>
      </text>
    </comment>
  </commentList>
</comments>
</file>

<file path=xl/comments/comment16.xml><?xml version="1.0" encoding="utf-8"?>
<comments xmlns="http://schemas.openxmlformats.org/spreadsheetml/2006/main">
  <authors>
    <author> </author>
  </authors>
  <commentList>
    <comment ref="I7" authorId="0" shapeId="0">
      <text>
        <t xml:space="preserve">frank:
进场理由，主力资金连续流入，感觉不会那么快出来，于是进场博个超短，但今日分时感觉有点像出货，又像是在护盘，大盘跌。
2023-8-24
今天开盘38.05,早盘V字下探，然后拉升近4点，之后震荡下行，跌幅近3个点。
很有可能是在出货
资金情况：昨日融资买入7.52亿。
</t>
      </text>
    </comment>
  </commentList>
</comments>
</file>

<file path=xl/comments/comment17.xml><?xml version="1.0" encoding="utf-8"?>
<comments xmlns="http://schemas.openxmlformats.org/spreadsheetml/2006/main">
  <authors>
    <author> </author>
  </authors>
  <commentList>
    <comment ref="I7" authorId="0" shapeId="0">
      <text>
        <t>frank:
前一天放量，今天进场感觉在洗盘，股价在21.5左右横盘，弱势，大盘跌。
高开5个点，午盘拉升，没有出在最高点，大盘涨</t>
      </text>
    </comment>
  </commentList>
</comments>
</file>

<file path=xl/comments/comment2.xml><?xml version="1.0" encoding="utf-8"?>
<comments xmlns="http://schemas.openxmlformats.org/spreadsheetml/2006/main">
  <authors>
    <author> </author>
  </authors>
  <commentList>
    <comment ref="E4" authorId="0" shapeId="0">
      <text>
        <t>frank:
2023-8-24
昨天大盘下跌，股价最低位于221附近
今天大盘微涨，股价全天上行走势，最高231.27</t>
      </text>
    </comment>
  </commentList>
</comments>
</file>

<file path=xl/comments/comment3.xml><?xml version="1.0" encoding="utf-8"?>
<comments xmlns="http://schemas.openxmlformats.org/spreadsheetml/2006/main">
  <authors>
    <author> </author>
  </authors>
  <commentList>
    <comment ref="E4" authorId="0" shapeId="0">
      <text>
        <t>frank:
2023-8-24
昨天大盘下跌，股价最低位于221附近
今天大盘微涨，股价全天上行走势，最高231.27</t>
      </text>
    </comment>
  </commentList>
</comments>
</file>

<file path=xl/comments/comment4.xml><?xml version="1.0" encoding="utf-8"?>
<comments xmlns="http://schemas.openxmlformats.org/spreadsheetml/2006/main">
  <authors>
    <author> </author>
  </authors>
  <commentList>
    <comment ref="E4" authorId="0" shapeId="0">
      <text>
        <t>frank:
2023-8-24
昨天大盘下跌，股价最低位于221附近
今天大盘微涨，股价全天上行走势，最高231.27</t>
      </text>
    </comment>
  </commentList>
</comments>
</file>

<file path=xl/comments/comment5.xml><?xml version="1.0" encoding="utf-8"?>
<comments xmlns="http://schemas.openxmlformats.org/spreadsheetml/2006/main">
  <authors>
    <author> </author>
  </authors>
  <commentList>
    <comment ref="E4" authorId="0" shapeId="0">
      <text>
        <t>frank:
2023-8-24
昨天大盘下跌，股价最低位于221附近
今天大盘微涨，股价全天上行走势，最高231.27</t>
      </text>
    </comment>
  </commentList>
</comments>
</file>

<file path=xl/comments/comment6.xml><?xml version="1.0" encoding="utf-8"?>
<comments xmlns="http://schemas.openxmlformats.org/spreadsheetml/2006/main">
  <authors>
    <author> </author>
  </authors>
  <commentList>
    <comment ref="E4" authorId="0" shapeId="0">
      <text>
        <t>frank:
2023-8-24
昨天大盘下跌，股价最低位于221附近
今天大盘微涨，股价全天上行走势，最高231.27</t>
      </text>
    </comment>
  </commentList>
</comments>
</file>

<file path=xl/comments/comment7.xml><?xml version="1.0" encoding="utf-8"?>
<comments xmlns="http://schemas.openxmlformats.org/spreadsheetml/2006/main">
  <authors>
    <author> </author>
  </authors>
  <commentList>
    <comment ref="E4" authorId="0" shapeId="0">
      <text>
        <t>frank:
2023-8-24
昨天大盘下跌，股价最低位于221附近
今天大盘微涨，股价全天上行走势，最高231.27</t>
      </text>
    </comment>
  </commentList>
</comments>
</file>

<file path=xl/comments/comment8.xml><?xml version="1.0" encoding="utf-8"?>
<comments xmlns="http://schemas.openxmlformats.org/spreadsheetml/2006/main">
  <authors>
    <author> </author>
  </authors>
  <commentList>
    <comment ref="E4" authorId="0" shapeId="0">
      <text>
        <t>frank:
2023-8-24
昨天大盘下跌，股价最低位于221附近
今天大盘微涨，股价全天上行走势，最高231.27</t>
      </text>
    </comment>
  </commentList>
</comments>
</file>

<file path=xl/comments/comment9.xml><?xml version="1.0" encoding="utf-8"?>
<comments xmlns="http://schemas.openxmlformats.org/spreadsheetml/2006/main">
  <authors>
    <author> </author>
  </authors>
  <commentList>
    <comment ref="E4" authorId="0" shapeId="0">
      <text>
        <t>frank:
2023-8-24
昨天大盘下跌，股价最低位于221附近
今天大盘微涨，股价全天上行走势，最高231.27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L57"/>
  <sheetViews>
    <sheetView workbookViewId="0">
      <selection activeCell="E20" sqref="E20"/>
    </sheetView>
  </sheetViews>
  <sheetFormatPr baseColWidth="8" defaultColWidth="9" defaultRowHeight="13.45"/>
  <cols>
    <col width="11.8558558558559" customWidth="1" style="49" min="1" max="1"/>
    <col width="11.8468468468468" customWidth="1" style="49" min="2" max="3"/>
    <col width="14.6306306306306" customWidth="1" style="49" min="4" max="4"/>
    <col width="11.8468468468468" customWidth="1" style="49" min="5" max="5"/>
    <col width="11.8558558558559" customWidth="1" style="49" min="6" max="6"/>
    <col width="15.6126126126126" customWidth="1" style="49" min="7" max="7"/>
    <col width="13.3693693693694" customWidth="1" style="49" min="8" max="9"/>
    <col width="17.3693693693694" customWidth="1" style="49" min="10" max="10"/>
    <col width="16" customWidth="1" style="49" min="11" max="11"/>
    <col width="53.2342342342342" customWidth="1" style="49" min="12" max="12"/>
    <col width="2.5045045045045" customWidth="1" style="49" min="13" max="13"/>
  </cols>
  <sheetData>
    <row r="1" ht="14.25" customHeight="1" s="33"/>
    <row r="2" ht="21.75" customHeight="1" s="33">
      <c r="J2" s="50" t="inlineStr">
        <is>
          <t>总收益</t>
        </is>
      </c>
      <c r="K2" s="51">
        <f>SUM(K5:K29)</f>
        <v/>
      </c>
    </row>
    <row r="3" ht="21.75" customHeight="1" s="33">
      <c r="A3" s="52" t="inlineStr">
        <is>
          <t>股票</t>
        </is>
      </c>
    </row>
    <row r="4" ht="21.75" customHeight="1" s="33">
      <c r="A4" s="52" t="inlineStr">
        <is>
          <t>持股天数</t>
        </is>
      </c>
      <c r="B4" s="52" t="inlineStr">
        <is>
          <t>股票名称</t>
        </is>
      </c>
      <c r="C4" s="52" t="inlineStr">
        <is>
          <t>股票代码</t>
        </is>
      </c>
      <c r="D4" s="52" t="inlineStr">
        <is>
          <t>建仓时间</t>
        </is>
      </c>
      <c r="E4" s="52" t="inlineStr">
        <is>
          <t>成本价</t>
        </is>
      </c>
      <c r="F4" s="52" t="inlineStr">
        <is>
          <t>持仓数量</t>
        </is>
      </c>
      <c r="G4" s="52" t="inlineStr">
        <is>
          <t>清仓时间</t>
        </is>
      </c>
      <c r="H4" s="52" t="inlineStr">
        <is>
          <t>清仓价</t>
        </is>
      </c>
      <c r="I4" s="52" t="inlineStr">
        <is>
          <t>清仓数量</t>
        </is>
      </c>
      <c r="J4" s="52" t="inlineStr">
        <is>
          <t>前一天收盘价</t>
        </is>
      </c>
      <c r="K4" s="52" t="inlineStr">
        <is>
          <t>收益</t>
        </is>
      </c>
      <c r="L4" s="52" t="inlineStr">
        <is>
          <t>备注</t>
        </is>
      </c>
    </row>
    <row r="5" ht="21.75" customHeight="1" s="33">
      <c r="A5" s="53">
        <f>NETWORKDAYS(D5,IF(ISBLANK(G5),TODAY(),G5))</f>
        <v/>
      </c>
      <c r="B5" s="53" t="inlineStr">
        <is>
          <t>山西汾酒</t>
        </is>
      </c>
      <c r="C5" s="54" t="n">
        <v>600809</v>
      </c>
      <c r="D5" s="55" t="n">
        <v>45134</v>
      </c>
      <c r="E5" s="53">
        <f>'山西汾酒-600809'!D7</f>
        <v/>
      </c>
      <c r="F5" s="53">
        <f>SUMIFS('山西汾酒-600809'!N7:N14,'山西汾酒-600809'!L7:L14,"买入")-SUMIFS('山西汾酒-600809'!N7:N14,'山西汾酒-600809'!L7:L14,"卖出")</f>
        <v/>
      </c>
      <c r="G5" s="56" t="n">
        <v>45170</v>
      </c>
      <c r="H5" s="57" t="n">
        <v>249.11</v>
      </c>
      <c r="I5" s="58" t="n">
        <v>100</v>
      </c>
      <c r="J5" s="53">
        <f>'山西汾酒-600809'!D8</f>
        <v/>
      </c>
      <c r="K5" s="59">
        <f>IF(F5=0,(H5-E5)*I5,(J5-E5)*F5)</f>
        <v/>
      </c>
      <c r="L5" s="60" t="n"/>
    </row>
    <row r="6" ht="21.75" customHeight="1" s="33">
      <c r="A6" s="53">
        <f>NETWORKDAYS(D6,IF(ISBLANK(G6),TODAY(),G6))</f>
        <v/>
      </c>
      <c r="B6" s="53" t="inlineStr">
        <is>
          <t>山西汾酒</t>
        </is>
      </c>
      <c r="C6" s="54" t="n">
        <v>600809</v>
      </c>
      <c r="D6" s="55" t="n">
        <v>45183</v>
      </c>
      <c r="E6" s="59">
        <f>'山西汾酒-600809'!B8</f>
        <v/>
      </c>
      <c r="F6" s="53">
        <f>'山西汾酒-600809'!C8</f>
        <v/>
      </c>
      <c r="G6" s="56" t="n"/>
      <c r="H6" s="57" t="n"/>
      <c r="I6" s="58" t="n"/>
      <c r="J6" s="53">
        <f>'山西汾酒-600809'!D5</f>
        <v/>
      </c>
      <c r="K6" s="59">
        <f>IF(F6=0,(H6-E6)*I6,(J6-E6)*F6)</f>
        <v/>
      </c>
      <c r="L6" s="60" t="n"/>
    </row>
    <row r="7" ht="21.75" customHeight="1" s="33">
      <c r="A7" s="53">
        <f>NETWORKDAYS(D7,IF(ISBLANK(G7),TODAY(),G7))</f>
        <v/>
      </c>
      <c r="B7" s="53" t="inlineStr">
        <is>
          <t>人民网</t>
        </is>
      </c>
      <c r="C7" s="54" t="n">
        <v>603000</v>
      </c>
      <c r="D7" s="55" t="n">
        <v>45161</v>
      </c>
      <c r="E7" s="53">
        <f>'人民网-603000'!E5</f>
        <v/>
      </c>
      <c r="F7" s="53">
        <f>SUMIFS('人民网-603000'!$D8:$D34,'人民网-603000'!$B8:$B34,"买入")-SUMIFS('人民网-603000'!$D8:$D34,'人民网-603000'!$B8:$B34,"卖出")</f>
        <v/>
      </c>
      <c r="G7" s="56" t="n">
        <v>45167</v>
      </c>
      <c r="H7" s="57" t="n">
        <v>37.05</v>
      </c>
      <c r="I7" s="58" t="n">
        <v>600</v>
      </c>
      <c r="J7" s="53">
        <f>'人民网-603000'!G5</f>
        <v/>
      </c>
      <c r="K7" s="59">
        <f>IF(F7=0,(H7-E7)*I7,(J7-E7)*F7)</f>
        <v/>
      </c>
      <c r="L7" s="60" t="inlineStr">
        <is>
          <t>介入时机不对，处于相对高位，近2日很有可能是在出货</t>
        </is>
      </c>
    </row>
    <row r="8" ht="21.75" customHeight="1" s="33">
      <c r="A8" s="53">
        <f>NETWORKDAYS(D8,IF(ISBLANK(G8),TODAY(),G8))</f>
        <v/>
      </c>
      <c r="B8" s="53" t="inlineStr">
        <is>
          <t>工业富联</t>
        </is>
      </c>
      <c r="C8" s="54" t="n">
        <v>601138</v>
      </c>
      <c r="D8" s="55" t="n">
        <v>45161</v>
      </c>
      <c r="E8" s="59">
        <f>IF(F8=0,'工业富联-601138'!E5,(SUMIFS('工业富联-601138'!$E8:$E34,'工业富联-601138'!$B8:$B34,"买入")+SUM('工业富联-601138'!$F8:$F34)+SUM('工业富联-601138'!$G8:$G34)-SUMIFS('工业富联-601138'!$E8:$E34,'工业富联-601138'!$B8:$B34,"卖出"))/F8)</f>
        <v/>
      </c>
      <c r="F8" s="53">
        <f>SUMIFS('工业富联-601138'!$D8:$D34,'工业富联-601138'!$B8:$B34,"买入")-SUMIFS('工业富联-601138'!$D8:$D34,'工业富联-601138'!$B8:$B34,"卖出")</f>
        <v/>
      </c>
      <c r="G8" s="56" t="n">
        <v>45162</v>
      </c>
      <c r="H8" s="57" t="n">
        <v>22.7</v>
      </c>
      <c r="I8" s="58" t="n">
        <v>3400</v>
      </c>
      <c r="J8" s="53" t="n"/>
      <c r="K8" s="59">
        <f>IF(F8=0,(H8-E8)*I8,(J8-E8)*F8)</f>
        <v/>
      </c>
      <c r="L8" s="60" t="inlineStr">
        <is>
          <t>盘中最高价23.30</t>
        </is>
      </c>
    </row>
    <row r="9" ht="21.75" customHeight="1" s="33">
      <c r="A9" s="53">
        <f>NETWORKDAYS(D9,IF(ISBLANK(G9),TODAY(),G9))</f>
        <v/>
      </c>
      <c r="B9" s="53" t="inlineStr">
        <is>
          <t>工商银行</t>
        </is>
      </c>
      <c r="C9" s="54" t="n">
        <v>601398</v>
      </c>
      <c r="D9" s="56" t="n">
        <v>45166</v>
      </c>
      <c r="E9" s="53">
        <f>'工商银行-601398'!H5</f>
        <v/>
      </c>
      <c r="F9" s="53">
        <f>'工商银行-601398'!F5</f>
        <v/>
      </c>
      <c r="G9" s="56">
        <f>'工商银行-601398'!A10</f>
        <v/>
      </c>
      <c r="H9" s="57">
        <f>'工商银行-601398'!I5</f>
        <v/>
      </c>
      <c r="I9" s="58">
        <f>'工商银行-601398'!J5</f>
        <v/>
      </c>
      <c r="J9" s="53">
        <f>'工商银行-601398'!G5</f>
        <v/>
      </c>
      <c r="K9" s="59">
        <f>IF(F9=0,(H9-E9)*I9,(J9-E9)*F9)</f>
        <v/>
      </c>
      <c r="L9" s="60" t="n"/>
    </row>
    <row r="10" ht="21.75" customHeight="1" s="33">
      <c r="A10" s="53">
        <f>NETWORKDAYS(D10,IF(ISBLANK(G10),TODAY(),G10))</f>
        <v/>
      </c>
      <c r="B10" s="61" t="inlineStr">
        <is>
          <t>石英股份</t>
        </is>
      </c>
      <c r="C10" s="62" t="n">
        <v>603688</v>
      </c>
      <c r="D10" s="56" t="n">
        <v>45211</v>
      </c>
      <c r="E10" s="53">
        <f>'石英股份-603688'!D7</f>
        <v/>
      </c>
      <c r="F10" s="53">
        <f>'石英股份-603688'!C7</f>
        <v/>
      </c>
      <c r="G10" s="56">
        <f>'石英股份-603688'!J8</f>
        <v/>
      </c>
      <c r="H10" s="57">
        <f>'石英股份-603688'!E7</f>
        <v/>
      </c>
      <c r="I10" s="58">
        <f>'石英股份-603688'!F7</f>
        <v/>
      </c>
      <c r="J10" s="53">
        <f>'石英股份-603688'!D5</f>
        <v/>
      </c>
      <c r="K10" s="59">
        <f>IF(F10=0,(H10-E10)*I10,(J10-E10)*F10)</f>
        <v/>
      </c>
      <c r="L10" s="60" t="n"/>
    </row>
    <row r="11" ht="21.75" customHeight="1" s="33">
      <c r="A11" s="53">
        <f>NETWORKDAYS(D11,IF(ISBLANK(G11),TODAY(),G11))</f>
        <v/>
      </c>
      <c r="B11" s="61" t="inlineStr">
        <is>
          <t>闻泰科技</t>
        </is>
      </c>
      <c r="C11" s="62" t="n">
        <v>600745</v>
      </c>
      <c r="D11" s="56" t="n">
        <v>45211</v>
      </c>
      <c r="E11" s="53" t="n">
        <v>46.719</v>
      </c>
      <c r="F11" s="53">
        <f>'闻泰科技-600745'!C7</f>
        <v/>
      </c>
      <c r="G11" s="63" t="n">
        <v>45226</v>
      </c>
      <c r="H11" s="64" t="n">
        <v>49.31</v>
      </c>
      <c r="I11" s="65" t="n">
        <v>300</v>
      </c>
      <c r="J11" s="53">
        <f>'闻泰科技-600745'!D5</f>
        <v/>
      </c>
      <c r="K11" s="59">
        <f>IF(F11=0,(H11-E11)*I11,(J11-E11)*F11)</f>
        <v/>
      </c>
      <c r="L11" s="60" t="n"/>
    </row>
    <row r="12" ht="21.75" customHeight="1" s="33">
      <c r="A12" s="53" t="n"/>
      <c r="B12" s="53" t="n"/>
      <c r="C12" s="58" t="n"/>
      <c r="D12" s="56" t="n"/>
      <c r="E12" s="53" t="n"/>
      <c r="F12" s="53" t="n"/>
      <c r="G12" s="56" t="n"/>
      <c r="H12" s="57" t="n"/>
      <c r="I12" s="58" t="n"/>
      <c r="J12" s="53" t="n"/>
      <c r="K12" s="59" t="n"/>
      <c r="L12" s="60" t="n"/>
    </row>
    <row r="13" ht="21.75" customHeight="1" s="33">
      <c r="A13" s="53" t="n"/>
      <c r="B13" s="53" t="n"/>
      <c r="C13" s="58" t="n"/>
      <c r="D13" s="56" t="n"/>
      <c r="E13" s="53" t="n"/>
      <c r="F13" s="53" t="n"/>
      <c r="G13" s="56" t="n"/>
      <c r="H13" s="57" t="n"/>
      <c r="I13" s="58" t="n"/>
      <c r="J13" s="53" t="n"/>
      <c r="K13" s="59" t="n"/>
      <c r="L13" s="60" t="n"/>
    </row>
    <row r="14" ht="21.75" customHeight="1" s="33">
      <c r="A14" s="53" t="n"/>
      <c r="B14" s="53" t="n"/>
      <c r="C14" s="58" t="n"/>
      <c r="D14" s="56" t="n"/>
      <c r="E14" s="53" t="n"/>
      <c r="F14" s="53" t="n"/>
      <c r="G14" s="56" t="n"/>
      <c r="H14" s="57" t="n"/>
      <c r="I14" s="58" t="n"/>
      <c r="J14" s="53" t="n"/>
      <c r="K14" s="59" t="n"/>
      <c r="L14" s="60" t="n"/>
    </row>
    <row r="15" ht="21.75" customHeight="1" s="33">
      <c r="A15" s="53" t="n"/>
      <c r="B15" s="53" t="n"/>
      <c r="C15" s="58" t="n"/>
      <c r="D15" s="56" t="n"/>
      <c r="E15" s="53" t="n"/>
      <c r="F15" s="53" t="n"/>
      <c r="G15" s="56" t="n"/>
      <c r="H15" s="57" t="n"/>
      <c r="I15" s="58" t="n"/>
      <c r="J15" s="53" t="n"/>
      <c r="K15" s="59" t="n"/>
      <c r="L15" s="60" t="n"/>
    </row>
    <row r="16" ht="21.75" customHeight="1" s="33">
      <c r="A16" s="53" t="n"/>
      <c r="B16" s="53" t="n"/>
      <c r="C16" s="58" t="n"/>
      <c r="D16" s="56" t="n"/>
      <c r="E16" s="53" t="n"/>
      <c r="F16" s="53" t="n"/>
      <c r="G16" s="56" t="n"/>
      <c r="H16" s="57" t="n"/>
      <c r="I16" s="58" t="n"/>
      <c r="J16" s="53" t="n"/>
      <c r="K16" s="59" t="n"/>
      <c r="L16" s="60" t="n"/>
    </row>
    <row r="17" ht="21.75" customHeight="1" s="33">
      <c r="A17" s="53" t="n"/>
      <c r="B17" s="53" t="n"/>
      <c r="C17" s="58" t="n"/>
      <c r="D17" s="56" t="n"/>
      <c r="E17" s="53" t="n"/>
      <c r="F17" s="53" t="n"/>
      <c r="G17" s="56" t="n"/>
      <c r="H17" s="57" t="n"/>
      <c r="I17" s="58" t="n"/>
      <c r="J17" s="53" t="n"/>
      <c r="K17" s="59" t="n"/>
      <c r="L17" s="60" t="n"/>
    </row>
    <row r="18" ht="21.75" customHeight="1" s="33">
      <c r="A18" s="53" t="n"/>
      <c r="B18" s="53" t="n"/>
      <c r="C18" s="58" t="n"/>
      <c r="D18" s="56" t="n"/>
      <c r="E18" s="53" t="n"/>
      <c r="F18" s="53" t="n"/>
      <c r="G18" s="56" t="n"/>
      <c r="H18" s="57" t="n"/>
      <c r="I18" s="58" t="n"/>
      <c r="J18" s="53" t="n"/>
      <c r="K18" s="59" t="n"/>
      <c r="L18" s="60" t="n"/>
    </row>
    <row r="19" ht="21.75" customHeight="1" s="33">
      <c r="A19" s="53" t="n"/>
      <c r="B19" s="53" t="n"/>
      <c r="C19" s="58" t="n"/>
      <c r="D19" s="56" t="n"/>
      <c r="E19" s="53" t="n"/>
      <c r="F19" s="53" t="n"/>
      <c r="G19" s="56" t="n"/>
      <c r="H19" s="57" t="n"/>
      <c r="I19" s="58" t="n"/>
      <c r="J19" s="53" t="n"/>
      <c r="K19" s="59" t="n"/>
      <c r="L19" s="60" t="n"/>
    </row>
    <row r="20" ht="21.75" customHeight="1" s="33">
      <c r="A20" s="53" t="n"/>
      <c r="B20" s="53" t="n"/>
      <c r="C20" s="58" t="n"/>
      <c r="D20" s="56" t="n"/>
      <c r="E20" s="53" t="n"/>
      <c r="F20" s="53" t="n"/>
      <c r="G20" s="56" t="n"/>
      <c r="H20" s="57" t="n"/>
      <c r="I20" s="58" t="n"/>
      <c r="J20" s="53" t="n"/>
      <c r="K20" s="59" t="n"/>
      <c r="L20" s="60" t="n"/>
    </row>
    <row r="21" ht="21.75" customHeight="1" s="33">
      <c r="A21" s="53" t="n"/>
      <c r="B21" s="53" t="n"/>
      <c r="C21" s="58" t="n"/>
      <c r="D21" s="56" t="n"/>
      <c r="E21" s="53" t="n"/>
      <c r="F21" s="53" t="n"/>
      <c r="G21" s="56" t="n"/>
      <c r="H21" s="57" t="n"/>
      <c r="I21" s="58" t="n"/>
      <c r="J21" s="53" t="n"/>
      <c r="K21" s="59" t="n"/>
      <c r="L21" s="60" t="n"/>
    </row>
    <row r="22" ht="21.75" customHeight="1" s="33">
      <c r="A22" s="53" t="n"/>
      <c r="B22" s="53" t="n"/>
      <c r="C22" s="58" t="n"/>
      <c r="D22" s="56" t="n"/>
      <c r="E22" s="53" t="n"/>
      <c r="F22" s="53" t="n"/>
      <c r="G22" s="56" t="n"/>
      <c r="H22" s="57" t="n"/>
      <c r="I22" s="58" t="n"/>
      <c r="J22" s="53" t="n"/>
      <c r="K22" s="59" t="n"/>
      <c r="L22" s="60" t="n"/>
    </row>
    <row r="23" ht="21.75" customHeight="1" s="33">
      <c r="A23" s="53" t="n"/>
      <c r="B23" s="53" t="n"/>
      <c r="C23" s="58" t="n"/>
      <c r="D23" s="56" t="n"/>
      <c r="E23" s="53" t="n"/>
      <c r="F23" s="53" t="n"/>
      <c r="G23" s="56" t="n"/>
      <c r="H23" s="57" t="n"/>
      <c r="I23" s="58" t="n"/>
      <c r="J23" s="53" t="n"/>
      <c r="K23" s="59" t="n"/>
      <c r="L23" s="60" t="n"/>
    </row>
    <row r="24" ht="21.75" customHeight="1" s="33">
      <c r="A24" s="53" t="n"/>
      <c r="B24" s="53" t="n"/>
      <c r="C24" s="58" t="n"/>
      <c r="D24" s="56" t="n"/>
      <c r="E24" s="53" t="n"/>
      <c r="F24" s="53" t="n"/>
      <c r="G24" s="56" t="n"/>
      <c r="H24" s="57" t="n"/>
      <c r="I24" s="58" t="n"/>
      <c r="J24" s="53" t="n"/>
      <c r="K24" s="59" t="n"/>
      <c r="L24" s="60" t="n"/>
    </row>
    <row r="25" ht="21.75" customHeight="1" s="33">
      <c r="A25" s="53" t="n"/>
      <c r="B25" s="53" t="n"/>
      <c r="C25" s="58" t="n"/>
      <c r="D25" s="56" t="n"/>
      <c r="E25" s="53" t="n"/>
      <c r="F25" s="53" t="n"/>
      <c r="G25" s="56" t="n"/>
      <c r="H25" s="57" t="n"/>
      <c r="I25" s="58" t="n"/>
      <c r="J25" s="53" t="n"/>
      <c r="K25" s="59" t="n"/>
      <c r="L25" s="60" t="n"/>
    </row>
    <row r="26" ht="21.75" customHeight="1" s="33">
      <c r="A26" s="53" t="n"/>
      <c r="B26" s="53" t="n"/>
      <c r="C26" s="58" t="n"/>
      <c r="D26" s="56" t="n"/>
      <c r="E26" s="53" t="n"/>
      <c r="F26" s="53" t="n"/>
      <c r="G26" s="56" t="n"/>
      <c r="H26" s="57" t="n"/>
      <c r="I26" s="58" t="n"/>
      <c r="J26" s="53" t="n"/>
      <c r="K26" s="59" t="n"/>
      <c r="L26" s="60" t="n"/>
    </row>
    <row r="27" ht="21.75" customHeight="1" s="33">
      <c r="A27" s="53" t="n"/>
      <c r="B27" s="53" t="n"/>
      <c r="C27" s="58" t="n"/>
      <c r="D27" s="56" t="n"/>
      <c r="E27" s="53" t="n"/>
      <c r="F27" s="53" t="n"/>
      <c r="G27" s="56" t="n"/>
      <c r="H27" s="57" t="n"/>
      <c r="I27" s="58" t="n"/>
      <c r="J27" s="53" t="n"/>
      <c r="K27" s="59" t="n"/>
      <c r="L27" s="60" t="n"/>
    </row>
    <row r="28" ht="21.75" customHeight="1" s="33">
      <c r="A28" s="53" t="n"/>
      <c r="B28" s="53" t="n"/>
      <c r="C28" s="58" t="n"/>
      <c r="D28" s="56" t="n"/>
      <c r="E28" s="53" t="n"/>
      <c r="F28" s="53" t="n"/>
      <c r="G28" s="56" t="n"/>
      <c r="H28" s="57" t="n"/>
      <c r="I28" s="58" t="n"/>
      <c r="J28" s="53" t="n"/>
      <c r="K28" s="59" t="n"/>
      <c r="L28" s="60" t="n"/>
    </row>
    <row r="29" ht="21.75" customHeight="1" s="33">
      <c r="A29" s="53" t="n"/>
      <c r="B29" s="53" t="n"/>
      <c r="C29" s="58" t="n"/>
      <c r="D29" s="56" t="n"/>
      <c r="E29" s="53" t="n"/>
      <c r="F29" s="53" t="n"/>
      <c r="G29" s="56" t="n"/>
      <c r="H29" s="57" t="n"/>
      <c r="I29" s="58" t="n"/>
      <c r="J29" s="53" t="n"/>
      <c r="K29" s="59" t="n"/>
      <c r="L29" s="60" t="n"/>
    </row>
    <row r="30" ht="21.75" customHeight="1" s="33">
      <c r="A30" s="66" t="n"/>
      <c r="B30" s="66" t="n"/>
      <c r="C30" s="66" t="n"/>
      <c r="D30" s="66" t="n"/>
      <c r="E30" s="66" t="n"/>
      <c r="F30" s="66" t="n"/>
      <c r="G30" s="66" t="n"/>
      <c r="H30" s="66" t="n"/>
      <c r="I30" s="66" t="n"/>
    </row>
    <row r="31" ht="21.75" customHeight="1" s="33">
      <c r="A31" s="66" t="n"/>
      <c r="B31" s="66" t="n"/>
      <c r="C31" s="66" t="n"/>
      <c r="D31" s="66" t="n"/>
      <c r="E31" s="66" t="n"/>
      <c r="F31" s="66" t="n"/>
      <c r="G31" s="66" t="n"/>
      <c r="H31" s="66" t="n"/>
      <c r="I31" s="66" t="n"/>
    </row>
    <row r="32" ht="21.75" customHeight="1" s="33">
      <c r="A32" s="66" t="n"/>
      <c r="B32" s="66" t="n"/>
      <c r="C32" s="66" t="n"/>
      <c r="D32" s="66" t="n"/>
      <c r="E32" s="66" t="n"/>
      <c r="F32" s="66" t="n"/>
      <c r="G32" s="66" t="n"/>
      <c r="H32" s="66" t="n"/>
      <c r="I32" s="66" t="n"/>
    </row>
    <row r="33" ht="21.75" customHeight="1" s="33">
      <c r="A33" s="66" t="n"/>
      <c r="B33" s="66" t="n"/>
      <c r="C33" s="66" t="n"/>
      <c r="D33" s="66" t="n"/>
      <c r="E33" s="66" t="n"/>
      <c r="F33" s="66" t="n"/>
      <c r="G33" s="66" t="n"/>
      <c r="H33" s="66" t="n"/>
      <c r="I33" s="66" t="n"/>
    </row>
    <row r="34" ht="21.75" customHeight="1" s="33">
      <c r="A34" s="66" t="n"/>
      <c r="B34" s="66" t="n"/>
      <c r="C34" s="66" t="n"/>
      <c r="D34" s="66" t="n"/>
      <c r="E34" s="66" t="n"/>
      <c r="F34" s="66" t="n"/>
      <c r="G34" s="66" t="n"/>
      <c r="H34" s="66" t="n"/>
      <c r="I34" s="66" t="n"/>
    </row>
    <row r="35" ht="21.75" customHeight="1" s="33">
      <c r="A35" s="66" t="n"/>
      <c r="B35" s="66" t="n"/>
      <c r="C35" s="66" t="n"/>
      <c r="D35" s="66" t="n"/>
      <c r="E35" s="66" t="n"/>
      <c r="F35" s="66" t="n"/>
      <c r="G35" s="66" t="n"/>
      <c r="H35" s="66" t="n"/>
      <c r="I35" s="66" t="n"/>
    </row>
    <row r="36" ht="21.75" customHeight="1" s="33">
      <c r="A36" s="66" t="n"/>
      <c r="B36" s="66" t="n"/>
      <c r="C36" s="66" t="n"/>
      <c r="D36" s="66" t="n"/>
      <c r="E36" s="66" t="n"/>
      <c r="F36" s="66" t="n"/>
      <c r="G36" s="66" t="n"/>
      <c r="H36" s="66" t="n"/>
      <c r="I36" s="66" t="n"/>
    </row>
    <row r="37" ht="21.75" customHeight="1" s="33">
      <c r="A37" s="66" t="n"/>
      <c r="B37" s="66" t="n"/>
      <c r="C37" s="66" t="n"/>
      <c r="D37" s="66" t="n"/>
      <c r="E37" s="66" t="n"/>
      <c r="F37" s="66" t="n"/>
      <c r="G37" s="66" t="n"/>
      <c r="H37" s="66" t="n"/>
      <c r="I37" s="66" t="n"/>
    </row>
    <row r="38" ht="21.75" customHeight="1" s="33">
      <c r="A38" s="66" t="n"/>
      <c r="B38" s="66" t="n"/>
      <c r="C38" s="66" t="n"/>
      <c r="D38" s="66" t="n"/>
      <c r="E38" s="66" t="n"/>
      <c r="F38" s="66" t="n"/>
      <c r="G38" s="66" t="n"/>
      <c r="H38" s="66" t="n"/>
      <c r="I38" s="66" t="n"/>
    </row>
    <row r="39" ht="21.75" customHeight="1" s="33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</row>
    <row r="40" ht="21.75" customHeight="1" s="33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</row>
    <row r="41" ht="21.75" customHeight="1" s="33">
      <c r="A41" s="66" t="n"/>
      <c r="B41" s="66" t="n"/>
      <c r="C41" s="66" t="n"/>
      <c r="D41" s="66" t="n"/>
      <c r="E41" s="66" t="n"/>
      <c r="F41" s="66" t="n"/>
      <c r="G41" s="66" t="n"/>
      <c r="H41" s="66" t="n"/>
      <c r="I41" s="66" t="n"/>
    </row>
    <row r="42" ht="21.75" customHeight="1" s="33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</row>
    <row r="43" ht="21.75" customHeight="1" s="33">
      <c r="A43" s="66" t="n"/>
      <c r="B43" s="66" t="n"/>
      <c r="C43" s="66" t="n"/>
      <c r="D43" s="66" t="n"/>
      <c r="E43" s="66" t="n"/>
      <c r="F43" s="66" t="n"/>
      <c r="G43" s="66" t="n"/>
      <c r="H43" s="66" t="n"/>
      <c r="I43" s="66" t="n"/>
    </row>
    <row r="44" ht="21.75" customHeight="1" s="33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</row>
    <row r="45" ht="21.75" customHeight="1" s="33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</row>
    <row r="46" ht="21.75" customHeight="1" s="33">
      <c r="A46" s="66" t="n"/>
      <c r="B46" s="66" t="n"/>
      <c r="C46" s="66" t="n"/>
      <c r="D46" s="66" t="n"/>
      <c r="E46" s="66" t="n"/>
      <c r="F46" s="66" t="n"/>
      <c r="G46" s="66" t="n"/>
      <c r="H46" s="66" t="n"/>
      <c r="I46" s="66" t="n"/>
    </row>
    <row r="47" ht="21.75" customHeight="1" s="33">
      <c r="A47" s="66" t="n"/>
      <c r="B47" s="66" t="n"/>
      <c r="C47" s="66" t="n"/>
      <c r="D47" s="66" t="n"/>
      <c r="E47" s="66" t="n"/>
      <c r="F47" s="66" t="n"/>
      <c r="G47" s="66" t="n"/>
      <c r="H47" s="66" t="n"/>
      <c r="I47" s="66" t="n"/>
    </row>
    <row r="48" ht="21.75" customHeight="1" s="33">
      <c r="A48" s="66" t="n"/>
      <c r="B48" s="66" t="n"/>
      <c r="C48" s="66" t="n"/>
      <c r="D48" s="66" t="n"/>
      <c r="E48" s="66" t="n"/>
      <c r="F48" s="66" t="n"/>
      <c r="G48" s="66" t="n"/>
      <c r="H48" s="66" t="n"/>
      <c r="I48" s="66" t="n"/>
    </row>
    <row r="49" ht="21.75" customHeight="1" s="33">
      <c r="A49" s="66" t="n"/>
      <c r="B49" s="66" t="n"/>
      <c r="C49" s="66" t="n"/>
      <c r="D49" s="66" t="n"/>
      <c r="E49" s="66" t="n"/>
      <c r="F49" s="66" t="n"/>
      <c r="G49" s="66" t="n"/>
      <c r="H49" s="66" t="n"/>
      <c r="I49" s="66" t="n"/>
    </row>
    <row r="50" ht="21.75" customHeight="1" s="33">
      <c r="A50" s="66" t="n"/>
      <c r="B50" s="66" t="n"/>
      <c r="C50" s="66" t="n"/>
      <c r="D50" s="66" t="n"/>
      <c r="E50" s="66" t="n"/>
      <c r="F50" s="66" t="n"/>
      <c r="G50" s="66" t="n"/>
      <c r="H50" s="66" t="n"/>
      <c r="I50" s="66" t="n"/>
    </row>
    <row r="51" ht="21.75" customHeight="1" s="33">
      <c r="A51" s="66" t="n"/>
      <c r="B51" s="66" t="n"/>
      <c r="C51" s="66" t="n"/>
      <c r="D51" s="66" t="n"/>
      <c r="E51" s="66" t="n"/>
      <c r="F51" s="66" t="n"/>
      <c r="G51" s="66" t="n"/>
      <c r="H51" s="66" t="n"/>
      <c r="I51" s="66" t="n"/>
    </row>
    <row r="52" ht="21.75" customHeight="1" s="33">
      <c r="A52" s="66" t="n"/>
      <c r="B52" s="66" t="n"/>
      <c r="C52" s="66" t="n"/>
      <c r="D52" s="66" t="n"/>
      <c r="E52" s="66" t="n"/>
      <c r="F52" s="66" t="n"/>
      <c r="G52" s="66" t="n"/>
      <c r="H52" s="66" t="n"/>
      <c r="I52" s="66" t="n"/>
    </row>
    <row r="53" ht="21.75" customHeight="1" s="33">
      <c r="A53" s="66" t="n"/>
      <c r="B53" s="66" t="n"/>
      <c r="C53" s="66" t="n"/>
      <c r="D53" s="66" t="n"/>
      <c r="E53" s="66" t="n"/>
      <c r="F53" s="66" t="n"/>
      <c r="G53" s="66" t="n"/>
      <c r="H53" s="66" t="n"/>
      <c r="I53" s="66" t="n"/>
    </row>
    <row r="54" ht="21.75" customHeight="1" s="33">
      <c r="A54" s="66" t="n"/>
      <c r="B54" s="66" t="n"/>
      <c r="C54" s="66" t="n"/>
      <c r="D54" s="66" t="n"/>
      <c r="E54" s="66" t="n"/>
      <c r="F54" s="66" t="n"/>
      <c r="G54" s="66" t="n"/>
      <c r="H54" s="66" t="n"/>
      <c r="I54" s="66" t="n"/>
    </row>
    <row r="55" ht="21.75" customHeight="1" s="33">
      <c r="A55" s="66" t="n"/>
      <c r="B55" s="66" t="n"/>
      <c r="C55" s="66" t="n"/>
      <c r="D55" s="66" t="n"/>
      <c r="E55" s="66" t="n"/>
      <c r="F55" s="66" t="n"/>
      <c r="G55" s="66" t="n"/>
      <c r="H55" s="66" t="n"/>
      <c r="I55" s="66" t="n"/>
    </row>
    <row r="56" ht="21.75" customHeight="1" s="33">
      <c r="A56" s="66" t="n"/>
      <c r="B56" s="66" t="n"/>
      <c r="C56" s="66" t="n"/>
      <c r="D56" s="66" t="n"/>
      <c r="E56" s="66" t="n"/>
      <c r="F56" s="66" t="n"/>
      <c r="G56" s="66" t="n"/>
      <c r="H56" s="66" t="n"/>
      <c r="I56" s="66" t="n"/>
    </row>
    <row r="57" ht="21.75" customHeight="1" s="33">
      <c r="A57" s="66" t="n"/>
      <c r="B57" s="66" t="n"/>
      <c r="C57" s="66" t="n"/>
      <c r="D57" s="66" t="n"/>
      <c r="E57" s="66" t="n"/>
      <c r="F57" s="66" t="n"/>
      <c r="G57" s="66" t="n"/>
      <c r="H57" s="66" t="n"/>
      <c r="I57" s="66" t="n"/>
    </row>
  </sheetData>
  <mergeCells count="1">
    <mergeCell ref="A3:K3"/>
  </mergeCells>
  <conditionalFormatting sqref="K2">
    <cfRule type="expression" priority="2" dxfId="0">
      <formula>$K$2&gt;0</formula>
    </cfRule>
    <cfRule type="expression" priority="3" dxfId="1">
      <formula>$K$2&lt;0</formula>
    </cfRule>
  </conditionalFormatting>
  <conditionalFormatting sqref="K5:K6">
    <cfRule type="expression" priority="4" dxfId="0">
      <formula>$K$5:$K$29&gt;0</formula>
    </cfRule>
  </conditionalFormatting>
  <conditionalFormatting sqref="K5:K29">
    <cfRule type="cellIs" priority="5" operator="lessThan" dxfId="2">
      <formula>0</formula>
    </cfRule>
    <cfRule type="cellIs" priority="6" operator="greaterThan" dxfId="3">
      <formula>0</formula>
    </cfRule>
  </conditionalFormatting>
  <pageMargins left="0.75" right="0.75" top="1" bottom="1" header="0.511811023622047" footer="0.511811023622047"/>
  <pageSetup orientation="portrait" paperSize="9" horizontalDpi="300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E35"/>
  <sheetViews>
    <sheetView workbookViewId="0">
      <selection activeCell="S29" sqref="S29"/>
    </sheetView>
  </sheetViews>
  <sheetFormatPr baseColWidth="8" defaultColWidth="9" defaultRowHeight="13.45"/>
  <cols>
    <col width="15.6216216216216" customWidth="1" style="49" min="1" max="1"/>
    <col width="12.8108108108108" customWidth="1" style="49" min="2" max="2"/>
    <col width="13.3693693693694" customWidth="1" style="49" min="3" max="3"/>
    <col width="16.6396396396396" customWidth="1" style="49" min="4" max="4"/>
    <col width="9.126126126126129" customWidth="1" style="49" min="5" max="5"/>
    <col width="11.8738738738739" customWidth="1" style="49" min="6" max="6"/>
    <col width="14.6216216216216" customWidth="1" style="49" min="7" max="7"/>
    <col width="11.8738738738739" customWidth="1" style="49" min="8" max="8"/>
    <col width="21.6126126126126" customWidth="1" style="49" min="9" max="9"/>
    <col width="2.74774774774775" customWidth="1" style="49" min="10" max="10"/>
    <col width="14.6216216216216" customWidth="1" style="49" min="11" max="11"/>
    <col width="12.6396396396396" customWidth="1" style="49" min="12" max="13"/>
    <col width="11.8738738738739" customWidth="1" style="49" min="14" max="14"/>
    <col width="14.6216216216216" customWidth="1" style="49" min="15" max="15"/>
    <col width="17.3783783783784" customWidth="1" style="49" min="16" max="16"/>
    <col width="12.6396396396396" customWidth="1" style="49" min="17" max="20"/>
    <col hidden="1" width="6.37837837837838" customWidth="1" style="49" min="21" max="21"/>
    <col width="12.6396396396396" customWidth="1" style="49" min="22" max="25"/>
    <col width="11.7567567567568" customWidth="1" style="49" min="26" max="26"/>
    <col width="16" customWidth="1" style="49" min="27" max="27"/>
    <col width="11.5045045045045" customWidth="1" style="49" min="28" max="28"/>
    <col width="12.6396396396396" customWidth="1" style="49" min="29" max="29"/>
    <col width="11.6486486486486" customWidth="1" style="49" min="30" max="30"/>
    <col hidden="1" width="5.79279279279279" customWidth="1" style="49" min="31" max="31"/>
    <col width="9.36036036036036" customWidth="1" style="49" min="32" max="32"/>
    <col width="9.36036036036036" customWidth="1" style="49" min="34" max="34"/>
  </cols>
  <sheetData>
    <row r="1" ht="21.75" customHeight="1" s="33">
      <c r="B1" s="67" t="inlineStr">
        <is>
          <t>成本价=（买入总成本-卖出总金额）÷持有股票数量</t>
        </is>
      </c>
    </row>
    <row r="2" ht="21.75" customFormat="1" customHeight="1" s="68">
      <c r="B2" s="67" t="inlineStr">
        <is>
          <t>浮动盈亏比例=（市价-成本价）÷成本价</t>
        </is>
      </c>
    </row>
    <row r="4" ht="19.5" customHeight="1" s="33">
      <c r="A4" s="70" t="inlineStr">
        <is>
          <t>持股天数</t>
        </is>
      </c>
      <c r="B4" s="70" t="inlineStr">
        <is>
          <t>股票名称</t>
        </is>
      </c>
      <c r="C4" s="70" t="inlineStr">
        <is>
          <t>股票代码</t>
        </is>
      </c>
      <c r="D4" s="70" t="inlineStr">
        <is>
          <t>昨收盘价</t>
        </is>
      </c>
      <c r="E4" s="69" t="n"/>
      <c r="H4" s="70" t="inlineStr">
        <is>
          <t>浮动收益</t>
        </is>
      </c>
      <c r="I4" s="29">
        <f>(D5-B7)*C7-H7</f>
        <v/>
      </c>
    </row>
    <row r="5" ht="19.5" customHeight="1" s="33">
      <c r="A5" s="72">
        <f>NETWORKDAYS(A7,TODAY())</f>
        <v/>
      </c>
      <c r="B5" s="61" t="inlineStr">
        <is>
          <t>天孚通信</t>
        </is>
      </c>
      <c r="C5" s="28" t="n">
        <v>300394</v>
      </c>
      <c r="D5" s="61" t="n">
        <v>134.48</v>
      </c>
    </row>
    <row r="6" ht="19.5" customHeight="1" s="33">
      <c r="A6" s="70" t="inlineStr">
        <is>
          <t>建仓时间</t>
        </is>
      </c>
      <c r="B6" s="70" t="inlineStr">
        <is>
          <t>成本价</t>
        </is>
      </c>
      <c r="C6" s="70" t="inlineStr">
        <is>
          <t>持仓数量</t>
        </is>
      </c>
      <c r="D6" s="70" t="inlineStr">
        <is>
          <t>清仓前成本价</t>
        </is>
      </c>
      <c r="E6" s="70" t="inlineStr">
        <is>
          <t>清仓价</t>
        </is>
      </c>
      <c r="F6" s="70" t="inlineStr">
        <is>
          <t>清仓数量</t>
        </is>
      </c>
      <c r="G6" s="70" t="inlineStr">
        <is>
          <t xml:space="preserve">清仓时间 </t>
        </is>
      </c>
      <c r="H6" s="70" t="inlineStr">
        <is>
          <t>费用</t>
        </is>
      </c>
      <c r="I6" s="70" t="inlineStr">
        <is>
          <t>收益</t>
        </is>
      </c>
      <c r="J6" s="61" t="n"/>
      <c r="K6" s="73" t="inlineStr">
        <is>
          <t>交易时间</t>
        </is>
      </c>
      <c r="L6" s="74" t="inlineStr">
        <is>
          <t>交易类型</t>
        </is>
      </c>
      <c r="M6" s="74" t="inlineStr">
        <is>
          <t>交易价格</t>
        </is>
      </c>
      <c r="N6" s="74" t="inlineStr">
        <is>
          <t>交易数量</t>
        </is>
      </c>
      <c r="O6" s="74" t="inlineStr">
        <is>
          <t>交易金额</t>
        </is>
      </c>
      <c r="P6" s="74" t="inlineStr">
        <is>
          <t>佣金和过户费</t>
        </is>
      </c>
      <c r="Q6" s="74" t="inlineStr">
        <is>
          <t>印花税</t>
        </is>
      </c>
      <c r="R6" s="61" t="n"/>
      <c r="S6" s="61" t="n"/>
      <c r="T6" s="61" t="n"/>
      <c r="U6" s="61" t="n"/>
      <c r="V6" s="61" t="n"/>
      <c r="W6" s="61" t="n"/>
      <c r="X6" s="61" t="n"/>
      <c r="Y6" s="61" t="n"/>
      <c r="Z6" s="61" t="n"/>
    </row>
    <row r="7" ht="21.75" customHeight="1" s="33">
      <c r="A7" s="82" t="n">
        <v>45358</v>
      </c>
      <c r="B7" s="75">
        <f>IF(C7=0,0,(SUMIFS(O7:O13,L7:L13,"买入")+SUM(P7:P13)+SUM(Q7:Q13)-SUMIFS(O7:O13,L7:L13,"卖出"))/C7)</f>
        <v/>
      </c>
      <c r="C7" s="72">
        <f>SUMIFS(N7:N13,L7:L13,"买入")-SUMIFS(N7:N13,L7:L13,"卖出")</f>
        <v/>
      </c>
      <c r="D7" s="61" t="n"/>
      <c r="E7" s="61" t="n"/>
      <c r="F7" s="61" t="n"/>
      <c r="G7" s="63" t="n"/>
      <c r="H7" s="61">
        <f>SUM(P7:P14)+SUM(Q7:Q14)</f>
        <v/>
      </c>
      <c r="I7" s="61" t="n"/>
      <c r="K7" s="82" t="n">
        <v>45358</v>
      </c>
      <c r="L7" s="77" t="inlineStr">
        <is>
          <t>买入</t>
        </is>
      </c>
      <c r="M7" s="64" t="n">
        <v>138.04</v>
      </c>
      <c r="N7" s="65" t="n">
        <v>600</v>
      </c>
      <c r="O7" s="64">
        <f>M7*N7</f>
        <v/>
      </c>
      <c r="P7" s="64">
        <f>IF(O7=0,0,IF((O7*1/10000)&lt;5,5+O7*0.1/10000,(O7*1.1/10000)))</f>
        <v/>
      </c>
      <c r="Q7" s="64">
        <f>IFERROR(_xlfn.IFS(L7="买入",0,L7="卖出",O7*0.5/1000),0)</f>
        <v/>
      </c>
      <c r="U7" s="79" t="inlineStr">
        <is>
          <t>平安</t>
        </is>
      </c>
    </row>
    <row r="8" ht="21.75" customHeight="1" s="33">
      <c r="A8" s="79" t="n"/>
      <c r="B8" s="75" t="n"/>
      <c r="C8" s="61" t="n"/>
      <c r="D8" s="61" t="n"/>
      <c r="E8" s="61" t="n"/>
      <c r="F8" s="61" t="n"/>
      <c r="G8" s="61" t="n"/>
      <c r="H8" s="61" t="n"/>
      <c r="I8" s="61" t="n"/>
      <c r="K8" s="82" t="n">
        <v>45359</v>
      </c>
      <c r="L8" s="77" t="inlineStr">
        <is>
          <t>卖出</t>
        </is>
      </c>
      <c r="M8" s="64" t="n">
        <v>139.03</v>
      </c>
      <c r="N8" s="65" t="n">
        <v>500</v>
      </c>
      <c r="O8" s="64">
        <f>M8*N8</f>
        <v/>
      </c>
      <c r="P8" s="64">
        <f>IF(O8=0,0,IF((O8*1/10000)&lt;5,5+O8*0.1/10000,(O8*1.1/10000)))</f>
        <v/>
      </c>
      <c r="Q8" s="64">
        <f>IFERROR(_xlfn.IFS(L8="买入",0,L8="卖出",O8*0.5/1000),0)</f>
        <v/>
      </c>
      <c r="U8" s="79" t="inlineStr">
        <is>
          <t>园元</t>
        </is>
      </c>
    </row>
    <row r="9" ht="21.75" customHeight="1" s="33">
      <c r="A9" s="63" t="n"/>
      <c r="B9" s="75" t="n"/>
      <c r="C9" s="61" t="n"/>
      <c r="D9" s="61" t="n"/>
      <c r="E9" s="61" t="n"/>
      <c r="F9" s="61" t="n"/>
      <c r="G9" s="63" t="n"/>
      <c r="H9" s="61" t="n"/>
      <c r="I9" s="61" t="n"/>
      <c r="K9" s="63" t="n"/>
      <c r="L9" s="77" t="n"/>
      <c r="M9" s="64" t="n"/>
      <c r="N9" s="65" t="n"/>
      <c r="O9" s="64">
        <f>M9*N9</f>
        <v/>
      </c>
      <c r="P9" s="64">
        <f>IF(O9=0,0,IF((O9*1/10000)&lt;5,5+O9*0.1/10000,(O9*1.1/10000)))</f>
        <v/>
      </c>
      <c r="Q9" s="64">
        <f>IFERROR(_xlfn.IFS(L9="买入",0,L9="卖出",O9*0.5/1000),0)</f>
        <v/>
      </c>
      <c r="AE9" s="69" t="inlineStr">
        <is>
          <t>买入</t>
        </is>
      </c>
    </row>
    <row r="10" ht="21.75" customHeight="1" s="33">
      <c r="D10" s="61" t="n"/>
      <c r="E10" s="61" t="n"/>
      <c r="F10" s="61" t="n"/>
      <c r="K10" s="63" t="n"/>
      <c r="L10" s="77" t="n"/>
      <c r="M10" s="64" t="n"/>
      <c r="N10" s="65" t="n"/>
      <c r="O10" s="64">
        <f>M10*N10</f>
        <v/>
      </c>
      <c r="P10" s="64">
        <f>IF(O10=0,0,IF((O10*1/10000)&lt;5,5+O10*0.1/10000,(O10*1.1/10000)))</f>
        <v/>
      </c>
      <c r="Q10" s="64">
        <f>IFERROR(_xlfn.IFS(L10="买入",0,L10="卖出",O10*0.5/1000),0)</f>
        <v/>
      </c>
      <c r="AE10" s="69" t="inlineStr">
        <is>
          <t>卖出</t>
        </is>
      </c>
    </row>
    <row r="11" ht="21.75" customHeight="1" s="33">
      <c r="D11" s="61" t="n"/>
      <c r="E11" s="61" t="n"/>
      <c r="F11" s="61" t="n"/>
      <c r="K11" s="63" t="n"/>
      <c r="L11" s="77" t="n"/>
      <c r="M11" s="64" t="n"/>
      <c r="N11" s="65" t="n"/>
      <c r="O11" s="64">
        <f>M11*N11</f>
        <v/>
      </c>
      <c r="P11" s="64">
        <f>IF(O11=0,0,IF((O11*1/10000)&lt;5,5+O11*0.1/10000,(O11*1.1/10000)))</f>
        <v/>
      </c>
      <c r="Q11" s="64">
        <f>IFERROR(_xlfn.IFS(L11="买入",0,L11="卖出",O11*0.5/1000),0)</f>
        <v/>
      </c>
    </row>
    <row r="12" ht="21.75" customHeight="1" s="33">
      <c r="D12" s="61" t="n"/>
      <c r="E12" s="61" t="n"/>
      <c r="F12" s="61" t="n"/>
      <c r="K12" s="63" t="n"/>
      <c r="L12" s="77" t="n"/>
      <c r="M12" s="64" t="n"/>
      <c r="N12" s="65" t="n"/>
      <c r="O12" s="64">
        <f>M12*N12</f>
        <v/>
      </c>
      <c r="P12" s="64">
        <f>IF(O12=0,0,IF((O12*1/10000)&lt;5,5+O12*0.1/10000,(O12*1.1/10000)))</f>
        <v/>
      </c>
      <c r="Q12" s="64">
        <f>IFERROR(_xlfn.IFS(L12="买入",0,L12="卖出",O12*0.5/1000),0)</f>
        <v/>
      </c>
    </row>
    <row r="13" ht="21.75" customHeight="1" s="33">
      <c r="D13" s="61" t="n"/>
      <c r="E13" s="61" t="n"/>
      <c r="F13" s="61" t="n"/>
      <c r="K13" s="63" t="n"/>
      <c r="L13" s="77" t="n"/>
      <c r="M13" s="64" t="n"/>
      <c r="N13" s="65" t="n"/>
      <c r="O13" s="64">
        <f>M13*N13</f>
        <v/>
      </c>
      <c r="P13" s="64">
        <f>IF(O13=0,0,IF((O13*1/10000)&lt;5,5+O13*0.1/10000,(O13*1.1/10000)))</f>
        <v/>
      </c>
      <c r="Q13" s="64">
        <f>IFERROR(_xlfn.IFS(L13="买入",0,L13="卖出",O13*0.5/1000),0)</f>
        <v/>
      </c>
    </row>
    <row r="14" ht="21.75" customHeight="1" s="33">
      <c r="D14" s="61" t="n"/>
      <c r="E14" s="61" t="n"/>
      <c r="F14" s="61" t="n"/>
      <c r="K14" s="63" t="n"/>
      <c r="L14" s="77" t="n"/>
      <c r="M14" s="64" t="n"/>
      <c r="N14" s="65" t="n"/>
      <c r="O14" s="64">
        <f>M14*N14</f>
        <v/>
      </c>
      <c r="P14" s="64">
        <f>IF(O14=0,0,IF((O14*1/10000)&lt;5,5+O14*0.1/10000,(O14*1.1/10000)))</f>
        <v/>
      </c>
      <c r="Q14" s="64">
        <f>IFERROR(_xlfn.IFS(L14="买入",0,L14="卖出",O14*0.5/1000),0)</f>
        <v/>
      </c>
    </row>
    <row r="15" ht="21.75" customHeight="1" s="33">
      <c r="D15" s="61" t="n"/>
      <c r="E15" s="61" t="n"/>
      <c r="F15" s="61" t="n"/>
      <c r="K15" s="63" t="n"/>
      <c r="L15" s="77" t="n"/>
      <c r="M15" s="64" t="n"/>
      <c r="N15" s="65" t="n"/>
      <c r="O15" s="64">
        <f>M15*N15</f>
        <v/>
      </c>
      <c r="P15" s="64">
        <f>IF(O15=0,0,IF((O15*1/10000)&lt;5,5+O15*0.1/10000,(O15*1.1/10000)))</f>
        <v/>
      </c>
      <c r="Q15" s="64">
        <f>IFERROR(_xlfn.IFS(L15="买入",0,L15="卖出",O15*0.5/1000),0)</f>
        <v/>
      </c>
    </row>
    <row r="16" ht="21.75" customHeight="1" s="33">
      <c r="D16" s="61" t="n"/>
      <c r="E16" s="61" t="n"/>
      <c r="F16" s="61" t="n"/>
      <c r="K16" s="63" t="n"/>
      <c r="L16" s="77" t="n"/>
      <c r="M16" s="64" t="n"/>
      <c r="N16" s="65" t="n"/>
      <c r="O16" s="64">
        <f>M16*N16</f>
        <v/>
      </c>
      <c r="P16" s="64">
        <f>IF(O16=0,0,IF((O16*1/10000)&lt;5,5+O16*0.1/10000,(O16*1.1/10000)))</f>
        <v/>
      </c>
      <c r="Q16" s="64">
        <f>IFERROR(_xlfn.IFS(L16="买入",0,L16="卖出",O16*0.5/1000),0)</f>
        <v/>
      </c>
    </row>
    <row r="17" ht="21.75" customHeight="1" s="33">
      <c r="D17" s="61" t="n"/>
      <c r="E17" s="61" t="n"/>
      <c r="F17" s="61" t="n"/>
      <c r="K17" s="63" t="n"/>
      <c r="L17" s="77" t="n"/>
      <c r="M17" s="64" t="n"/>
      <c r="N17" s="65" t="n"/>
      <c r="O17" s="64">
        <f>M17*N17</f>
        <v/>
      </c>
      <c r="P17" s="64">
        <f>IF(O17=0,0,IF((O17*1/10000)&lt;5,5+O17*0.1/10000,(O17*1.1/10000)))</f>
        <v/>
      </c>
      <c r="Q17" s="64">
        <f>IFERROR(_xlfn.IFS(L17="买入",0,L17="卖出",O17*0.5/1000),0)</f>
        <v/>
      </c>
      <c r="AA17" s="80" t="n"/>
      <c r="AB17" s="64" t="n"/>
    </row>
    <row r="18" ht="21.75" customHeight="1" s="33">
      <c r="D18" s="61" t="n"/>
      <c r="E18" s="61" t="n"/>
      <c r="F18" s="61" t="n"/>
      <c r="K18" s="63" t="n"/>
      <c r="L18" s="77" t="n"/>
      <c r="M18" s="64" t="n"/>
      <c r="N18" s="65" t="n"/>
      <c r="O18" s="64">
        <f>M18*N18</f>
        <v/>
      </c>
      <c r="P18" s="64">
        <f>IF(O18=0,0,IF((O18*1/10000)&lt;5,5+O18*0.1/10000,(O18*1.1/10000)))</f>
        <v/>
      </c>
      <c r="Q18" s="64">
        <f>IFERROR(_xlfn.IFS(L18="买入",0,L18="卖出",O18*0.5/1000),0)</f>
        <v/>
      </c>
      <c r="AA18" s="80" t="n"/>
    </row>
    <row r="19" ht="21.75" customHeight="1" s="33">
      <c r="D19" s="61" t="n"/>
      <c r="E19" s="61" t="n"/>
      <c r="F19" s="61" t="n"/>
      <c r="K19" s="63" t="n"/>
      <c r="L19" s="77" t="n"/>
      <c r="M19" s="64" t="n"/>
      <c r="N19" s="65" t="n"/>
      <c r="O19" s="64">
        <f>M19*N19</f>
        <v/>
      </c>
      <c r="P19" s="64">
        <f>IF(O19=0,0,IF((O19*1/10000)&lt;5,5+O19*0.1/10000,(O19*1.1/10000)))</f>
        <v/>
      </c>
      <c r="Q19" s="64">
        <f>IFERROR(_xlfn.IFS(L19="买入",0,L19="卖出",O19*0.5/1000),0)</f>
        <v/>
      </c>
    </row>
    <row r="20" ht="21.75" customHeight="1" s="33">
      <c r="D20" s="61" t="n"/>
      <c r="E20" s="61" t="n"/>
      <c r="F20" s="61" t="n"/>
      <c r="K20" s="63" t="n"/>
      <c r="L20" s="77" t="n"/>
      <c r="M20" s="64" t="n"/>
      <c r="N20" s="65" t="n"/>
      <c r="O20" s="64">
        <f>M20*N20</f>
        <v/>
      </c>
      <c r="P20" s="64">
        <f>IF(O20=0,0,IF((O20*1/10000)&lt;5,5+O20*0.1/10000,(O20*1.1/10000)))</f>
        <v/>
      </c>
      <c r="Q20" s="64">
        <f>IFERROR(_xlfn.IFS(L20="买入",0,L20="卖出",O20*0.5/1000),0)</f>
        <v/>
      </c>
    </row>
    <row r="21" ht="21.75" customHeight="1" s="33">
      <c r="D21" s="61" t="n"/>
      <c r="E21" s="61" t="n"/>
      <c r="F21" s="61" t="n"/>
      <c r="K21" s="63" t="n"/>
      <c r="L21" s="77" t="n"/>
      <c r="M21" s="64" t="n"/>
      <c r="N21" s="65" t="n"/>
      <c r="O21" s="64">
        <f>M21*N21</f>
        <v/>
      </c>
      <c r="P21" s="64">
        <f>IF(O21=0,0,IF((O21*1/10000)&lt;5,5+O21*0.1/10000,(O21*1.1/10000)))</f>
        <v/>
      </c>
      <c r="Q21" s="64">
        <f>IFERROR(_xlfn.IFS(L21="买入",0,L21="卖出",O21*0.5/1000),0)</f>
        <v/>
      </c>
    </row>
    <row r="22" ht="21.75" customHeight="1" s="33">
      <c r="D22" s="61" t="n"/>
      <c r="E22" s="61" t="n"/>
      <c r="F22" s="61" t="n"/>
      <c r="K22" s="63" t="n"/>
      <c r="L22" s="77" t="n"/>
      <c r="M22" s="64" t="n"/>
      <c r="N22" s="65" t="n"/>
      <c r="O22" s="64">
        <f>M22*N22</f>
        <v/>
      </c>
      <c r="P22" s="64">
        <f>IF(O22=0,0,IF((O22*1/10000)&lt;5,5+O22*0.1/10000,(O22*1.1/10000)))</f>
        <v/>
      </c>
      <c r="Q22" s="64">
        <f>IFERROR(_xlfn.IFS(L22="买入",0,L22="卖出",O22*0.5/1000),0)</f>
        <v/>
      </c>
    </row>
    <row r="23" ht="21.75" customHeight="1" s="33">
      <c r="D23" s="61" t="n"/>
      <c r="E23" s="61" t="n"/>
      <c r="F23" s="61" t="n"/>
      <c r="K23" s="63" t="n"/>
      <c r="L23" s="77" t="n"/>
      <c r="M23" s="64" t="n"/>
      <c r="N23" s="65" t="n"/>
      <c r="O23" s="64">
        <f>M23*N23</f>
        <v/>
      </c>
      <c r="P23" s="64">
        <f>IF(O23=0,0,IF((O23*1/10000)&lt;5,5+O23*0.1/10000,(O23*1.1/10000)))</f>
        <v/>
      </c>
      <c r="Q23" s="64">
        <f>IFERROR(_xlfn.IFS(L23="买入",0,L23="卖出",O23*0.5/1000),0)</f>
        <v/>
      </c>
    </row>
    <row r="24" ht="21.75" customHeight="1" s="33">
      <c r="D24" s="61" t="n"/>
      <c r="E24" s="61" t="n"/>
      <c r="F24" s="61" t="n"/>
      <c r="K24" s="63" t="n"/>
      <c r="L24" s="77" t="n"/>
      <c r="M24" s="64" t="n"/>
      <c r="N24" s="65" t="n"/>
      <c r="O24" s="64">
        <f>M24*N24</f>
        <v/>
      </c>
      <c r="P24" s="64">
        <f>IF(O24=0,0,IF((O24*1/10000)&lt;5,5+O24*0.1/10000,(O24*1.1/10000)))</f>
        <v/>
      </c>
      <c r="Q24" s="64">
        <f>IFERROR(_xlfn.IFS(L24="买入",0,L24="卖出",O24*0.5/1000),0)</f>
        <v/>
      </c>
    </row>
    <row r="25" ht="21.75" customHeight="1" s="33">
      <c r="D25" s="61" t="n"/>
      <c r="E25" s="61" t="n"/>
      <c r="F25" s="61" t="n"/>
      <c r="K25" s="63" t="n"/>
      <c r="L25" s="77" t="n"/>
      <c r="M25" s="64" t="n"/>
      <c r="N25" s="65" t="n"/>
      <c r="O25" s="64">
        <f>M25*N25</f>
        <v/>
      </c>
      <c r="P25" s="64">
        <f>IF(O25=0,0,IF((O25*1/10000)&lt;5,5+O25*0.1/10000,(O25*1.1/10000)))</f>
        <v/>
      </c>
      <c r="Q25" s="64">
        <f>IFERROR(_xlfn.IFS(L25="买入",0,L25="卖出",O25*0.5/1000),0)</f>
        <v/>
      </c>
    </row>
    <row r="26" ht="21.75" customHeight="1" s="33">
      <c r="D26" s="61" t="n"/>
      <c r="E26" s="61" t="n"/>
      <c r="F26" s="61" t="n"/>
      <c r="K26" s="63" t="n"/>
      <c r="L26" s="77" t="n"/>
      <c r="M26" s="64" t="n"/>
      <c r="N26" s="65" t="n"/>
      <c r="O26" s="64">
        <f>M26*N26</f>
        <v/>
      </c>
      <c r="P26" s="64">
        <f>IF(O26=0,0,IF((O26*1/10000)&lt;5,5+O26*0.1/10000,(O26*1.1/10000)))</f>
        <v/>
      </c>
      <c r="Q26" s="64">
        <f>IFERROR(_xlfn.IFS(L26="买入",0,L26="卖出",O26*0.5/1000),0)</f>
        <v/>
      </c>
    </row>
    <row r="27" ht="21.75" customHeight="1" s="33">
      <c r="D27" s="61" t="n"/>
      <c r="E27" s="61" t="n"/>
      <c r="F27" s="61" t="n"/>
      <c r="K27" s="63" t="n"/>
      <c r="L27" s="77" t="n"/>
      <c r="M27" s="64" t="n"/>
      <c r="N27" s="65" t="n"/>
      <c r="O27" s="64">
        <f>M27*N27</f>
        <v/>
      </c>
      <c r="P27" s="64">
        <f>IF(O27=0,0,IF((O27*1/10000)&lt;5,5+O27*0.1/10000,(O27*1.1/10000)))</f>
        <v/>
      </c>
      <c r="Q27" s="64">
        <f>IFERROR(_xlfn.IFS(L27="买入",0,L27="卖出",O27*0.5/1000),0)</f>
        <v/>
      </c>
    </row>
    <row r="28" ht="21.75" customHeight="1" s="33">
      <c r="D28" s="61" t="n"/>
      <c r="E28" s="61" t="n"/>
      <c r="F28" s="61" t="n"/>
      <c r="K28" s="63" t="n"/>
      <c r="L28" s="77" t="n"/>
      <c r="M28" s="64" t="n"/>
      <c r="N28" s="65" t="n"/>
      <c r="O28" s="64">
        <f>M28*N28</f>
        <v/>
      </c>
      <c r="P28" s="64">
        <f>IF(O28=0,0,IF((O28*1/10000)&lt;5,5+O28*0.1/10000,(O28*1.1/10000)))</f>
        <v/>
      </c>
      <c r="Q28" s="64">
        <f>IFERROR(_xlfn.IFS(L28="买入",0,L28="卖出",O28*0.5/1000),0)</f>
        <v/>
      </c>
    </row>
    <row r="29" ht="21.75" customHeight="1" s="33">
      <c r="D29" s="61" t="n"/>
      <c r="E29" s="61" t="n"/>
      <c r="F29" s="61" t="n"/>
      <c r="K29" s="63" t="n"/>
      <c r="L29" s="77" t="n"/>
      <c r="M29" s="64" t="n"/>
      <c r="N29" s="65" t="n"/>
      <c r="O29" s="64">
        <f>M29*N29</f>
        <v/>
      </c>
      <c r="P29" s="64">
        <f>IF(O29=0,0,IF((O29*1/10000)&lt;5,5+O29*0.1/10000,(O29*1.1/10000)))</f>
        <v/>
      </c>
      <c r="Q29" s="64">
        <f>IFERROR(_xlfn.IFS(L29="买入",0,L29="卖出",O29*0.5/1000),0)</f>
        <v/>
      </c>
    </row>
    <row r="30" ht="21.75" customHeight="1" s="33">
      <c r="D30" s="61" t="n"/>
      <c r="E30" s="61" t="n"/>
      <c r="F30" s="61" t="n"/>
      <c r="K30" s="63" t="n"/>
      <c r="L30" s="77" t="n"/>
      <c r="M30" s="64" t="n"/>
      <c r="N30" s="65" t="n"/>
      <c r="O30" s="64">
        <f>M30*N30</f>
        <v/>
      </c>
      <c r="P30" s="64">
        <f>IF(O30=0,0,IF((O30*1/10000)&lt;5,5+O30*0.1/10000,(O30*1.1/10000)))</f>
        <v/>
      </c>
      <c r="Q30" s="64">
        <f>IFERROR(_xlfn.IFS(L30="买入",0,L30="卖出",O30*0.5/1000),0)</f>
        <v/>
      </c>
    </row>
    <row r="31" ht="21.75" customHeight="1" s="33">
      <c r="D31" s="61" t="n"/>
      <c r="E31" s="61" t="n"/>
      <c r="F31" s="61" t="n"/>
      <c r="K31" s="63" t="n"/>
      <c r="L31" s="77" t="n"/>
      <c r="M31" s="64" t="n"/>
      <c r="N31" s="65" t="n"/>
      <c r="O31" s="64">
        <f>M31*N31</f>
        <v/>
      </c>
      <c r="P31" s="64">
        <f>IF(O31=0,0,IF((O31*1/10000)&lt;5,5+O31*0.1/10000,(O31*1.1/10000)))</f>
        <v/>
      </c>
      <c r="Q31" s="64">
        <f>IFERROR(_xlfn.IFS(L31="买入",0,L31="卖出",O31*0.5/1000),0)</f>
        <v/>
      </c>
    </row>
    <row r="32" ht="21.75" customHeight="1" s="33">
      <c r="D32" s="61" t="n"/>
      <c r="E32" s="61" t="n"/>
      <c r="F32" s="61" t="n"/>
      <c r="K32" s="63" t="n"/>
      <c r="L32" s="77" t="n"/>
      <c r="M32" s="64" t="n"/>
      <c r="N32" s="65" t="n"/>
      <c r="O32" s="64">
        <f>M32*N32</f>
        <v/>
      </c>
      <c r="P32" s="64">
        <f>IF(O32=0,0,IF((O32*1/10000)&lt;5,5+O32*0.1/10000,(O32*1.1/10000)))</f>
        <v/>
      </c>
      <c r="Q32" s="64">
        <f>IFERROR(_xlfn.IFS(L32="买入",0,L32="卖出",O32*0.5/1000),0)</f>
        <v/>
      </c>
    </row>
    <row r="33" ht="21.75" customHeight="1" s="33">
      <c r="D33" s="61" t="n"/>
      <c r="E33" s="61" t="n"/>
      <c r="F33" s="61" t="n"/>
      <c r="K33" s="63" t="n"/>
      <c r="L33" s="77" t="n"/>
      <c r="M33" s="64" t="n"/>
      <c r="N33" s="65" t="n"/>
      <c r="O33" s="64">
        <f>M33*N33</f>
        <v/>
      </c>
      <c r="P33" s="64">
        <f>IF(O33=0,0,IF((O33*1/10000)&lt;5,5+O33*0.1/10000,(O33*1.1/10000)))</f>
        <v/>
      </c>
      <c r="Q33" s="64">
        <f>IFERROR(_xlfn.IFS(L33="买入",0,L33="卖出",O33*0.5/1000),0)</f>
        <v/>
      </c>
    </row>
    <row r="34" ht="21.75" customHeight="1" s="33">
      <c r="D34" s="61" t="n"/>
      <c r="E34" s="61" t="n"/>
      <c r="F34" s="61" t="n"/>
    </row>
    <row r="35" ht="21.75" customHeight="1" s="33">
      <c r="D35" s="61" t="n"/>
      <c r="E35" s="61" t="n"/>
      <c r="F35" s="61" t="n"/>
    </row>
    <row r="36" ht="21.75" customHeight="1" s="33"/>
  </sheetData>
  <mergeCells count="2">
    <mergeCell ref="B1:I1"/>
    <mergeCell ref="B2:I2"/>
  </mergeCells>
  <conditionalFormatting sqref="I4">
    <cfRule type="expression" priority="2" dxfId="3">
      <formula>$I$4&gt;0</formula>
    </cfRule>
    <cfRule type="expression" priority="1" dxfId="4">
      <formula>$I$4&lt;0</formula>
    </cfRule>
  </conditionalFormatting>
  <conditionalFormatting sqref="I7:I33">
    <cfRule type="cellIs" priority="4" operator="lessThan" dxfId="4">
      <formula>0</formula>
    </cfRule>
    <cfRule type="cellIs" priority="5" operator="greaterThan" dxfId="3">
      <formula>0</formula>
    </cfRule>
  </conditionalFormatting>
  <dataValidations count="1">
    <dataValidation sqref="L7:L33" showDropDown="0" showInputMessage="1" showErrorMessage="1" allowBlank="0" type="list">
      <formula1>$AE$9:$AE$10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E35"/>
  <sheetViews>
    <sheetView workbookViewId="0">
      <selection activeCell="I8" sqref="I8"/>
    </sheetView>
  </sheetViews>
  <sheetFormatPr baseColWidth="8" defaultColWidth="9" defaultRowHeight="13.45"/>
  <cols>
    <col width="15.6216216216216" customWidth="1" style="49" min="1" max="1"/>
    <col width="11.2612612612613" customWidth="1" style="49" min="2" max="3"/>
    <col width="16.6396396396396" customWidth="1" style="49" min="4" max="4"/>
    <col width="9.126126126126129" customWidth="1" style="49" min="5" max="5"/>
    <col width="11.8738738738739" customWidth="1" style="49" min="6" max="6"/>
    <col width="14.6216216216216" customWidth="1" style="49" min="7" max="7"/>
    <col width="11.8738738738739" customWidth="1" style="49" min="8" max="8"/>
    <col width="25.4324324324324" customWidth="1" style="49" min="9" max="9"/>
    <col width="2.74774774774775" customWidth="1" style="49" min="10" max="10"/>
    <col width="14.6216216216216" customWidth="1" style="49" min="11" max="11"/>
    <col width="12.6396396396396" customWidth="1" style="49" min="12" max="13"/>
    <col width="11.8738738738739" customWidth="1" style="49" min="14" max="14"/>
    <col width="14.6216216216216" customWidth="1" style="49" min="15" max="15"/>
    <col width="17.3783783783784" customWidth="1" style="49" min="16" max="16"/>
    <col width="12.6396396396396" customWidth="1" style="49" min="17" max="20"/>
    <col hidden="1" width="6.37837837837838" customWidth="1" style="49" min="21" max="21"/>
    <col width="12.6396396396396" customWidth="1" style="49" min="22" max="25"/>
    <col width="11.7567567567568" customWidth="1" style="49" min="26" max="26"/>
    <col width="16" customWidth="1" style="49" min="27" max="27"/>
    <col width="11.5045045045045" customWidth="1" style="49" min="28" max="28"/>
    <col width="12.6396396396396" customWidth="1" style="49" min="29" max="29"/>
    <col width="11.6486486486486" customWidth="1" style="49" min="30" max="30"/>
    <col hidden="1" width="5.79279279279279" customWidth="1" style="49" min="31" max="31"/>
    <col width="9.36036036036036" customWidth="1" style="49" min="32" max="32"/>
    <col width="9.36036036036036" customWidth="1" style="49" min="34" max="34"/>
  </cols>
  <sheetData>
    <row r="1" ht="21.75" customHeight="1" s="33">
      <c r="B1" s="67" t="inlineStr">
        <is>
          <t>成本价=（买入总成本-卖出总金额）÷持有股票数量</t>
        </is>
      </c>
    </row>
    <row r="2" ht="21.75" customFormat="1" customHeight="1" s="68">
      <c r="B2" s="67" t="inlineStr">
        <is>
          <t>浮动盈亏比例=（市价-成本价）÷成本价</t>
        </is>
      </c>
    </row>
    <row r="4" ht="19.5" customHeight="1" s="33">
      <c r="A4" s="70" t="inlineStr">
        <is>
          <t>持股天数</t>
        </is>
      </c>
      <c r="B4" s="70" t="inlineStr">
        <is>
          <t>股票名称</t>
        </is>
      </c>
      <c r="C4" s="70" t="inlineStr">
        <is>
          <t>股票代码</t>
        </is>
      </c>
      <c r="D4" s="70" t="inlineStr">
        <is>
          <t>昨收盘价</t>
        </is>
      </c>
      <c r="E4" s="69" t="n"/>
      <c r="H4" s="70" t="inlineStr">
        <is>
          <t>浮动收益</t>
        </is>
      </c>
      <c r="I4" s="27">
        <f>(D5-B7)*C7-H7</f>
        <v/>
      </c>
    </row>
    <row r="5" ht="19.5" customHeight="1" s="33">
      <c r="A5" s="61">
        <f>NETWORKDAYS(A7,TODAY())</f>
        <v/>
      </c>
      <c r="B5" s="61" t="inlineStr">
        <is>
          <t>紫光国微</t>
        </is>
      </c>
      <c r="C5" s="84" t="inlineStr">
        <is>
          <t>002049</t>
        </is>
      </c>
      <c r="D5" s="61" t="n">
        <v>71.15000000000001</v>
      </c>
    </row>
    <row r="6" ht="19.5" customHeight="1" s="33">
      <c r="A6" s="70" t="inlineStr">
        <is>
          <t>建仓时间</t>
        </is>
      </c>
      <c r="B6" s="70" t="inlineStr">
        <is>
          <t>成本价</t>
        </is>
      </c>
      <c r="C6" s="70" t="inlineStr">
        <is>
          <t>持仓数量</t>
        </is>
      </c>
      <c r="D6" s="70" t="inlineStr">
        <is>
          <t>清仓前成本价</t>
        </is>
      </c>
      <c r="E6" s="70" t="inlineStr">
        <is>
          <t>清仓价</t>
        </is>
      </c>
      <c r="F6" s="70" t="inlineStr">
        <is>
          <t>清仓数量</t>
        </is>
      </c>
      <c r="G6" s="70" t="inlineStr">
        <is>
          <t xml:space="preserve">清仓时间 </t>
        </is>
      </c>
      <c r="H6" s="70" t="inlineStr">
        <is>
          <t>费用</t>
        </is>
      </c>
      <c r="I6" s="70" t="inlineStr">
        <is>
          <t>收益</t>
        </is>
      </c>
      <c r="J6" s="61" t="n"/>
      <c r="K6" s="73" t="inlineStr">
        <is>
          <t>交易时间</t>
        </is>
      </c>
      <c r="L6" s="74" t="inlineStr">
        <is>
          <t>交易类型</t>
        </is>
      </c>
      <c r="M6" s="74" t="inlineStr">
        <is>
          <t>交易价格</t>
        </is>
      </c>
      <c r="N6" s="74" t="inlineStr">
        <is>
          <t>交易数量</t>
        </is>
      </c>
      <c r="O6" s="74" t="inlineStr">
        <is>
          <t>交易金额</t>
        </is>
      </c>
      <c r="P6" s="74" t="inlineStr">
        <is>
          <t>佣金和过户费</t>
        </is>
      </c>
      <c r="Q6" s="74" t="inlineStr">
        <is>
          <t>印花税</t>
        </is>
      </c>
      <c r="R6" s="61" t="n"/>
      <c r="S6" s="61" t="n"/>
      <c r="T6" s="61" t="n"/>
      <c r="U6" s="61" t="n"/>
      <c r="V6" s="61" t="n"/>
      <c r="W6" s="61" t="n"/>
      <c r="X6" s="61" t="n"/>
      <c r="Y6" s="61" t="n"/>
      <c r="Z6" s="61" t="n"/>
    </row>
    <row r="7" ht="21.75" customHeight="1" s="33">
      <c r="A7" s="82" t="n">
        <v>45352</v>
      </c>
      <c r="B7" s="75">
        <f>IF(C7=0,0,(SUMIFS(O7:O13,L7:L13,"买入")+SUM(P7:P13)+SUM(Q7:Q13)-SUMIFS(O7:O13,L7:L13,"卖出"))/C7)</f>
        <v/>
      </c>
      <c r="C7" s="72">
        <f>SUMIFS(N7:N13,L7:L13,"买入")-SUMIFS(N7:N13,L7:L13,"卖出")</f>
        <v/>
      </c>
      <c r="D7" s="61" t="n">
        <v>74.09999999999999</v>
      </c>
      <c r="E7" s="61" t="n">
        <v>71.3</v>
      </c>
      <c r="F7" s="72" t="n">
        <v>1000</v>
      </c>
      <c r="G7" s="63" t="n">
        <v>45363</v>
      </c>
      <c r="H7" s="61">
        <f>SUM(P7:P14)+SUM(Q7:Q14)</f>
        <v/>
      </c>
      <c r="I7" s="61">
        <f>(E7-D7)*F7-H7</f>
        <v/>
      </c>
      <c r="K7" s="82" t="n">
        <v>45352</v>
      </c>
      <c r="L7" s="77" t="inlineStr">
        <is>
          <t>买入</t>
        </is>
      </c>
      <c r="M7" s="64" t="n">
        <v>74.09999999999999</v>
      </c>
      <c r="N7" s="65" t="n">
        <v>1000</v>
      </c>
      <c r="O7" s="64">
        <f>M7*N7</f>
        <v/>
      </c>
      <c r="P7" s="64">
        <f>IF(O7=0,0,IF((O7*1/10000)&lt;5,5+O7*0.1/10000,(O7*1.1/10000)))</f>
        <v/>
      </c>
      <c r="Q7" s="64">
        <f>IFERROR(_xlfn.IFS(L7="买入",0,L7="卖出",O7*0.5/1000),0)</f>
        <v/>
      </c>
      <c r="U7" s="79" t="inlineStr">
        <is>
          <t>平安</t>
        </is>
      </c>
    </row>
    <row r="8" ht="21.75" customHeight="1" s="33">
      <c r="A8" s="79" t="n"/>
      <c r="B8" s="75" t="n"/>
      <c r="C8" s="61" t="n"/>
      <c r="D8" s="61" t="n"/>
      <c r="E8" s="61" t="n"/>
      <c r="F8" s="61" t="n"/>
      <c r="G8" s="61" t="n"/>
      <c r="H8" s="61" t="n"/>
      <c r="I8" s="61" t="n"/>
      <c r="K8" s="63" t="n">
        <v>45363</v>
      </c>
      <c r="L8" s="77" t="inlineStr">
        <is>
          <t>卖出</t>
        </is>
      </c>
      <c r="M8" s="64" t="n">
        <v>71.3</v>
      </c>
      <c r="N8" s="65" t="n">
        <v>1000</v>
      </c>
      <c r="O8" s="64">
        <f>M8*N8</f>
        <v/>
      </c>
      <c r="P8" s="64">
        <f>IF(O8=0,0,IF((O8*1/10000)&lt;5,5+O8*0.1/10000,(O8*1.1/10000)))</f>
        <v/>
      </c>
      <c r="Q8" s="64">
        <f>IFERROR(_xlfn.IFS(L8="买入",0,L8="卖出",O8*0.5/1000),0)</f>
        <v/>
      </c>
      <c r="U8" s="79" t="inlineStr">
        <is>
          <t>园元</t>
        </is>
      </c>
    </row>
    <row r="9" ht="21.75" customHeight="1" s="33">
      <c r="A9" s="63" t="n"/>
      <c r="B9" s="75" t="n"/>
      <c r="C9" s="61" t="n"/>
      <c r="D9" s="61" t="n"/>
      <c r="E9" s="61" t="n"/>
      <c r="F9" s="61" t="n"/>
      <c r="G9" s="63" t="n"/>
      <c r="H9" s="61" t="n"/>
      <c r="I9" s="61" t="n"/>
      <c r="K9" s="63" t="n"/>
      <c r="L9" s="77" t="n"/>
      <c r="M9" s="64" t="n"/>
      <c r="N9" s="65" t="n"/>
      <c r="O9" s="64">
        <f>M9*N9</f>
        <v/>
      </c>
      <c r="P9" s="64">
        <f>IF(O9=0,0,IF((O9*1/10000)&lt;5,5+O9*0.1/10000,(O9*1.1/10000)))</f>
        <v/>
      </c>
      <c r="Q9" s="64">
        <f>IFERROR(_xlfn.IFS(L9="买入",0,L9="卖出",O9*0.5/1000),0)</f>
        <v/>
      </c>
      <c r="AE9" s="69" t="inlineStr">
        <is>
          <t>买入</t>
        </is>
      </c>
    </row>
    <row r="10" ht="21.75" customHeight="1" s="33">
      <c r="D10" s="61" t="n"/>
      <c r="E10" s="61" t="n"/>
      <c r="F10" s="61" t="n"/>
      <c r="K10" s="63" t="n"/>
      <c r="L10" s="77" t="n"/>
      <c r="M10" s="64" t="n"/>
      <c r="N10" s="65" t="n"/>
      <c r="O10" s="64">
        <f>M10*N10</f>
        <v/>
      </c>
      <c r="P10" s="64">
        <f>IF(O10=0,0,IF((O10*1/10000)&lt;5,5+O10*0.1/10000,(O10*1.1/10000)))</f>
        <v/>
      </c>
      <c r="Q10" s="64">
        <f>IFERROR(_xlfn.IFS(L10="买入",0,L10="卖出",O10*0.5/1000),0)</f>
        <v/>
      </c>
      <c r="AE10" s="69" t="inlineStr">
        <is>
          <t>卖出</t>
        </is>
      </c>
    </row>
    <row r="11" ht="21.75" customHeight="1" s="33">
      <c r="D11" s="61" t="n"/>
      <c r="E11" s="61" t="n"/>
      <c r="F11" s="61" t="n"/>
      <c r="K11" s="63" t="n"/>
      <c r="L11" s="77" t="n"/>
      <c r="M11" s="64" t="n"/>
      <c r="N11" s="65" t="n"/>
      <c r="O11" s="64">
        <f>M11*N11</f>
        <v/>
      </c>
      <c r="P11" s="64">
        <f>IF(O11=0,0,IF((O11*1/10000)&lt;5,5+O11*0.1/10000,(O11*1.1/10000)))</f>
        <v/>
      </c>
      <c r="Q11" s="64">
        <f>IFERROR(_xlfn.IFS(L11="买入",0,L11="卖出",O11*0.5/1000),0)</f>
        <v/>
      </c>
    </row>
    <row r="12" ht="21.75" customHeight="1" s="33">
      <c r="D12" s="61" t="n"/>
      <c r="E12" s="61" t="n"/>
      <c r="F12" s="61" t="n"/>
      <c r="K12" s="63" t="n"/>
      <c r="L12" s="77" t="n"/>
      <c r="M12" s="64" t="n"/>
      <c r="N12" s="65" t="n"/>
      <c r="O12" s="64">
        <f>M12*N12</f>
        <v/>
      </c>
      <c r="P12" s="64">
        <f>IF(O12=0,0,IF((O12*1/10000)&lt;5,5+O12*0.1/10000,(O12*1.1/10000)))</f>
        <v/>
      </c>
      <c r="Q12" s="64">
        <f>IFERROR(_xlfn.IFS(L12="买入",0,L12="卖出",O12*0.5/1000),0)</f>
        <v/>
      </c>
    </row>
    <row r="13" ht="21.75" customHeight="1" s="33">
      <c r="D13" s="61" t="n"/>
      <c r="E13" s="61" t="n"/>
      <c r="F13" s="61" t="n"/>
      <c r="K13" s="63" t="n"/>
      <c r="L13" s="77" t="n"/>
      <c r="M13" s="64" t="n"/>
      <c r="N13" s="65" t="n"/>
      <c r="O13" s="64">
        <f>M13*N13</f>
        <v/>
      </c>
      <c r="P13" s="64">
        <f>IF(O13=0,0,IF((O13*1/10000)&lt;5,5+O13*0.1/10000,(O13*1.1/10000)))</f>
        <v/>
      </c>
      <c r="Q13" s="64">
        <f>IFERROR(_xlfn.IFS(L13="买入",0,L13="卖出",O13*0.5/1000),0)</f>
        <v/>
      </c>
    </row>
    <row r="14" ht="21.75" customHeight="1" s="33">
      <c r="D14" s="61" t="n"/>
      <c r="E14" s="61" t="n"/>
      <c r="F14" s="61" t="n"/>
      <c r="K14" s="63" t="n"/>
      <c r="L14" s="77" t="n"/>
      <c r="M14" s="64" t="n"/>
      <c r="N14" s="65" t="n"/>
      <c r="O14" s="64">
        <f>M14*N14</f>
        <v/>
      </c>
      <c r="P14" s="64">
        <f>IF(O14=0,0,IF((O14*1/10000)&lt;5,5+O14*0.1/10000,(O14*1.1/10000)))</f>
        <v/>
      </c>
      <c r="Q14" s="64">
        <f>IFERROR(_xlfn.IFS(L14="买入",0,L14="卖出",O14*0.5/1000),0)</f>
        <v/>
      </c>
    </row>
    <row r="15" ht="21.75" customHeight="1" s="33">
      <c r="D15" s="61" t="n"/>
      <c r="E15" s="61" t="n"/>
      <c r="F15" s="61" t="n"/>
      <c r="K15" s="63" t="n"/>
      <c r="L15" s="77" t="n"/>
      <c r="M15" s="64" t="n"/>
      <c r="N15" s="65" t="n"/>
      <c r="O15" s="64">
        <f>M15*N15</f>
        <v/>
      </c>
      <c r="P15" s="64">
        <f>IF(O15=0,0,IF((O15*1/10000)&lt;5,5+O15*0.1/10000,(O15*1.1/10000)))</f>
        <v/>
      </c>
      <c r="Q15" s="64">
        <f>IFERROR(_xlfn.IFS(L15="买入",0,L15="卖出",O15*0.5/1000),0)</f>
        <v/>
      </c>
    </row>
    <row r="16" ht="21.75" customHeight="1" s="33">
      <c r="D16" s="61" t="n"/>
      <c r="E16" s="61" t="n"/>
      <c r="F16" s="61" t="n"/>
      <c r="K16" s="63" t="n"/>
      <c r="L16" s="77" t="n"/>
      <c r="M16" s="64" t="n"/>
      <c r="N16" s="65" t="n"/>
      <c r="O16" s="64">
        <f>M16*N16</f>
        <v/>
      </c>
      <c r="P16" s="64">
        <f>IF(O16=0,0,IF((O16*1/10000)&lt;5,5+O16*0.1/10000,(O16*1.1/10000)))</f>
        <v/>
      </c>
      <c r="Q16" s="64">
        <f>IFERROR(_xlfn.IFS(L16="买入",0,L16="卖出",O16*0.5/1000),0)</f>
        <v/>
      </c>
    </row>
    <row r="17" ht="21.75" customHeight="1" s="33">
      <c r="D17" s="61" t="n"/>
      <c r="E17" s="61" t="n"/>
      <c r="F17" s="61" t="n"/>
      <c r="K17" s="63" t="n"/>
      <c r="L17" s="77" t="n"/>
      <c r="M17" s="64" t="n"/>
      <c r="N17" s="65" t="n"/>
      <c r="O17" s="64">
        <f>M17*N17</f>
        <v/>
      </c>
      <c r="P17" s="64">
        <f>IF(O17=0,0,IF((O17*1/10000)&lt;5,5+O17*0.1/10000,(O17*1.1/10000)))</f>
        <v/>
      </c>
      <c r="Q17" s="64">
        <f>IFERROR(_xlfn.IFS(L17="买入",0,L17="卖出",O17*0.5/1000),0)</f>
        <v/>
      </c>
      <c r="AA17" s="80" t="n"/>
      <c r="AB17" s="64" t="n"/>
    </row>
    <row r="18" ht="21.75" customHeight="1" s="33">
      <c r="D18" s="61" t="n"/>
      <c r="E18" s="61" t="n"/>
      <c r="F18" s="61" t="n"/>
      <c r="K18" s="63" t="n"/>
      <c r="L18" s="77" t="n"/>
      <c r="M18" s="64" t="n"/>
      <c r="N18" s="65" t="n"/>
      <c r="O18" s="64">
        <f>M18*N18</f>
        <v/>
      </c>
      <c r="P18" s="64">
        <f>IF(O18=0,0,IF((O18*1/10000)&lt;5,5+O18*0.1/10000,(O18*1.1/10000)))</f>
        <v/>
      </c>
      <c r="Q18" s="64">
        <f>IFERROR(_xlfn.IFS(L18="买入",0,L18="卖出",O18*0.5/1000),0)</f>
        <v/>
      </c>
      <c r="AA18" s="80" t="n"/>
    </row>
    <row r="19" ht="21.75" customHeight="1" s="33">
      <c r="D19" s="61" t="n"/>
      <c r="E19" s="61" t="n"/>
      <c r="F19" s="61" t="n"/>
      <c r="K19" s="63" t="n"/>
      <c r="L19" s="77" t="n"/>
      <c r="M19" s="64" t="n"/>
      <c r="N19" s="65" t="n"/>
      <c r="O19" s="64">
        <f>M19*N19</f>
        <v/>
      </c>
      <c r="P19" s="64">
        <f>IF(O19=0,0,IF((O19*1/10000)&lt;5,5+O19*0.1/10000,(O19*1.1/10000)))</f>
        <v/>
      </c>
      <c r="Q19" s="64">
        <f>IFERROR(_xlfn.IFS(L19="买入",0,L19="卖出",O19*0.5/1000),0)</f>
        <v/>
      </c>
    </row>
    <row r="20" ht="21.75" customHeight="1" s="33">
      <c r="D20" s="61" t="n"/>
      <c r="E20" s="61" t="n"/>
      <c r="F20" s="61" t="n"/>
      <c r="K20" s="63" t="n"/>
      <c r="L20" s="77" t="n"/>
      <c r="M20" s="64" t="n"/>
      <c r="N20" s="65" t="n"/>
      <c r="O20" s="64">
        <f>M20*N20</f>
        <v/>
      </c>
      <c r="P20" s="64">
        <f>IF(O20=0,0,IF((O20*1/10000)&lt;5,5+O20*0.1/10000,(O20*1.1/10000)))</f>
        <v/>
      </c>
      <c r="Q20" s="64">
        <f>IFERROR(_xlfn.IFS(L20="买入",0,L20="卖出",O20*0.5/1000),0)</f>
        <v/>
      </c>
    </row>
    <row r="21" ht="21.75" customHeight="1" s="33">
      <c r="D21" s="61" t="n"/>
      <c r="E21" s="61" t="n"/>
      <c r="F21" s="61" t="n"/>
      <c r="K21" s="63" t="n"/>
      <c r="L21" s="77" t="n"/>
      <c r="M21" s="64" t="n"/>
      <c r="N21" s="65" t="n"/>
      <c r="O21" s="64">
        <f>M21*N21</f>
        <v/>
      </c>
      <c r="P21" s="64">
        <f>IF(O21=0,0,IF((O21*1/10000)&lt;5,5+O21*0.1/10000,(O21*1.1/10000)))</f>
        <v/>
      </c>
      <c r="Q21" s="64">
        <f>IFERROR(_xlfn.IFS(L21="买入",0,L21="卖出",O21*0.5/1000),0)</f>
        <v/>
      </c>
    </row>
    <row r="22" ht="21.75" customHeight="1" s="33">
      <c r="D22" s="61" t="n"/>
      <c r="E22" s="61" t="n"/>
      <c r="F22" s="61" t="n"/>
      <c r="K22" s="63" t="n"/>
      <c r="L22" s="77" t="n"/>
      <c r="M22" s="64" t="n"/>
      <c r="N22" s="65" t="n"/>
      <c r="O22" s="64">
        <f>M22*N22</f>
        <v/>
      </c>
      <c r="P22" s="64">
        <f>IF(O22=0,0,IF((O22*1/10000)&lt;5,5+O22*0.1/10000,(O22*1.1/10000)))</f>
        <v/>
      </c>
      <c r="Q22" s="64">
        <f>IFERROR(_xlfn.IFS(L22="买入",0,L22="卖出",O22*0.5/1000),0)</f>
        <v/>
      </c>
    </row>
    <row r="23" ht="21.75" customHeight="1" s="33">
      <c r="D23" s="61" t="n"/>
      <c r="E23" s="61" t="n"/>
      <c r="F23" s="61" t="n"/>
      <c r="K23" s="63" t="n"/>
      <c r="L23" s="77" t="n"/>
      <c r="M23" s="64" t="n"/>
      <c r="N23" s="65" t="n"/>
      <c r="O23" s="64">
        <f>M23*N23</f>
        <v/>
      </c>
      <c r="P23" s="64">
        <f>IF(O23=0,0,IF((O23*1/10000)&lt;5,5+O23*0.1/10000,(O23*1.1/10000)))</f>
        <v/>
      </c>
      <c r="Q23" s="64">
        <f>IFERROR(_xlfn.IFS(L23="买入",0,L23="卖出",O23*0.5/1000),0)</f>
        <v/>
      </c>
    </row>
    <row r="24" ht="21.75" customHeight="1" s="33">
      <c r="D24" s="61" t="n"/>
      <c r="E24" s="61" t="n"/>
      <c r="F24" s="61" t="n"/>
      <c r="K24" s="63" t="n"/>
      <c r="L24" s="77" t="n"/>
      <c r="M24" s="64" t="n"/>
      <c r="N24" s="65" t="n"/>
      <c r="O24" s="64">
        <f>M24*N24</f>
        <v/>
      </c>
      <c r="P24" s="64">
        <f>IF(O24=0,0,IF((O24*1/10000)&lt;5,5+O24*0.1/10000,(O24*1.1/10000)))</f>
        <v/>
      </c>
      <c r="Q24" s="64">
        <f>IFERROR(_xlfn.IFS(L24="买入",0,L24="卖出",O24*0.5/1000),0)</f>
        <v/>
      </c>
    </row>
    <row r="25" ht="21.75" customHeight="1" s="33">
      <c r="D25" s="61" t="n"/>
      <c r="E25" s="61" t="n"/>
      <c r="F25" s="61" t="n"/>
      <c r="K25" s="63" t="n"/>
      <c r="L25" s="77" t="n"/>
      <c r="M25" s="64" t="n"/>
      <c r="N25" s="65" t="n"/>
      <c r="O25" s="64">
        <f>M25*N25</f>
        <v/>
      </c>
      <c r="P25" s="64">
        <f>IF(O25=0,0,IF((O25*1/10000)&lt;5,5+O25*0.1/10000,(O25*1.1/10000)))</f>
        <v/>
      </c>
      <c r="Q25" s="64">
        <f>IFERROR(_xlfn.IFS(L25="买入",0,L25="卖出",O25*0.5/1000),0)</f>
        <v/>
      </c>
    </row>
    <row r="26" ht="21.75" customHeight="1" s="33">
      <c r="D26" s="61" t="n"/>
      <c r="E26" s="61" t="n"/>
      <c r="F26" s="61" t="n"/>
      <c r="K26" s="63" t="n"/>
      <c r="L26" s="77" t="n"/>
      <c r="M26" s="64" t="n"/>
      <c r="N26" s="65" t="n"/>
      <c r="O26" s="64">
        <f>M26*N26</f>
        <v/>
      </c>
      <c r="P26" s="64">
        <f>IF(O26=0,0,IF((O26*1/10000)&lt;5,5+O26*0.1/10000,(O26*1.1/10000)))</f>
        <v/>
      </c>
      <c r="Q26" s="64">
        <f>IFERROR(_xlfn.IFS(L26="买入",0,L26="卖出",O26*0.5/1000),0)</f>
        <v/>
      </c>
    </row>
    <row r="27" ht="21.75" customHeight="1" s="33">
      <c r="D27" s="61" t="n"/>
      <c r="E27" s="61" t="n"/>
      <c r="F27" s="61" t="n"/>
      <c r="K27" s="63" t="n"/>
      <c r="L27" s="77" t="n"/>
      <c r="M27" s="64" t="n"/>
      <c r="N27" s="65" t="n"/>
      <c r="O27" s="64">
        <f>M27*N27</f>
        <v/>
      </c>
      <c r="P27" s="64">
        <f>IF(O27=0,0,IF((O27*1/10000)&lt;5,5+O27*0.1/10000,(O27*1.1/10000)))</f>
        <v/>
      </c>
      <c r="Q27" s="64">
        <f>IFERROR(_xlfn.IFS(L27="买入",0,L27="卖出",O27*0.5/1000),0)</f>
        <v/>
      </c>
    </row>
    <row r="28" ht="21.75" customHeight="1" s="33">
      <c r="D28" s="61" t="n"/>
      <c r="E28" s="61" t="n"/>
      <c r="F28" s="61" t="n"/>
      <c r="K28" s="63" t="n"/>
      <c r="L28" s="77" t="n"/>
      <c r="M28" s="64" t="n"/>
      <c r="N28" s="65" t="n"/>
      <c r="O28" s="64">
        <f>M28*N28</f>
        <v/>
      </c>
      <c r="P28" s="64">
        <f>IF(O28=0,0,IF((O28*1/10000)&lt;5,5+O28*0.1/10000,(O28*1.1/10000)))</f>
        <v/>
      </c>
      <c r="Q28" s="64">
        <f>IFERROR(_xlfn.IFS(L28="买入",0,L28="卖出",O28*0.5/1000),0)</f>
        <v/>
      </c>
    </row>
    <row r="29" ht="21.75" customHeight="1" s="33">
      <c r="D29" s="61" t="n"/>
      <c r="E29" s="61" t="n"/>
      <c r="F29" s="61" t="n"/>
      <c r="K29" s="63" t="n"/>
      <c r="L29" s="77" t="n"/>
      <c r="M29" s="64" t="n"/>
      <c r="N29" s="65" t="n"/>
      <c r="O29" s="64">
        <f>M29*N29</f>
        <v/>
      </c>
      <c r="P29" s="64">
        <f>IF(O29=0,0,IF((O29*1/10000)&lt;5,5+O29*0.1/10000,(O29*1.1/10000)))</f>
        <v/>
      </c>
      <c r="Q29" s="64">
        <f>IFERROR(_xlfn.IFS(L29="买入",0,L29="卖出",O29*0.5/1000),0)</f>
        <v/>
      </c>
    </row>
    <row r="30" ht="21.75" customHeight="1" s="33">
      <c r="D30" s="61" t="n"/>
      <c r="E30" s="61" t="n"/>
      <c r="F30" s="61" t="n"/>
      <c r="K30" s="63" t="n"/>
      <c r="L30" s="77" t="n"/>
      <c r="M30" s="64" t="n"/>
      <c r="N30" s="65" t="n"/>
      <c r="O30" s="64">
        <f>M30*N30</f>
        <v/>
      </c>
      <c r="P30" s="64">
        <f>IF(O30=0,0,IF((O30*1/10000)&lt;5,5+O30*0.1/10000,(O30*1.1/10000)))</f>
        <v/>
      </c>
      <c r="Q30" s="64">
        <f>IFERROR(_xlfn.IFS(L30="买入",0,L30="卖出",O30*0.5/1000),0)</f>
        <v/>
      </c>
    </row>
    <row r="31" ht="21.75" customHeight="1" s="33">
      <c r="D31" s="61" t="n"/>
      <c r="E31" s="61" t="n"/>
      <c r="F31" s="61" t="n"/>
      <c r="K31" s="63" t="n"/>
      <c r="L31" s="77" t="n"/>
      <c r="M31" s="64" t="n"/>
      <c r="N31" s="65" t="n"/>
      <c r="O31" s="64">
        <f>M31*N31</f>
        <v/>
      </c>
      <c r="P31" s="64">
        <f>IF(O31=0,0,IF((O31*1/10000)&lt;5,5+O31*0.1/10000,(O31*1.1/10000)))</f>
        <v/>
      </c>
      <c r="Q31" s="64">
        <f>IFERROR(_xlfn.IFS(L31="买入",0,L31="卖出",O31*0.5/1000),0)</f>
        <v/>
      </c>
    </row>
    <row r="32" ht="21.75" customHeight="1" s="33">
      <c r="D32" s="61" t="n"/>
      <c r="E32" s="61" t="n"/>
      <c r="F32" s="61" t="n"/>
      <c r="K32" s="63" t="n"/>
      <c r="L32" s="77" t="n"/>
      <c r="M32" s="64" t="n"/>
      <c r="N32" s="65" t="n"/>
      <c r="O32" s="64">
        <f>M32*N32</f>
        <v/>
      </c>
      <c r="P32" s="64">
        <f>IF(O32=0,0,IF((O32*1/10000)&lt;5,5+O32*0.1/10000,(O32*1.1/10000)))</f>
        <v/>
      </c>
      <c r="Q32" s="64">
        <f>IFERROR(_xlfn.IFS(L32="买入",0,L32="卖出",O32*0.5/1000),0)</f>
        <v/>
      </c>
    </row>
    <row r="33" ht="21.75" customHeight="1" s="33">
      <c r="D33" s="61" t="n"/>
      <c r="E33" s="61" t="n"/>
      <c r="F33" s="61" t="n"/>
      <c r="K33" s="63" t="n"/>
      <c r="L33" s="77" t="n"/>
      <c r="M33" s="64" t="n"/>
      <c r="N33" s="65" t="n"/>
      <c r="O33" s="64">
        <f>M33*N33</f>
        <v/>
      </c>
      <c r="P33" s="64">
        <f>IF(O33=0,0,IF((O33*1/10000)&lt;5,5+O33*0.1/10000,(O33*1.1/10000)))</f>
        <v/>
      </c>
      <c r="Q33" s="64">
        <f>IFERROR(_xlfn.IFS(L33="买入",0,L33="卖出",O33*0.5/1000),0)</f>
        <v/>
      </c>
    </row>
    <row r="34" ht="21.75" customHeight="1" s="33">
      <c r="D34" s="61" t="n"/>
      <c r="E34" s="61" t="n"/>
      <c r="F34" s="61" t="n"/>
    </row>
    <row r="35" ht="21.75" customHeight="1" s="33">
      <c r="D35" s="61" t="n"/>
      <c r="E35" s="61" t="n"/>
      <c r="F35" s="61" t="n"/>
    </row>
    <row r="36" ht="21.75" customHeight="1" s="33"/>
  </sheetData>
  <mergeCells count="2">
    <mergeCell ref="B1:I1"/>
    <mergeCell ref="B2:I2"/>
  </mergeCells>
  <conditionalFormatting sqref="I7:I33">
    <cfRule type="cellIs" priority="2" operator="lessThan" dxfId="4">
      <formula>0</formula>
    </cfRule>
    <cfRule type="cellIs" priority="3" operator="greaterThan" dxfId="3">
      <formula>0</formula>
    </cfRule>
  </conditionalFormatting>
  <dataValidations count="1">
    <dataValidation sqref="L7:L33" showDropDown="0" showInputMessage="1" showErrorMessage="1" allowBlank="0" type="list">
      <formula1>$AE$9:$AE$10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F35"/>
  <sheetViews>
    <sheetView workbookViewId="0">
      <selection activeCell="O9" sqref="O9"/>
    </sheetView>
  </sheetViews>
  <sheetFormatPr baseColWidth="8" defaultColWidth="9" defaultRowHeight="13.45"/>
  <cols>
    <col width="13.2702702702703" customWidth="1" style="49" min="1" max="1"/>
    <col width="11.2612612612613" customWidth="1" style="49" min="2" max="3"/>
    <col width="16.6396396396396" customWidth="1" style="49" min="4" max="4"/>
    <col width="9.126126126126129" customWidth="1" style="49" min="5" max="5"/>
    <col width="11.8738738738739" customWidth="1" style="49" min="6" max="6"/>
    <col width="14.6216216216216" customWidth="1" style="49" min="7" max="7"/>
    <col width="11.8738738738739" customWidth="1" style="49" min="8" max="9"/>
    <col width="2.74774774774775" customWidth="1" style="49" min="10" max="10"/>
    <col width="6.62162162162162" customWidth="1" style="49" min="11" max="11"/>
    <col width="14.6216216216216" customWidth="1" style="49" min="12" max="12"/>
    <col width="12.6396396396396" customWidth="1" style="49" min="13" max="14"/>
    <col width="11.8738738738739" customWidth="1" style="49" min="15" max="15"/>
    <col width="14.6216216216216" customWidth="1" style="49" min="16" max="16"/>
    <col width="17.3783783783784" customWidth="1" style="49" min="17" max="17"/>
    <col width="12.6396396396396" customWidth="1" style="49" min="18" max="21"/>
    <col hidden="1" width="6.37837837837838" customWidth="1" style="49" min="22" max="22"/>
    <col width="12.6396396396396" customWidth="1" style="49" min="23" max="26"/>
    <col width="11.7567567567568" customWidth="1" style="49" min="27" max="27"/>
    <col width="16" customWidth="1" style="49" min="28" max="28"/>
    <col width="11.5045045045045" customWidth="1" style="49" min="29" max="29"/>
    <col width="12.6396396396396" customWidth="1" style="49" min="30" max="30"/>
    <col width="11.6486486486486" customWidth="1" style="49" min="31" max="31"/>
    <col hidden="1" width="5.79279279279279" customWidth="1" style="49" min="32" max="32"/>
    <col width="9.36036036036036" customWidth="1" style="49" min="33" max="33"/>
    <col width="9.36036036036036" customWidth="1" style="49" min="35" max="35"/>
  </cols>
  <sheetData>
    <row r="1" ht="21.75" customHeight="1" s="33">
      <c r="B1" s="67" t="inlineStr">
        <is>
          <t>成本价=（买入总成本-卖出总金额）÷持有股票数量</t>
        </is>
      </c>
    </row>
    <row r="2" ht="21.75" customFormat="1" customHeight="1" s="68">
      <c r="B2" s="67" t="inlineStr">
        <is>
          <t>浮动盈亏比例=（市价-成本价）÷成本价</t>
        </is>
      </c>
    </row>
    <row r="4" ht="19.5" customHeight="1" s="33">
      <c r="A4" s="70" t="inlineStr">
        <is>
          <t>持股天数</t>
        </is>
      </c>
      <c r="B4" s="70" t="inlineStr">
        <is>
          <t>股票名称</t>
        </is>
      </c>
      <c r="C4" s="70" t="inlineStr">
        <is>
          <t>股票代码</t>
        </is>
      </c>
      <c r="D4" s="70" t="inlineStr">
        <is>
          <t>昨收盘价</t>
        </is>
      </c>
      <c r="E4" s="69" t="n"/>
    </row>
    <row r="5" ht="19.5" customHeight="1" s="33">
      <c r="A5" s="61">
        <f>NETWORKDAYS(A7,TODAY())</f>
        <v/>
      </c>
      <c r="B5" s="61" t="inlineStr">
        <is>
          <t>五粮液</t>
        </is>
      </c>
      <c r="C5" s="84" t="inlineStr">
        <is>
          <t>000858</t>
        </is>
      </c>
      <c r="D5" s="61" t="n">
        <v>134</v>
      </c>
    </row>
    <row r="6" ht="19.5" customHeight="1" s="33">
      <c r="A6" s="70" t="inlineStr">
        <is>
          <t>建仓时间</t>
        </is>
      </c>
      <c r="B6" s="70" t="inlineStr">
        <is>
          <t>成本价</t>
        </is>
      </c>
      <c r="C6" s="70" t="inlineStr">
        <is>
          <t>持仓数量</t>
        </is>
      </c>
      <c r="D6" s="70" t="inlineStr">
        <is>
          <t>清仓前成本价</t>
        </is>
      </c>
      <c r="E6" s="70" t="inlineStr">
        <is>
          <t>清仓价</t>
        </is>
      </c>
      <c r="F6" s="70" t="inlineStr">
        <is>
          <t>清仓数量</t>
        </is>
      </c>
      <c r="G6" s="70" t="inlineStr">
        <is>
          <t xml:space="preserve">清仓时间 </t>
        </is>
      </c>
      <c r="H6" s="70" t="inlineStr">
        <is>
          <t>费用</t>
        </is>
      </c>
      <c r="I6" s="70" t="inlineStr">
        <is>
          <t>收益</t>
        </is>
      </c>
      <c r="J6" s="61" t="n"/>
      <c r="K6" s="73" t="inlineStr">
        <is>
          <t>卷商</t>
        </is>
      </c>
      <c r="L6" s="73" t="inlineStr">
        <is>
          <t>交易时间</t>
        </is>
      </c>
      <c r="M6" s="74" t="inlineStr">
        <is>
          <t>交易类型</t>
        </is>
      </c>
      <c r="N6" s="74" t="inlineStr">
        <is>
          <t>交易价格</t>
        </is>
      </c>
      <c r="O6" s="74" t="inlineStr">
        <is>
          <t>交易数量</t>
        </is>
      </c>
      <c r="P6" s="74" t="inlineStr">
        <is>
          <t>交易金额</t>
        </is>
      </c>
      <c r="Q6" s="74" t="inlineStr">
        <is>
          <t>佣金和过户费</t>
        </is>
      </c>
      <c r="R6" s="74" t="inlineStr">
        <is>
          <t>印花税</t>
        </is>
      </c>
      <c r="S6" s="61" t="n"/>
      <c r="T6" s="61" t="n"/>
      <c r="U6" s="61" t="n"/>
      <c r="V6" s="61" t="n"/>
      <c r="W6" s="61" t="n"/>
      <c r="X6" s="61" t="n"/>
      <c r="Y6" s="61" t="n"/>
      <c r="Z6" s="61" t="n"/>
      <c r="AA6" s="61" t="n"/>
    </row>
    <row r="7" ht="21.75" customHeight="1" s="33">
      <c r="A7" s="82" t="n">
        <v>45229</v>
      </c>
      <c r="B7" s="75">
        <f>IF(C7=0,0,(SUMIFS(P7:P13,M7:M13,"买入")+SUM(Q7:Q13)+SUM(R7:R13)-SUMIFS(P7:P13,M7:M13,"卖出"))/C7)</f>
        <v/>
      </c>
      <c r="C7" s="61">
        <f>SUMIFS(O7:O13,M7:M13,"买入")-SUMIFS(O7:O13,M7:M13,"卖出")</f>
        <v/>
      </c>
      <c r="D7" s="61" t="n">
        <v>157.226572</v>
      </c>
      <c r="E7" s="61" t="n">
        <v>133.72</v>
      </c>
      <c r="F7" s="61" t="n">
        <v>200</v>
      </c>
      <c r="G7" s="63" t="n">
        <v>45275</v>
      </c>
      <c r="H7" s="61">
        <f>SUM(Q7:Q14)+SUM(R7:R14)</f>
        <v/>
      </c>
      <c r="I7" s="61">
        <f>IF(F7=0,($D$5-B7)*C7-H7,(E7-D7)*F7-H7)</f>
        <v/>
      </c>
      <c r="K7" s="77" t="inlineStr">
        <is>
          <t>园元</t>
        </is>
      </c>
      <c r="L7" s="82" t="n">
        <v>45229</v>
      </c>
      <c r="M7" s="77" t="inlineStr">
        <is>
          <t>买入</t>
        </is>
      </c>
      <c r="N7" s="64" t="n">
        <v>157.2</v>
      </c>
      <c r="O7" s="65" t="n">
        <v>200</v>
      </c>
      <c r="P7" s="64">
        <f>N7*O7</f>
        <v/>
      </c>
      <c r="Q7" s="64">
        <f>IF(P7=0,0,IF((P7*1/10000)&lt;5,5+P7*0.1/10000,(P7*1.1/10000)))</f>
        <v/>
      </c>
      <c r="R7" s="64">
        <f>IFERROR(_xlfn.IFS(M7="买入",0,M7="卖出",P7*0.5/1000),0)</f>
        <v/>
      </c>
      <c r="V7" s="79" t="inlineStr">
        <is>
          <t>平安</t>
        </is>
      </c>
    </row>
    <row r="8" ht="21.75" customHeight="1" s="33">
      <c r="A8" s="79" t="n"/>
      <c r="B8" s="75" t="n"/>
      <c r="C8" s="61" t="n"/>
      <c r="D8" s="61" t="n"/>
      <c r="E8" s="61" t="n"/>
      <c r="F8" s="61" t="n"/>
      <c r="G8" s="61" t="n"/>
      <c r="H8" s="61" t="n"/>
      <c r="I8" s="61" t="n"/>
      <c r="K8" s="77" t="n"/>
      <c r="L8" s="63" t="n"/>
      <c r="M8" s="77" t="inlineStr">
        <is>
          <t>卖出</t>
        </is>
      </c>
      <c r="N8" s="64" t="n">
        <v>133.72</v>
      </c>
      <c r="O8" s="65" t="n">
        <v>200</v>
      </c>
      <c r="P8" s="64">
        <f>N8*O8</f>
        <v/>
      </c>
      <c r="Q8" s="64">
        <f>IF(P8=0,0,IF((P8*1/10000)&lt;5,5+P8*0.1/10000,(P8*1.1/10000)))</f>
        <v/>
      </c>
      <c r="R8" s="64">
        <f>IFERROR(_xlfn.IFS(M8="买入",0,M8="卖出",P8*0.5/1000),0)</f>
        <v/>
      </c>
      <c r="V8" s="79" t="inlineStr">
        <is>
          <t>园元</t>
        </is>
      </c>
    </row>
    <row r="9" ht="21.75" customHeight="1" s="33">
      <c r="A9" s="63" t="n"/>
      <c r="B9" s="75" t="n"/>
      <c r="C9" s="61" t="n"/>
      <c r="D9" s="61" t="n"/>
      <c r="E9" s="61" t="n"/>
      <c r="F9" s="61" t="n"/>
      <c r="G9" s="63" t="n"/>
      <c r="H9" s="61" t="n"/>
      <c r="I9" s="61" t="n"/>
      <c r="K9" s="77" t="n"/>
      <c r="L9" s="63" t="n"/>
      <c r="M9" s="77" t="n"/>
      <c r="N9" s="64" t="n"/>
      <c r="O9" s="65" t="n"/>
      <c r="P9" s="64">
        <f>N9*O9</f>
        <v/>
      </c>
      <c r="Q9" s="64">
        <f>IF(P9=0,0,IF((P9*1/10000)&lt;5,5+P9*0.1/10000,(P9*1.1/10000)))</f>
        <v/>
      </c>
      <c r="R9" s="64">
        <f>IFERROR(_xlfn.IFS(M9="买入",0,M9="卖出",P9*0.5/1000),0)</f>
        <v/>
      </c>
      <c r="AF9" s="69" t="inlineStr">
        <is>
          <t>买入</t>
        </is>
      </c>
    </row>
    <row r="10" ht="21.75" customHeight="1" s="33">
      <c r="D10" s="61" t="n"/>
      <c r="E10" s="61" t="n"/>
      <c r="F10" s="61" t="n"/>
      <c r="K10" s="77" t="n"/>
      <c r="L10" s="63" t="n"/>
      <c r="M10" s="77" t="n"/>
      <c r="N10" s="64" t="n"/>
      <c r="O10" s="65" t="n"/>
      <c r="P10" s="64">
        <f>N10*O10</f>
        <v/>
      </c>
      <c r="Q10" s="64">
        <f>IF(P10=0,0,IF((P10*1/10000)&lt;5,5+P10*0.1/10000,(P10*1.1/10000)))</f>
        <v/>
      </c>
      <c r="R10" s="64">
        <f>IFERROR(_xlfn.IFS(M10="买入",0,M10="卖出",P10*0.5/1000),0)</f>
        <v/>
      </c>
      <c r="AF10" s="69" t="inlineStr">
        <is>
          <t>卖出</t>
        </is>
      </c>
    </row>
    <row r="11" ht="21.75" customHeight="1" s="33">
      <c r="D11" s="61" t="n"/>
      <c r="E11" s="61" t="n"/>
      <c r="F11" s="61" t="n"/>
      <c r="K11" s="77" t="n"/>
      <c r="L11" s="63" t="n"/>
      <c r="M11" s="77" t="n"/>
      <c r="N11" s="64" t="n"/>
      <c r="O11" s="65" t="n"/>
      <c r="P11" s="64">
        <f>N11*O11</f>
        <v/>
      </c>
      <c r="Q11" s="64">
        <f>IF(P11=0,0,IF((P11*1/10000)&lt;5,5+P11*0.1/10000,(P11*1.1/10000)))</f>
        <v/>
      </c>
      <c r="R11" s="64">
        <f>IFERROR(_xlfn.IFS(M11="买入",0,M11="卖出",P11*0.5/1000),0)</f>
        <v/>
      </c>
    </row>
    <row r="12" ht="21.75" customHeight="1" s="33">
      <c r="D12" s="61" t="n"/>
      <c r="E12" s="61" t="n"/>
      <c r="F12" s="61" t="n"/>
      <c r="K12" s="77" t="n"/>
      <c r="L12" s="63" t="n"/>
      <c r="M12" s="77" t="n"/>
      <c r="N12" s="64" t="n"/>
      <c r="O12" s="65" t="n"/>
      <c r="P12" s="64">
        <f>N12*O12</f>
        <v/>
      </c>
      <c r="Q12" s="64">
        <f>IF(P12=0,0,IF((P12*1/10000)&lt;5,5+P12*0.1/10000,(P12*1.1/10000)))</f>
        <v/>
      </c>
      <c r="R12" s="64">
        <f>IFERROR(_xlfn.IFS(M12="买入",0,M12="卖出",P12*0.5/1000),0)</f>
        <v/>
      </c>
    </row>
    <row r="13" ht="21.75" customHeight="1" s="33">
      <c r="D13" s="61" t="n"/>
      <c r="E13" s="61" t="n"/>
      <c r="F13" s="61" t="n"/>
      <c r="K13" s="77" t="n"/>
      <c r="L13" s="63" t="n"/>
      <c r="M13" s="77" t="n"/>
      <c r="N13" s="64" t="n"/>
      <c r="O13" s="65" t="n"/>
      <c r="P13" s="64">
        <f>N13*O13</f>
        <v/>
      </c>
      <c r="Q13" s="64">
        <f>IF(P13=0,0,IF((P13*1/10000)&lt;5,5+P13*0.1/10000,(P13*1.1/10000)))</f>
        <v/>
      </c>
      <c r="R13" s="64">
        <f>IFERROR(_xlfn.IFS(M13="买入",0,M13="卖出",P13*0.5/1000),0)</f>
        <v/>
      </c>
    </row>
    <row r="14" ht="21.75" customHeight="1" s="33">
      <c r="D14" s="61" t="n"/>
      <c r="E14" s="61" t="n"/>
      <c r="F14" s="61" t="n"/>
      <c r="K14" s="77" t="n"/>
      <c r="L14" s="63" t="n"/>
      <c r="M14" s="77" t="n"/>
      <c r="N14" s="64" t="n"/>
      <c r="O14" s="65" t="n"/>
      <c r="P14" s="64">
        <f>N14*O14</f>
        <v/>
      </c>
      <c r="Q14" s="64">
        <f>IF(P14=0,0,IF((P14*1/10000)&lt;5,5+P14*0.1/10000,(P14*1.1/10000)))</f>
        <v/>
      </c>
      <c r="R14" s="64">
        <f>IFERROR(_xlfn.IFS(M14="买入",0,M14="卖出",P14*0.5/1000),0)</f>
        <v/>
      </c>
    </row>
    <row r="15" ht="21.75" customHeight="1" s="33">
      <c r="D15" s="61" t="n"/>
      <c r="E15" s="61" t="n"/>
      <c r="F15" s="61" t="n"/>
      <c r="K15" s="77" t="n"/>
      <c r="L15" s="63" t="n"/>
      <c r="M15" s="77" t="n"/>
      <c r="N15" s="64" t="n"/>
      <c r="O15" s="65" t="n"/>
      <c r="P15" s="64">
        <f>N15*O15</f>
        <v/>
      </c>
      <c r="Q15" s="64">
        <f>IF(P15=0,0,IF((P15*1/10000)&lt;5,5+P15*0.1/10000,(P15*1.1/10000)))</f>
        <v/>
      </c>
      <c r="R15" s="64">
        <f>IFERROR(_xlfn.IFS(M15="买入",0,M15="卖出",P15*0.5/1000),0)</f>
        <v/>
      </c>
    </row>
    <row r="16" ht="21.75" customHeight="1" s="33">
      <c r="D16" s="61" t="n"/>
      <c r="E16" s="61" t="n"/>
      <c r="F16" s="61" t="n"/>
      <c r="K16" s="77" t="n"/>
      <c r="L16" s="63" t="n"/>
      <c r="M16" s="77" t="n"/>
      <c r="N16" s="64" t="n"/>
      <c r="O16" s="65" t="n"/>
      <c r="P16" s="64">
        <f>N16*O16</f>
        <v/>
      </c>
      <c r="Q16" s="64">
        <f>IF(P16=0,0,IF((P16*1/10000)&lt;5,5+P16*0.1/10000,(P16*1.1/10000)))</f>
        <v/>
      </c>
      <c r="R16" s="64">
        <f>IFERROR(_xlfn.IFS(M16="买入",0,M16="卖出",P16*0.5/1000),0)</f>
        <v/>
      </c>
    </row>
    <row r="17" ht="21.75" customHeight="1" s="33">
      <c r="D17" s="61" t="n"/>
      <c r="E17" s="61" t="n"/>
      <c r="F17" s="61" t="n"/>
      <c r="K17" s="77" t="n"/>
      <c r="L17" s="63" t="n"/>
      <c r="M17" s="77" t="n"/>
      <c r="N17" s="64" t="n"/>
      <c r="O17" s="65" t="n"/>
      <c r="P17" s="64">
        <f>N17*O17</f>
        <v/>
      </c>
      <c r="Q17" s="64">
        <f>IF(P17=0,0,IF((P17*1/10000)&lt;5,5+P17*0.1/10000,(P17*1.1/10000)))</f>
        <v/>
      </c>
      <c r="R17" s="64">
        <f>IFERROR(_xlfn.IFS(M17="买入",0,M17="卖出",P17*0.5/1000),0)</f>
        <v/>
      </c>
      <c r="AB17" s="80" t="n"/>
      <c r="AC17" s="64" t="n"/>
    </row>
    <row r="18" ht="21.75" customHeight="1" s="33">
      <c r="D18" s="61" t="n"/>
      <c r="E18" s="61" t="n"/>
      <c r="F18" s="61" t="n"/>
      <c r="K18" s="77" t="n"/>
      <c r="L18" s="63" t="n"/>
      <c r="M18" s="77" t="n"/>
      <c r="N18" s="64" t="n"/>
      <c r="O18" s="65" t="n"/>
      <c r="P18" s="64">
        <f>N18*O18</f>
        <v/>
      </c>
      <c r="Q18" s="64">
        <f>IF(P18=0,0,IF((P18*1/10000)&lt;5,5+P18*0.1/10000,(P18*1.1/10000)))</f>
        <v/>
      </c>
      <c r="R18" s="64">
        <f>IFERROR(_xlfn.IFS(M18="买入",0,M18="卖出",P18*0.5/1000),0)</f>
        <v/>
      </c>
      <c r="AB18" s="80" t="n"/>
    </row>
    <row r="19" ht="21.75" customHeight="1" s="33">
      <c r="D19" s="61" t="n"/>
      <c r="E19" s="61" t="n"/>
      <c r="F19" s="61" t="n"/>
      <c r="K19" s="77" t="n"/>
      <c r="L19" s="63" t="n"/>
      <c r="M19" s="77" t="n"/>
      <c r="N19" s="64" t="n"/>
      <c r="O19" s="65" t="n"/>
      <c r="P19" s="64">
        <f>N19*O19</f>
        <v/>
      </c>
      <c r="Q19" s="64">
        <f>IF(P19=0,0,IF((P19*1/10000)&lt;5,5+P19*0.1/10000,(P19*1.1/10000)))</f>
        <v/>
      </c>
      <c r="R19" s="64">
        <f>IFERROR(_xlfn.IFS(M19="买入",0,M19="卖出",P19*0.5/1000),0)</f>
        <v/>
      </c>
    </row>
    <row r="20" ht="21.75" customHeight="1" s="33">
      <c r="D20" s="61" t="n"/>
      <c r="E20" s="61" t="n"/>
      <c r="F20" s="61" t="n"/>
      <c r="K20" s="77" t="n"/>
      <c r="L20" s="63" t="n"/>
      <c r="M20" s="77" t="n"/>
      <c r="N20" s="64" t="n"/>
      <c r="O20" s="65" t="n"/>
      <c r="P20" s="64">
        <f>N20*O20</f>
        <v/>
      </c>
      <c r="Q20" s="64">
        <f>IF(P20=0,0,IF((P20*1/10000)&lt;5,5+P20*0.1/10000,(P20*1.1/10000)))</f>
        <v/>
      </c>
      <c r="R20" s="64">
        <f>IFERROR(_xlfn.IFS(M20="买入",0,M20="卖出",P20*0.5/1000),0)</f>
        <v/>
      </c>
    </row>
    <row r="21" ht="21.75" customHeight="1" s="33">
      <c r="D21" s="61" t="n"/>
      <c r="E21" s="61" t="n"/>
      <c r="F21" s="61" t="n"/>
      <c r="K21" s="77" t="n"/>
      <c r="L21" s="63" t="n"/>
      <c r="M21" s="77" t="n"/>
      <c r="N21" s="64" t="n"/>
      <c r="O21" s="65" t="n"/>
      <c r="P21" s="64">
        <f>N21*O21</f>
        <v/>
      </c>
      <c r="Q21" s="64">
        <f>IF(P21=0,0,IF((P21*1/10000)&lt;5,5+P21*0.1/10000,(P21*1.1/10000)))</f>
        <v/>
      </c>
      <c r="R21" s="64">
        <f>IFERROR(_xlfn.IFS(M21="买入",0,M21="卖出",P21*0.5/1000),0)</f>
        <v/>
      </c>
    </row>
    <row r="22" ht="21.75" customHeight="1" s="33">
      <c r="D22" s="61" t="n"/>
      <c r="E22" s="61" t="n"/>
      <c r="F22" s="61" t="n"/>
      <c r="K22" s="77" t="n"/>
      <c r="L22" s="63" t="n"/>
      <c r="M22" s="77" t="n"/>
      <c r="N22" s="64" t="n"/>
      <c r="O22" s="65" t="n"/>
      <c r="P22" s="64">
        <f>N22*O22</f>
        <v/>
      </c>
      <c r="Q22" s="64">
        <f>IF(P22=0,0,IF((P22*1/10000)&lt;5,5+P22*0.1/10000,(P22*1.1/10000)))</f>
        <v/>
      </c>
      <c r="R22" s="64">
        <f>IFERROR(_xlfn.IFS(M22="买入",0,M22="卖出",P22*0.5/1000),0)</f>
        <v/>
      </c>
    </row>
    <row r="23" ht="21.75" customHeight="1" s="33">
      <c r="D23" s="61" t="n"/>
      <c r="E23" s="61" t="n"/>
      <c r="F23" s="61" t="n"/>
      <c r="K23" s="77" t="n"/>
      <c r="L23" s="63" t="n"/>
      <c r="M23" s="77" t="n"/>
      <c r="N23" s="64" t="n"/>
      <c r="O23" s="65" t="n"/>
      <c r="P23" s="64">
        <f>N23*O23</f>
        <v/>
      </c>
      <c r="Q23" s="64">
        <f>IF(P23=0,0,IF((P23*1/10000)&lt;5,5+P23*0.1/10000,(P23*1.1/10000)))</f>
        <v/>
      </c>
      <c r="R23" s="64">
        <f>IFERROR(_xlfn.IFS(M23="买入",0,M23="卖出",P23*0.5/1000),0)</f>
        <v/>
      </c>
    </row>
    <row r="24" ht="21.75" customHeight="1" s="33">
      <c r="D24" s="61" t="n"/>
      <c r="E24" s="61" t="n"/>
      <c r="F24" s="61" t="n"/>
      <c r="K24" s="77" t="n"/>
      <c r="L24" s="63" t="n"/>
      <c r="M24" s="77" t="n"/>
      <c r="N24" s="64" t="n"/>
      <c r="O24" s="65" t="n"/>
      <c r="P24" s="64">
        <f>N24*O24</f>
        <v/>
      </c>
      <c r="Q24" s="64">
        <f>IF(P24=0,0,IF((P24*1/10000)&lt;5,5+P24*0.1/10000,(P24*1.1/10000)))</f>
        <v/>
      </c>
      <c r="R24" s="64">
        <f>IFERROR(_xlfn.IFS(M24="买入",0,M24="卖出",P24*0.5/1000),0)</f>
        <v/>
      </c>
    </row>
    <row r="25" ht="21.75" customHeight="1" s="33">
      <c r="D25" s="61" t="n"/>
      <c r="E25" s="61" t="n"/>
      <c r="F25" s="61" t="n"/>
      <c r="K25" s="77" t="n"/>
      <c r="L25" s="63" t="n"/>
      <c r="M25" s="77" t="n"/>
      <c r="N25" s="64" t="n"/>
      <c r="O25" s="65" t="n"/>
      <c r="P25" s="64">
        <f>N25*O25</f>
        <v/>
      </c>
      <c r="Q25" s="64">
        <f>IF(P25=0,0,IF((P25*1/10000)&lt;5,5+P25*0.1/10000,(P25*1.1/10000)))</f>
        <v/>
      </c>
      <c r="R25" s="64">
        <f>IFERROR(_xlfn.IFS(M25="买入",0,M25="卖出",P25*0.5/1000),0)</f>
        <v/>
      </c>
    </row>
    <row r="26" ht="21.75" customHeight="1" s="33">
      <c r="D26" s="61" t="n"/>
      <c r="E26" s="61" t="n"/>
      <c r="F26" s="61" t="n"/>
      <c r="K26" s="77" t="n"/>
      <c r="L26" s="63" t="n"/>
      <c r="M26" s="77" t="n"/>
      <c r="N26" s="64" t="n"/>
      <c r="O26" s="65" t="n"/>
      <c r="P26" s="64">
        <f>N26*O26</f>
        <v/>
      </c>
      <c r="Q26" s="64">
        <f>IF(P26=0,0,IF((P26*1/10000)&lt;5,5+P26*0.1/10000,(P26*1.1/10000)))</f>
        <v/>
      </c>
      <c r="R26" s="64">
        <f>IFERROR(_xlfn.IFS(M26="买入",0,M26="卖出",P26*0.5/1000),0)</f>
        <v/>
      </c>
    </row>
    <row r="27" ht="21.75" customHeight="1" s="33">
      <c r="D27" s="61" t="n"/>
      <c r="E27" s="61" t="n"/>
      <c r="F27" s="61" t="n"/>
      <c r="K27" s="77" t="n"/>
      <c r="L27" s="63" t="n"/>
      <c r="M27" s="77" t="n"/>
      <c r="N27" s="64" t="n"/>
      <c r="O27" s="65" t="n"/>
      <c r="P27" s="64">
        <f>N27*O27</f>
        <v/>
      </c>
      <c r="Q27" s="64">
        <f>IF(P27=0,0,IF((P27*1/10000)&lt;5,5+P27*0.1/10000,(P27*1.1/10000)))</f>
        <v/>
      </c>
      <c r="R27" s="64">
        <f>IFERROR(_xlfn.IFS(M27="买入",0,M27="卖出",P27*0.5/1000),0)</f>
        <v/>
      </c>
    </row>
    <row r="28" ht="21.75" customHeight="1" s="33">
      <c r="D28" s="61" t="n"/>
      <c r="E28" s="61" t="n"/>
      <c r="F28" s="61" t="n"/>
      <c r="K28" s="77" t="n"/>
      <c r="L28" s="63" t="n"/>
      <c r="M28" s="77" t="n"/>
      <c r="N28" s="64" t="n"/>
      <c r="O28" s="65" t="n"/>
      <c r="P28" s="64">
        <f>N28*O28</f>
        <v/>
      </c>
      <c r="Q28" s="64">
        <f>IF(P28=0,0,IF((P28*1/10000)&lt;5,5+P28*0.1/10000,(P28*1.1/10000)))</f>
        <v/>
      </c>
      <c r="R28" s="64">
        <f>IFERROR(_xlfn.IFS(M28="买入",0,M28="卖出",P28*0.5/1000),0)</f>
        <v/>
      </c>
    </row>
    <row r="29" ht="21.75" customHeight="1" s="33">
      <c r="D29" s="61" t="n"/>
      <c r="E29" s="61" t="n"/>
      <c r="F29" s="61" t="n"/>
      <c r="K29" s="77" t="n"/>
      <c r="L29" s="63" t="n"/>
      <c r="M29" s="77" t="n"/>
      <c r="N29" s="64" t="n"/>
      <c r="O29" s="65" t="n"/>
      <c r="P29" s="64">
        <f>N29*O29</f>
        <v/>
      </c>
      <c r="Q29" s="64">
        <f>IF(P29=0,0,IF((P29*1/10000)&lt;5,5+P29*0.1/10000,(P29*1.1/10000)))</f>
        <v/>
      </c>
      <c r="R29" s="64">
        <f>IFERROR(_xlfn.IFS(M29="买入",0,M29="卖出",P29*0.5/1000),0)</f>
        <v/>
      </c>
    </row>
    <row r="30" ht="21.75" customHeight="1" s="33">
      <c r="D30" s="61" t="n"/>
      <c r="E30" s="61" t="n"/>
      <c r="F30" s="61" t="n"/>
      <c r="K30" s="77" t="n"/>
      <c r="L30" s="63" t="n"/>
      <c r="M30" s="77" t="n"/>
      <c r="N30" s="64" t="n"/>
      <c r="O30" s="65" t="n"/>
      <c r="P30" s="64">
        <f>N30*O30</f>
        <v/>
      </c>
      <c r="Q30" s="64">
        <f>IF(P30=0,0,IF((P30*1/10000)&lt;5,5+P30*0.1/10000,(P30*1.1/10000)))</f>
        <v/>
      </c>
      <c r="R30" s="64">
        <f>IFERROR(_xlfn.IFS(M30="买入",0,M30="卖出",P30*0.5/1000),0)</f>
        <v/>
      </c>
    </row>
    <row r="31" ht="21.75" customHeight="1" s="33">
      <c r="D31" s="61" t="n"/>
      <c r="E31" s="61" t="n"/>
      <c r="F31" s="61" t="n"/>
      <c r="K31" s="77" t="n"/>
      <c r="L31" s="63" t="n"/>
      <c r="M31" s="77" t="n"/>
      <c r="N31" s="64" t="n"/>
      <c r="O31" s="65" t="n"/>
      <c r="P31" s="64">
        <f>N31*O31</f>
        <v/>
      </c>
      <c r="Q31" s="64">
        <f>IF(P31=0,0,IF((P31*1/10000)&lt;5,5+P31*0.1/10000,(P31*1.1/10000)))</f>
        <v/>
      </c>
      <c r="R31" s="64">
        <f>IFERROR(_xlfn.IFS(M31="买入",0,M31="卖出",P31*0.5/1000),0)</f>
        <v/>
      </c>
    </row>
    <row r="32" ht="21.75" customHeight="1" s="33">
      <c r="D32" s="61" t="n"/>
      <c r="E32" s="61" t="n"/>
      <c r="F32" s="61" t="n"/>
      <c r="K32" s="77" t="n"/>
      <c r="L32" s="63" t="n"/>
      <c r="M32" s="77" t="n"/>
      <c r="N32" s="64" t="n"/>
      <c r="O32" s="65" t="n"/>
      <c r="P32" s="64">
        <f>N32*O32</f>
        <v/>
      </c>
      <c r="Q32" s="64">
        <f>IF(P32=0,0,IF((P32*1/10000)&lt;5,5+P32*0.1/10000,(P32*1.1/10000)))</f>
        <v/>
      </c>
      <c r="R32" s="64">
        <f>IFERROR(_xlfn.IFS(M32="买入",0,M32="卖出",P32*0.5/1000),0)</f>
        <v/>
      </c>
    </row>
    <row r="33" ht="21.75" customHeight="1" s="33">
      <c r="D33" s="61" t="n"/>
      <c r="E33" s="61" t="n"/>
      <c r="F33" s="61" t="n"/>
      <c r="K33" s="77" t="n"/>
      <c r="L33" s="63" t="n"/>
      <c r="M33" s="77" t="n"/>
      <c r="N33" s="64" t="n"/>
      <c r="O33" s="65" t="n"/>
      <c r="P33" s="64">
        <f>N33*O33</f>
        <v/>
      </c>
      <c r="Q33" s="64">
        <f>IF(P33=0,0,IF((P33*1/10000)&lt;5,5+P33*0.1/10000,(P33*1.1/10000)))</f>
        <v/>
      </c>
      <c r="R33" s="64">
        <f>IFERROR(_xlfn.IFS(M33="买入",0,M33="卖出",P33*0.5/1000),0)</f>
        <v/>
      </c>
    </row>
    <row r="34" ht="21.75" customHeight="1" s="33">
      <c r="D34" s="61" t="n"/>
      <c r="E34" s="61" t="n"/>
      <c r="F34" s="61" t="n"/>
    </row>
    <row r="35" ht="21.75" customHeight="1" s="33">
      <c r="D35" s="61" t="n"/>
      <c r="E35" s="61" t="n"/>
      <c r="F35" s="61" t="n"/>
    </row>
    <row r="36" ht="21.75" customHeight="1" s="33"/>
  </sheetData>
  <mergeCells count="2">
    <mergeCell ref="B1:I1"/>
    <mergeCell ref="B2:I2"/>
  </mergeCells>
  <conditionalFormatting sqref="I7:I33">
    <cfRule type="cellIs" priority="2" operator="lessThan" dxfId="4">
      <formula>0</formula>
    </cfRule>
    <cfRule type="cellIs" priority="3" operator="greaterThan" dxfId="3">
      <formula>0</formula>
    </cfRule>
  </conditionalFormatting>
  <dataValidations count="2">
    <dataValidation sqref="M7:M33" showDropDown="0" showInputMessage="1" showErrorMessage="1" allowBlank="0" type="list">
      <formula1>$AF$9:$AF$10</formula1>
    </dataValidation>
    <dataValidation sqref="K7:K33" showDropDown="0" showInputMessage="1" showErrorMessage="1" allowBlank="0" type="list">
      <formula1>$V$7:$V$8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F35"/>
  <sheetViews>
    <sheetView workbookViewId="0">
      <selection activeCell="I7" sqref="I7"/>
    </sheetView>
  </sheetViews>
  <sheetFormatPr baseColWidth="8" defaultColWidth="9" defaultRowHeight="13.45"/>
  <cols>
    <col width="13.2702702702703" customWidth="1" style="49" min="1" max="1"/>
    <col width="11.2612612612613" customWidth="1" style="49" min="2" max="3"/>
    <col width="16.6396396396396" customWidth="1" style="49" min="4" max="4"/>
    <col width="9.126126126126129" customWidth="1" style="49" min="5" max="5"/>
    <col width="11.8738738738739" customWidth="1" style="49" min="6" max="6"/>
    <col width="14.6216216216216" customWidth="1" style="49" min="7" max="7"/>
    <col width="11.8738738738739" customWidth="1" style="49" min="8" max="9"/>
    <col width="2.74774774774775" customWidth="1" style="49" min="10" max="10"/>
    <col width="6.62162162162162" customWidth="1" style="49" min="11" max="11"/>
    <col width="14.6216216216216" customWidth="1" style="49" min="12" max="12"/>
    <col width="12.6396396396396" customWidth="1" style="49" min="13" max="14"/>
    <col width="11.8738738738739" customWidth="1" style="49" min="15" max="15"/>
    <col width="14.6216216216216" customWidth="1" style="49" min="16" max="16"/>
    <col width="17.3783783783784" customWidth="1" style="49" min="17" max="17"/>
    <col width="12.6396396396396" customWidth="1" style="49" min="18" max="21"/>
    <col hidden="1" width="6.37837837837838" customWidth="1" style="49" min="22" max="22"/>
    <col width="12.6396396396396" customWidth="1" style="49" min="23" max="26"/>
    <col width="11.7567567567568" customWidth="1" style="49" min="27" max="27"/>
    <col width="16" customWidth="1" style="49" min="28" max="28"/>
    <col width="11.5045045045045" customWidth="1" style="49" min="29" max="29"/>
    <col width="12.6396396396396" customWidth="1" style="49" min="30" max="30"/>
    <col width="11.6486486486486" customWidth="1" style="49" min="31" max="31"/>
    <col hidden="1" width="5.79279279279279" customWidth="1" style="49" min="32" max="32"/>
    <col width="9.36036036036036" customWidth="1" style="49" min="33" max="33"/>
    <col width="9.36036036036036" customWidth="1" style="49" min="35" max="35"/>
  </cols>
  <sheetData>
    <row r="1" ht="21.75" customHeight="1" s="33">
      <c r="B1" s="67" t="inlineStr">
        <is>
          <t>成本价=（买入总成本-卖出总金额）÷持有股票数量</t>
        </is>
      </c>
    </row>
    <row r="2" ht="21.75" customFormat="1" customHeight="1" s="68">
      <c r="B2" s="67" t="inlineStr">
        <is>
          <t>浮动盈亏比例=（市价-成本价）÷成本价</t>
        </is>
      </c>
    </row>
    <row r="4" ht="19.5" customHeight="1" s="33">
      <c r="A4" s="70" t="inlineStr">
        <is>
          <t>持股天数</t>
        </is>
      </c>
      <c r="B4" s="70" t="inlineStr">
        <is>
          <t>股票名称</t>
        </is>
      </c>
      <c r="C4" s="70" t="inlineStr">
        <is>
          <t>股票代码</t>
        </is>
      </c>
      <c r="D4" s="70" t="inlineStr">
        <is>
          <t>昨收盘价</t>
        </is>
      </c>
      <c r="E4" s="69" t="n"/>
    </row>
    <row r="5" ht="19.5" customHeight="1" s="33">
      <c r="A5" s="61">
        <f>NETWORKDAYS(A7,TODAY())</f>
        <v/>
      </c>
      <c r="B5" s="61" t="inlineStr">
        <is>
          <t>大华股份</t>
        </is>
      </c>
      <c r="C5" s="84" t="inlineStr">
        <is>
          <t>002236</t>
        </is>
      </c>
      <c r="D5" s="61" t="n">
        <v>18.54</v>
      </c>
    </row>
    <row r="6" ht="19.5" customHeight="1" s="33">
      <c r="A6" s="70" t="inlineStr">
        <is>
          <t>建仓时间</t>
        </is>
      </c>
      <c r="B6" s="70" t="inlineStr">
        <is>
          <t>成本价</t>
        </is>
      </c>
      <c r="C6" s="70" t="inlineStr">
        <is>
          <t>持仓数量</t>
        </is>
      </c>
      <c r="D6" s="70" t="inlineStr">
        <is>
          <t>清仓前成本价</t>
        </is>
      </c>
      <c r="E6" s="70" t="inlineStr">
        <is>
          <t>清仓价</t>
        </is>
      </c>
      <c r="F6" s="70" t="inlineStr">
        <is>
          <t>清仓数量</t>
        </is>
      </c>
      <c r="G6" s="70" t="inlineStr">
        <is>
          <t xml:space="preserve">清仓时间 </t>
        </is>
      </c>
      <c r="H6" s="70" t="inlineStr">
        <is>
          <t>费用</t>
        </is>
      </c>
      <c r="I6" s="70" t="inlineStr">
        <is>
          <t>收益</t>
        </is>
      </c>
      <c r="J6" s="61" t="n"/>
      <c r="K6" s="73" t="inlineStr">
        <is>
          <t>卷商</t>
        </is>
      </c>
      <c r="L6" s="73" t="inlineStr">
        <is>
          <t>交易时间</t>
        </is>
      </c>
      <c r="M6" s="74" t="inlineStr">
        <is>
          <t>交易类型</t>
        </is>
      </c>
      <c r="N6" s="74" t="inlineStr">
        <is>
          <t>交易价格</t>
        </is>
      </c>
      <c r="O6" s="74" t="inlineStr">
        <is>
          <t>交易数量</t>
        </is>
      </c>
      <c r="P6" s="74" t="inlineStr">
        <is>
          <t>交易金额</t>
        </is>
      </c>
      <c r="Q6" s="74" t="inlineStr">
        <is>
          <t>佣金和过户费</t>
        </is>
      </c>
      <c r="R6" s="74" t="inlineStr">
        <is>
          <t>印花税</t>
        </is>
      </c>
      <c r="S6" s="61" t="n"/>
      <c r="T6" s="61" t="n"/>
      <c r="U6" s="61" t="n"/>
      <c r="V6" s="61" t="n"/>
      <c r="W6" s="61" t="n"/>
      <c r="X6" s="61" t="n"/>
      <c r="Y6" s="61" t="n"/>
      <c r="Z6" s="61" t="n"/>
      <c r="AA6" s="61" t="n"/>
    </row>
    <row r="7" ht="21.75" customHeight="1" s="33">
      <c r="A7" s="82" t="n">
        <v>45259</v>
      </c>
      <c r="B7" s="75">
        <f>IF(C7=0,0,(SUMIFS(P7:P13,M7:M13,"买入")+SUM(Q7:Q13)+SUM(R7:R13)-SUMIFS(P7:P13,M7:M13,"卖出"))/C7)</f>
        <v/>
      </c>
      <c r="C7" s="61">
        <f>SUMIFS(O7:O13,M7:M13,"买入")-SUMIFS(O7:O13,M7:M13,"卖出")</f>
        <v/>
      </c>
      <c r="D7" s="61" t="n"/>
      <c r="E7" s="61" t="n"/>
      <c r="F7" s="61" t="n"/>
      <c r="G7" s="63" t="n"/>
      <c r="H7" s="61">
        <f>SUM(Q7:Q14)+SUM(R7:R14)</f>
        <v/>
      </c>
      <c r="I7" s="61">
        <f>IF(F7=0,($D$5-B7)*C7-H7,(E7-D7)*F7-H7)</f>
        <v/>
      </c>
      <c r="K7" s="77" t="inlineStr">
        <is>
          <t>园元</t>
        </is>
      </c>
      <c r="L7" s="82" t="n">
        <v>45259</v>
      </c>
      <c r="M7" s="77" t="inlineStr">
        <is>
          <t>买入</t>
        </is>
      </c>
      <c r="N7" s="64" t="n">
        <v>19.5</v>
      </c>
      <c r="O7" s="65" t="n">
        <v>3800</v>
      </c>
      <c r="P7" s="64">
        <f>N7*O7</f>
        <v/>
      </c>
      <c r="Q7" s="64">
        <f>IF(P7=0,0,IF((P7*1/10000)&lt;5,5+P7*0.1/10000,(P7*1.1/10000)))</f>
        <v/>
      </c>
      <c r="R7" s="64">
        <f>IFERROR(_xlfn.IFS(M7="买入",0,M7="卖出",P7*0.5/1000),0)</f>
        <v/>
      </c>
      <c r="V7" s="79" t="inlineStr">
        <is>
          <t>平安</t>
        </is>
      </c>
    </row>
    <row r="8" ht="21.75" customHeight="1" s="33">
      <c r="A8" s="79" t="n"/>
      <c r="B8" s="75" t="n"/>
      <c r="C8" s="61" t="n"/>
      <c r="D8" s="61" t="n"/>
      <c r="E8" s="61" t="n"/>
      <c r="F8" s="61" t="n"/>
      <c r="G8" s="61" t="n"/>
      <c r="H8" s="61" t="n"/>
      <c r="I8" s="61" t="n"/>
      <c r="K8" s="77" t="n"/>
      <c r="L8" s="63" t="n">
        <v>45279</v>
      </c>
      <c r="M8" s="77" t="inlineStr">
        <is>
          <t>卖出</t>
        </is>
      </c>
      <c r="N8" s="64" t="n">
        <v>18.65</v>
      </c>
      <c r="O8" s="65" t="n">
        <v>1000</v>
      </c>
      <c r="P8" s="64">
        <f>N8*O8</f>
        <v/>
      </c>
      <c r="Q8" s="64">
        <f>IF(P8=0,0,IF((P8*1/10000)&lt;5,5+P8*0.1/10000,(P8*1.1/10000)))</f>
        <v/>
      </c>
      <c r="R8" s="64">
        <f>IFERROR(_xlfn.IFS(M8="买入",0,M8="卖出",P8*0.5/1000),0)</f>
        <v/>
      </c>
      <c r="V8" s="79" t="inlineStr">
        <is>
          <t>园元</t>
        </is>
      </c>
    </row>
    <row r="9" ht="21.75" customHeight="1" s="33">
      <c r="A9" s="63" t="n"/>
      <c r="B9" s="75" t="n"/>
      <c r="C9" s="61" t="n"/>
      <c r="D9" s="61" t="n"/>
      <c r="E9" s="61" t="n"/>
      <c r="F9" s="61" t="n"/>
      <c r="G9" s="63" t="n"/>
      <c r="H9" s="61" t="n"/>
      <c r="I9" s="61" t="n"/>
      <c r="K9" s="77" t="n"/>
      <c r="L9" s="63" t="n">
        <v>45280</v>
      </c>
      <c r="M9" s="77" t="inlineStr">
        <is>
          <t>买入</t>
        </is>
      </c>
      <c r="N9" s="64" t="n">
        <v>18.43</v>
      </c>
      <c r="O9" s="65" t="n">
        <v>1000</v>
      </c>
      <c r="P9" s="64">
        <f>N9*O9</f>
        <v/>
      </c>
      <c r="Q9" s="64">
        <f>IF(P9=0,0,IF((P9*1/10000)&lt;5,5+P9*0.1/10000,(P9*1.1/10000)))</f>
        <v/>
      </c>
      <c r="R9" s="64">
        <f>IFERROR(_xlfn.IFS(M9="买入",0,M9="卖出",P9*0.5/1000),0)</f>
        <v/>
      </c>
      <c r="AF9" s="69" t="inlineStr">
        <is>
          <t>买入</t>
        </is>
      </c>
    </row>
    <row r="10" ht="21.75" customHeight="1" s="33">
      <c r="D10" s="61" t="n"/>
      <c r="E10" s="61" t="n"/>
      <c r="F10" s="61" t="n"/>
      <c r="K10" s="77" t="n"/>
      <c r="L10" s="63" t="n"/>
      <c r="M10" s="77" t="n"/>
      <c r="N10" s="64" t="n"/>
      <c r="O10" s="65" t="n"/>
      <c r="P10" s="64">
        <f>N10*O10</f>
        <v/>
      </c>
      <c r="Q10" s="64">
        <f>IF(P10=0,0,IF((P10*1/10000)&lt;5,5+P10*0.1/10000,(P10*1.1/10000)))</f>
        <v/>
      </c>
      <c r="R10" s="64">
        <f>IFERROR(_xlfn.IFS(M10="买入",0,M10="卖出",P10*0.5/1000),0)</f>
        <v/>
      </c>
      <c r="AF10" s="69" t="inlineStr">
        <is>
          <t>卖出</t>
        </is>
      </c>
    </row>
    <row r="11" ht="21.75" customHeight="1" s="33">
      <c r="D11" s="61" t="n"/>
      <c r="E11" s="61" t="n"/>
      <c r="F11" s="61" t="n"/>
      <c r="K11" s="77" t="n"/>
      <c r="L11" s="63" t="n"/>
      <c r="M11" s="77" t="n"/>
      <c r="N11" s="64" t="n"/>
      <c r="O11" s="65" t="n"/>
      <c r="P11" s="64">
        <f>N11*O11</f>
        <v/>
      </c>
      <c r="Q11" s="64">
        <f>IF(P11=0,0,IF((P11*1/10000)&lt;5,5+P11*0.1/10000,(P11*1.1/10000)))</f>
        <v/>
      </c>
      <c r="R11" s="64">
        <f>IFERROR(_xlfn.IFS(M11="买入",0,M11="卖出",P11*0.5/1000),0)</f>
        <v/>
      </c>
    </row>
    <row r="12" ht="21.75" customHeight="1" s="33">
      <c r="D12" s="61" t="n"/>
      <c r="E12" s="61" t="n"/>
      <c r="F12" s="61" t="n"/>
      <c r="K12" s="77" t="n"/>
      <c r="L12" s="63" t="n"/>
      <c r="M12" s="77" t="n"/>
      <c r="N12" s="64" t="n"/>
      <c r="O12" s="65" t="n"/>
      <c r="P12" s="64">
        <f>N12*O12</f>
        <v/>
      </c>
      <c r="Q12" s="64">
        <f>IF(P12=0,0,IF((P12*1/10000)&lt;5,5+P12*0.1/10000,(P12*1.1/10000)))</f>
        <v/>
      </c>
      <c r="R12" s="64">
        <f>IFERROR(_xlfn.IFS(M12="买入",0,M12="卖出",P12*0.5/1000),0)</f>
        <v/>
      </c>
    </row>
    <row r="13" ht="21.75" customHeight="1" s="33">
      <c r="D13" s="61" t="n"/>
      <c r="E13" s="61" t="n"/>
      <c r="F13" s="61" t="n"/>
      <c r="K13" s="77" t="n"/>
      <c r="L13" s="63" t="n"/>
      <c r="M13" s="77" t="n"/>
      <c r="N13" s="64" t="n"/>
      <c r="O13" s="65" t="n"/>
      <c r="P13" s="64">
        <f>N13*O13</f>
        <v/>
      </c>
      <c r="Q13" s="64">
        <f>IF(P13=0,0,IF((P13*1/10000)&lt;5,5+P13*0.1/10000,(P13*1.1/10000)))</f>
        <v/>
      </c>
      <c r="R13" s="64">
        <f>IFERROR(_xlfn.IFS(M13="买入",0,M13="卖出",P13*0.5/1000),0)</f>
        <v/>
      </c>
    </row>
    <row r="14" ht="21.75" customHeight="1" s="33">
      <c r="D14" s="61" t="n"/>
      <c r="E14" s="61" t="n"/>
      <c r="F14" s="61" t="n"/>
      <c r="K14" s="77" t="n"/>
      <c r="L14" s="63" t="n"/>
      <c r="M14" s="77" t="n"/>
      <c r="N14" s="64" t="n"/>
      <c r="O14" s="65" t="n"/>
      <c r="P14" s="64">
        <f>N14*O14</f>
        <v/>
      </c>
      <c r="Q14" s="64">
        <f>IF(P14=0,0,IF((P14*1/10000)&lt;5,5+P14*0.1/10000,(P14*1.1/10000)))</f>
        <v/>
      </c>
      <c r="R14" s="64">
        <f>IFERROR(_xlfn.IFS(M14="买入",0,M14="卖出",P14*0.5/1000),0)</f>
        <v/>
      </c>
    </row>
    <row r="15" ht="21.75" customHeight="1" s="33">
      <c r="D15" s="61" t="n"/>
      <c r="E15" s="61" t="n"/>
      <c r="F15" s="61" t="n"/>
      <c r="K15" s="77" t="n"/>
      <c r="L15" s="63" t="n"/>
      <c r="M15" s="77" t="n"/>
      <c r="N15" s="64" t="n"/>
      <c r="O15" s="65" t="n"/>
      <c r="P15" s="64">
        <f>N15*O15</f>
        <v/>
      </c>
      <c r="Q15" s="64">
        <f>IF(P15=0,0,IF((P15*1/10000)&lt;5,5+P15*0.1/10000,(P15*1.1/10000)))</f>
        <v/>
      </c>
      <c r="R15" s="64">
        <f>IFERROR(_xlfn.IFS(M15="买入",0,M15="卖出",P15*0.5/1000),0)</f>
        <v/>
      </c>
    </row>
    <row r="16" ht="21.75" customHeight="1" s="33">
      <c r="D16" s="61" t="n"/>
      <c r="E16" s="61" t="n"/>
      <c r="F16" s="61" t="n"/>
      <c r="K16" s="77" t="n"/>
      <c r="L16" s="63" t="n"/>
      <c r="M16" s="77" t="n"/>
      <c r="N16" s="64" t="n"/>
      <c r="O16" s="65" t="n"/>
      <c r="P16" s="64">
        <f>N16*O16</f>
        <v/>
      </c>
      <c r="Q16" s="64">
        <f>IF(P16=0,0,IF((P16*1/10000)&lt;5,5+P16*0.1/10000,(P16*1.1/10000)))</f>
        <v/>
      </c>
      <c r="R16" s="64">
        <f>IFERROR(_xlfn.IFS(M16="买入",0,M16="卖出",P16*0.5/1000),0)</f>
        <v/>
      </c>
    </row>
    <row r="17" ht="21.75" customHeight="1" s="33">
      <c r="D17" s="61" t="n"/>
      <c r="E17" s="61" t="n"/>
      <c r="F17" s="61" t="n"/>
      <c r="K17" s="77" t="n"/>
      <c r="L17" s="63" t="n"/>
      <c r="M17" s="77" t="n"/>
      <c r="N17" s="64" t="n"/>
      <c r="O17" s="65" t="n"/>
      <c r="P17" s="64">
        <f>N17*O17</f>
        <v/>
      </c>
      <c r="Q17" s="64">
        <f>IF(P17=0,0,IF((P17*1/10000)&lt;5,5+P17*0.1/10000,(P17*1.1/10000)))</f>
        <v/>
      </c>
      <c r="R17" s="64">
        <f>IFERROR(_xlfn.IFS(M17="买入",0,M17="卖出",P17*0.5/1000),0)</f>
        <v/>
      </c>
      <c r="AB17" s="80" t="n"/>
      <c r="AC17" s="64" t="n"/>
    </row>
    <row r="18" ht="21.75" customHeight="1" s="33">
      <c r="D18" s="61" t="n"/>
      <c r="E18" s="61" t="n"/>
      <c r="F18" s="61" t="n"/>
      <c r="K18" s="77" t="n"/>
      <c r="L18" s="63" t="n"/>
      <c r="M18" s="77" t="n"/>
      <c r="N18" s="64" t="n"/>
      <c r="O18" s="65" t="n"/>
      <c r="P18" s="64">
        <f>N18*O18</f>
        <v/>
      </c>
      <c r="Q18" s="64">
        <f>IF(P18=0,0,IF((P18*1/10000)&lt;5,5+P18*0.1/10000,(P18*1.1/10000)))</f>
        <v/>
      </c>
      <c r="R18" s="64">
        <f>IFERROR(_xlfn.IFS(M18="买入",0,M18="卖出",P18*0.5/1000),0)</f>
        <v/>
      </c>
      <c r="AB18" s="80" t="n"/>
    </row>
    <row r="19" ht="21.75" customHeight="1" s="33">
      <c r="D19" s="61" t="n"/>
      <c r="E19" s="61" t="n"/>
      <c r="F19" s="61" t="n"/>
      <c r="K19" s="77" t="n"/>
      <c r="L19" s="63" t="n"/>
      <c r="M19" s="77" t="n"/>
      <c r="N19" s="64" t="n"/>
      <c r="O19" s="65" t="n"/>
      <c r="P19" s="64">
        <f>N19*O19</f>
        <v/>
      </c>
      <c r="Q19" s="64">
        <f>IF(P19=0,0,IF((P19*1/10000)&lt;5,5+P19*0.1/10000,(P19*1.1/10000)))</f>
        <v/>
      </c>
      <c r="R19" s="64">
        <f>IFERROR(_xlfn.IFS(M19="买入",0,M19="卖出",P19*0.5/1000),0)</f>
        <v/>
      </c>
    </row>
    <row r="20" ht="21.75" customHeight="1" s="33">
      <c r="D20" s="61" t="n"/>
      <c r="E20" s="61" t="n"/>
      <c r="F20" s="61" t="n"/>
      <c r="K20" s="77" t="n"/>
      <c r="L20" s="63" t="n"/>
      <c r="M20" s="77" t="n"/>
      <c r="N20" s="64" t="n"/>
      <c r="O20" s="65" t="n"/>
      <c r="P20" s="64">
        <f>N20*O20</f>
        <v/>
      </c>
      <c r="Q20" s="64">
        <f>IF(P20=0,0,IF((P20*1/10000)&lt;5,5+P20*0.1/10000,(P20*1.1/10000)))</f>
        <v/>
      </c>
      <c r="R20" s="64">
        <f>IFERROR(_xlfn.IFS(M20="买入",0,M20="卖出",P20*0.5/1000),0)</f>
        <v/>
      </c>
    </row>
    <row r="21" ht="21.75" customHeight="1" s="33">
      <c r="D21" s="61" t="n"/>
      <c r="E21" s="61" t="n"/>
      <c r="F21" s="61" t="n"/>
      <c r="K21" s="77" t="n"/>
      <c r="L21" s="63" t="n"/>
      <c r="M21" s="77" t="n"/>
      <c r="N21" s="64" t="n"/>
      <c r="O21" s="65" t="n"/>
      <c r="P21" s="64">
        <f>N21*O21</f>
        <v/>
      </c>
      <c r="Q21" s="64">
        <f>IF(P21=0,0,IF((P21*1/10000)&lt;5,5+P21*0.1/10000,(P21*1.1/10000)))</f>
        <v/>
      </c>
      <c r="R21" s="64">
        <f>IFERROR(_xlfn.IFS(M21="买入",0,M21="卖出",P21*0.5/1000),0)</f>
        <v/>
      </c>
    </row>
    <row r="22" ht="21.75" customHeight="1" s="33">
      <c r="D22" s="61" t="n"/>
      <c r="E22" s="61" t="n"/>
      <c r="F22" s="61" t="n"/>
      <c r="K22" s="77" t="n"/>
      <c r="L22" s="63" t="n"/>
      <c r="M22" s="77" t="n"/>
      <c r="N22" s="64" t="n"/>
      <c r="O22" s="65" t="n"/>
      <c r="P22" s="64">
        <f>N22*O22</f>
        <v/>
      </c>
      <c r="Q22" s="64">
        <f>IF(P22=0,0,IF((P22*1/10000)&lt;5,5+P22*0.1/10000,(P22*1.1/10000)))</f>
        <v/>
      </c>
      <c r="R22" s="64">
        <f>IFERROR(_xlfn.IFS(M22="买入",0,M22="卖出",P22*0.5/1000),0)</f>
        <v/>
      </c>
    </row>
    <row r="23" ht="21.75" customHeight="1" s="33">
      <c r="D23" s="61" t="n"/>
      <c r="E23" s="61" t="n"/>
      <c r="F23" s="61" t="n"/>
      <c r="K23" s="77" t="n"/>
      <c r="L23" s="63" t="n"/>
      <c r="M23" s="77" t="n"/>
      <c r="N23" s="64" t="n"/>
      <c r="O23" s="65" t="n"/>
      <c r="P23" s="64">
        <f>N23*O23</f>
        <v/>
      </c>
      <c r="Q23" s="64">
        <f>IF(P23=0,0,IF((P23*1/10000)&lt;5,5+P23*0.1/10000,(P23*1.1/10000)))</f>
        <v/>
      </c>
      <c r="R23" s="64">
        <f>IFERROR(_xlfn.IFS(M23="买入",0,M23="卖出",P23*0.5/1000),0)</f>
        <v/>
      </c>
    </row>
    <row r="24" ht="21.75" customHeight="1" s="33">
      <c r="D24" s="61" t="n"/>
      <c r="E24" s="61" t="n"/>
      <c r="F24" s="61" t="n"/>
      <c r="K24" s="77" t="n"/>
      <c r="L24" s="63" t="n"/>
      <c r="M24" s="77" t="n"/>
      <c r="N24" s="64" t="n"/>
      <c r="O24" s="65" t="n"/>
      <c r="P24" s="64">
        <f>N24*O24</f>
        <v/>
      </c>
      <c r="Q24" s="64">
        <f>IF(P24=0,0,IF((P24*1/10000)&lt;5,5+P24*0.1/10000,(P24*1.1/10000)))</f>
        <v/>
      </c>
      <c r="R24" s="64">
        <f>IFERROR(_xlfn.IFS(M24="买入",0,M24="卖出",P24*0.5/1000),0)</f>
        <v/>
      </c>
    </row>
    <row r="25" ht="21.75" customHeight="1" s="33">
      <c r="D25" s="61" t="n"/>
      <c r="E25" s="61" t="n"/>
      <c r="F25" s="61" t="n"/>
      <c r="K25" s="77" t="n"/>
      <c r="L25" s="63" t="n"/>
      <c r="M25" s="77" t="n"/>
      <c r="N25" s="64" t="n"/>
      <c r="O25" s="65" t="n"/>
      <c r="P25" s="64">
        <f>N25*O25</f>
        <v/>
      </c>
      <c r="Q25" s="64">
        <f>IF(P25=0,0,IF((P25*1/10000)&lt;5,5+P25*0.1/10000,(P25*1.1/10000)))</f>
        <v/>
      </c>
      <c r="R25" s="64">
        <f>IFERROR(_xlfn.IFS(M25="买入",0,M25="卖出",P25*0.5/1000),0)</f>
        <v/>
      </c>
    </row>
    <row r="26" ht="21.75" customHeight="1" s="33">
      <c r="D26" s="61" t="n"/>
      <c r="E26" s="61" t="n"/>
      <c r="F26" s="61" t="n"/>
      <c r="K26" s="77" t="n"/>
      <c r="L26" s="63" t="n"/>
      <c r="M26" s="77" t="n"/>
      <c r="N26" s="64" t="n"/>
      <c r="O26" s="65" t="n"/>
      <c r="P26" s="64">
        <f>N26*O26</f>
        <v/>
      </c>
      <c r="Q26" s="64">
        <f>IF(P26=0,0,IF((P26*1/10000)&lt;5,5+P26*0.1/10000,(P26*1.1/10000)))</f>
        <v/>
      </c>
      <c r="R26" s="64">
        <f>IFERROR(_xlfn.IFS(M26="买入",0,M26="卖出",P26*0.5/1000),0)</f>
        <v/>
      </c>
    </row>
    <row r="27" ht="21.75" customHeight="1" s="33">
      <c r="D27" s="61" t="n"/>
      <c r="E27" s="61" t="n"/>
      <c r="F27" s="61" t="n"/>
      <c r="K27" s="77" t="n"/>
      <c r="L27" s="63" t="n"/>
      <c r="M27" s="77" t="n"/>
      <c r="N27" s="64" t="n"/>
      <c r="O27" s="65" t="n"/>
      <c r="P27" s="64">
        <f>N27*O27</f>
        <v/>
      </c>
      <c r="Q27" s="64">
        <f>IF(P27=0,0,IF((P27*1/10000)&lt;5,5+P27*0.1/10000,(P27*1.1/10000)))</f>
        <v/>
      </c>
      <c r="R27" s="64">
        <f>IFERROR(_xlfn.IFS(M27="买入",0,M27="卖出",P27*0.5/1000),0)</f>
        <v/>
      </c>
    </row>
    <row r="28" ht="21.75" customHeight="1" s="33">
      <c r="D28" s="61" t="n"/>
      <c r="E28" s="61" t="n"/>
      <c r="F28" s="61" t="n"/>
      <c r="K28" s="77" t="n"/>
      <c r="L28" s="63" t="n"/>
      <c r="M28" s="77" t="n"/>
      <c r="N28" s="64" t="n"/>
      <c r="O28" s="65" t="n"/>
      <c r="P28" s="64">
        <f>N28*O28</f>
        <v/>
      </c>
      <c r="Q28" s="64">
        <f>IF(P28=0,0,IF((P28*1/10000)&lt;5,5+P28*0.1/10000,(P28*1.1/10000)))</f>
        <v/>
      </c>
      <c r="R28" s="64">
        <f>IFERROR(_xlfn.IFS(M28="买入",0,M28="卖出",P28*0.5/1000),0)</f>
        <v/>
      </c>
    </row>
    <row r="29" ht="21.75" customHeight="1" s="33">
      <c r="D29" s="61" t="n"/>
      <c r="E29" s="61" t="n"/>
      <c r="F29" s="61" t="n"/>
      <c r="K29" s="77" t="n"/>
      <c r="L29" s="63" t="n"/>
      <c r="M29" s="77" t="n"/>
      <c r="N29" s="64" t="n"/>
      <c r="O29" s="65" t="n"/>
      <c r="P29" s="64">
        <f>N29*O29</f>
        <v/>
      </c>
      <c r="Q29" s="64">
        <f>IF(P29=0,0,IF((P29*1/10000)&lt;5,5+P29*0.1/10000,(P29*1.1/10000)))</f>
        <v/>
      </c>
      <c r="R29" s="64">
        <f>IFERROR(_xlfn.IFS(M29="买入",0,M29="卖出",P29*0.5/1000),0)</f>
        <v/>
      </c>
    </row>
    <row r="30" ht="21.75" customHeight="1" s="33">
      <c r="D30" s="61" t="n"/>
      <c r="E30" s="61" t="n"/>
      <c r="F30" s="61" t="n"/>
      <c r="K30" s="77" t="n"/>
      <c r="L30" s="63" t="n"/>
      <c r="M30" s="77" t="n"/>
      <c r="N30" s="64" t="n"/>
      <c r="O30" s="65" t="n"/>
      <c r="P30" s="64">
        <f>N30*O30</f>
        <v/>
      </c>
      <c r="Q30" s="64">
        <f>IF(P30=0,0,IF((P30*1/10000)&lt;5,5+P30*0.1/10000,(P30*1.1/10000)))</f>
        <v/>
      </c>
      <c r="R30" s="64">
        <f>IFERROR(_xlfn.IFS(M30="买入",0,M30="卖出",P30*0.5/1000),0)</f>
        <v/>
      </c>
    </row>
    <row r="31" ht="21.75" customHeight="1" s="33">
      <c r="D31" s="61" t="n"/>
      <c r="E31" s="61" t="n"/>
      <c r="F31" s="61" t="n"/>
      <c r="K31" s="77" t="n"/>
      <c r="L31" s="63" t="n"/>
      <c r="M31" s="77" t="n"/>
      <c r="N31" s="64" t="n"/>
      <c r="O31" s="65" t="n"/>
      <c r="P31" s="64">
        <f>N31*O31</f>
        <v/>
      </c>
      <c r="Q31" s="64">
        <f>IF(P31=0,0,IF((P31*1/10000)&lt;5,5+P31*0.1/10000,(P31*1.1/10000)))</f>
        <v/>
      </c>
      <c r="R31" s="64">
        <f>IFERROR(_xlfn.IFS(M31="买入",0,M31="卖出",P31*0.5/1000),0)</f>
        <v/>
      </c>
    </row>
    <row r="32" ht="21.75" customHeight="1" s="33">
      <c r="D32" s="61" t="n"/>
      <c r="E32" s="61" t="n"/>
      <c r="F32" s="61" t="n"/>
      <c r="K32" s="77" t="n"/>
      <c r="L32" s="63" t="n"/>
      <c r="M32" s="77" t="n"/>
      <c r="N32" s="64" t="n"/>
      <c r="O32" s="65" t="n"/>
      <c r="P32" s="64">
        <f>N32*O32</f>
        <v/>
      </c>
      <c r="Q32" s="64">
        <f>IF(P32=0,0,IF((P32*1/10000)&lt;5,5+P32*0.1/10000,(P32*1.1/10000)))</f>
        <v/>
      </c>
      <c r="R32" s="64">
        <f>IFERROR(_xlfn.IFS(M32="买入",0,M32="卖出",P32*0.5/1000),0)</f>
        <v/>
      </c>
    </row>
    <row r="33" ht="21.75" customHeight="1" s="33">
      <c r="D33" s="61" t="n"/>
      <c r="E33" s="61" t="n"/>
      <c r="F33" s="61" t="n"/>
      <c r="K33" s="77" t="n"/>
      <c r="L33" s="63" t="n"/>
      <c r="M33" s="77" t="n"/>
      <c r="N33" s="64" t="n"/>
      <c r="O33" s="65" t="n"/>
      <c r="P33" s="64">
        <f>N33*O33</f>
        <v/>
      </c>
      <c r="Q33" s="64">
        <f>IF(P33=0,0,IF((P33*1/10000)&lt;5,5+P33*0.1/10000,(P33*1.1/10000)))</f>
        <v/>
      </c>
      <c r="R33" s="64">
        <f>IFERROR(_xlfn.IFS(M33="买入",0,M33="卖出",P33*0.5/1000),0)</f>
        <v/>
      </c>
    </row>
    <row r="34" ht="21.75" customHeight="1" s="33">
      <c r="D34" s="61" t="n"/>
      <c r="E34" s="61" t="n"/>
      <c r="F34" s="61" t="n"/>
    </row>
    <row r="35" ht="21.75" customHeight="1" s="33">
      <c r="D35" s="61" t="n"/>
      <c r="E35" s="61" t="n"/>
      <c r="F35" s="61" t="n"/>
    </row>
    <row r="36" ht="21.75" customHeight="1" s="33"/>
  </sheetData>
  <mergeCells count="2">
    <mergeCell ref="B1:I1"/>
    <mergeCell ref="B2:I2"/>
  </mergeCells>
  <conditionalFormatting sqref="I7:I33">
    <cfRule type="cellIs" priority="2" operator="lessThan" dxfId="4">
      <formula>0</formula>
    </cfRule>
    <cfRule type="cellIs" priority="3" operator="greaterThan" dxfId="3">
      <formula>0</formula>
    </cfRule>
  </conditionalFormatting>
  <dataValidations count="2">
    <dataValidation sqref="M7:M33" showDropDown="0" showInputMessage="1" showErrorMessage="1" allowBlank="0" type="list">
      <formula1>$AF$9:$AF$10</formula1>
    </dataValidation>
    <dataValidation sqref="K7:K33" showDropDown="0" showInputMessage="1" showErrorMessage="1" allowBlank="0" type="list">
      <formula1>$V$7:$V$8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D33"/>
  <sheetViews>
    <sheetView workbookViewId="0">
      <selection activeCell="D7" sqref="D7"/>
    </sheetView>
  </sheetViews>
  <sheetFormatPr baseColWidth="8" defaultColWidth="9" defaultRowHeight="13.45"/>
  <cols>
    <col width="13.2702702702703" customWidth="1" style="49" min="1" max="1"/>
    <col width="11.2612612612613" customWidth="1" style="49" min="2" max="3"/>
    <col width="16.6396396396396" customWidth="1" style="49" min="4" max="4"/>
    <col width="9.126126126126129" customWidth="1" style="49" min="5" max="5"/>
    <col width="11.8738738738739" customWidth="1" style="49" min="6" max="8"/>
    <col width="2.74774774774775" customWidth="1" style="49" min="9" max="9"/>
    <col width="14.6216216216216" customWidth="1" style="49" min="10" max="10"/>
    <col width="12.6396396396396" customWidth="1" style="49" min="11" max="12"/>
    <col width="11.8738738738739" customWidth="1" style="49" min="13" max="13"/>
    <col width="14.6216216216216" customWidth="1" style="49" min="14" max="14"/>
    <col width="17.3783783783784" customWidth="1" style="49" min="15" max="15"/>
    <col width="12.6396396396396" customWidth="1" style="49" min="16" max="24"/>
    <col width="11.7567567567568" customWidth="1" style="49" min="25" max="25"/>
    <col width="16" customWidth="1" style="49" min="26" max="26"/>
    <col width="11.5045045045045" customWidth="1" style="49" min="27" max="27"/>
    <col width="12.6396396396396" customWidth="1" style="49" min="28" max="28"/>
    <col width="11.6486486486486" customWidth="1" style="49" min="29" max="29"/>
    <col hidden="1" width="5.79279279279279" customWidth="1" style="49" min="30" max="30"/>
    <col width="9.36036036036036" customWidth="1" style="49" min="31" max="31"/>
    <col width="9.36036036036036" customWidth="1" style="49" min="33" max="33"/>
  </cols>
  <sheetData>
    <row r="1" ht="21.75" customHeight="1" s="33">
      <c r="B1" s="67" t="inlineStr">
        <is>
          <t>成本价=（买入总成本-卖出总金额）÷持有股票数量</t>
        </is>
      </c>
    </row>
    <row r="2" ht="21.75" customFormat="1" customHeight="1" s="68">
      <c r="B2" s="67" t="inlineStr">
        <is>
          <t>浮动盈亏比例=（市价-成本价）÷成本价</t>
        </is>
      </c>
    </row>
    <row r="4" ht="19.5" customHeight="1" s="33">
      <c r="A4" s="70" t="inlineStr">
        <is>
          <t>持股天数</t>
        </is>
      </c>
      <c r="B4" s="70" t="inlineStr">
        <is>
          <t>股票名称</t>
        </is>
      </c>
      <c r="C4" s="70" t="inlineStr">
        <is>
          <t>股票代码</t>
        </is>
      </c>
      <c r="D4" s="70" t="inlineStr">
        <is>
          <t>昨收盘价</t>
        </is>
      </c>
      <c r="E4" s="69" t="n"/>
    </row>
    <row r="5" ht="19.5" customHeight="1" s="33">
      <c r="A5" s="61">
        <f>NETWORKDAYS(J7,TODAY())</f>
        <v/>
      </c>
      <c r="B5" s="61" t="inlineStr">
        <is>
          <t>石英股份</t>
        </is>
      </c>
      <c r="C5" s="84" t="n">
        <v>603688</v>
      </c>
      <c r="D5" s="61" t="n">
        <v>92.84</v>
      </c>
    </row>
    <row r="6" ht="19.5" customHeight="1" s="33">
      <c r="A6" s="70" t="inlineStr">
        <is>
          <t>建仓时间</t>
        </is>
      </c>
      <c r="B6" s="70" t="inlineStr">
        <is>
          <t>成本价</t>
        </is>
      </c>
      <c r="C6" s="70" t="inlineStr">
        <is>
          <t>持仓数量</t>
        </is>
      </c>
      <c r="D6" s="70" t="inlineStr">
        <is>
          <t>清仓前成本价</t>
        </is>
      </c>
      <c r="E6" s="70" t="inlineStr">
        <is>
          <t>清仓价</t>
        </is>
      </c>
      <c r="F6" s="70" t="inlineStr">
        <is>
          <t>清仓数量</t>
        </is>
      </c>
      <c r="G6" s="70" t="inlineStr">
        <is>
          <t>费用</t>
        </is>
      </c>
      <c r="H6" s="70" t="inlineStr">
        <is>
          <t>收益</t>
        </is>
      </c>
      <c r="I6" s="61" t="n"/>
      <c r="J6" s="73" t="inlineStr">
        <is>
          <t>交易时间</t>
        </is>
      </c>
      <c r="K6" s="74" t="inlineStr">
        <is>
          <t>交易类型</t>
        </is>
      </c>
      <c r="L6" s="74" t="inlineStr">
        <is>
          <t>交易价格</t>
        </is>
      </c>
      <c r="M6" s="74" t="inlineStr">
        <is>
          <t>交易数量</t>
        </is>
      </c>
      <c r="N6" s="74" t="inlineStr">
        <is>
          <t>交易金额</t>
        </is>
      </c>
      <c r="O6" s="74" t="inlineStr">
        <is>
          <t>佣金和过户费</t>
        </is>
      </c>
      <c r="P6" s="74" t="inlineStr">
        <is>
          <t>印花税</t>
        </is>
      </c>
      <c r="Q6" s="61" t="n"/>
      <c r="R6" s="61" t="n"/>
      <c r="S6" s="61" t="n"/>
      <c r="T6" s="61" t="n"/>
      <c r="U6" s="61" t="n"/>
      <c r="V6" s="61" t="n"/>
      <c r="W6" s="61" t="n"/>
      <c r="X6" s="61" t="n"/>
      <c r="Y6" s="61" t="n"/>
    </row>
    <row r="7" ht="21.75" customHeight="1" s="33">
      <c r="A7" s="79" t="n">
        <v>45211</v>
      </c>
      <c r="B7" s="75">
        <f>IF(C7=0,0,(SUMIFS(N7:N13,K7:K13,"买入")+SUM(O7:O13)+SUM(P7:P13)-SUMIFS(N7:N13,K7:K13,"卖出"))/C7)</f>
        <v/>
      </c>
      <c r="C7" s="61">
        <f>SUMIFS(M7:M13,K7:K13,"买入")-SUMIFS(M7:M13,K7:K13,"卖出")</f>
        <v/>
      </c>
      <c r="D7" s="61" t="n">
        <v>99.5</v>
      </c>
      <c r="E7" s="61" t="n">
        <v>89.58499999999999</v>
      </c>
      <c r="F7" s="61" t="n">
        <v>200</v>
      </c>
      <c r="G7" s="85">
        <f>SUM(O7:O14)+SUM(P7:P14)</f>
        <v/>
      </c>
      <c r="H7" s="61">
        <f>IF(F7=0,($D$5-B7)*C7-G7,(E7-D7)*F7-G7)</f>
        <v/>
      </c>
      <c r="J7" s="79" t="n">
        <v>45211</v>
      </c>
      <c r="K7" s="77" t="inlineStr">
        <is>
          <t>买入</t>
        </is>
      </c>
      <c r="L7" s="64" t="n">
        <v>99.5</v>
      </c>
      <c r="M7" s="65" t="n">
        <v>200</v>
      </c>
      <c r="N7" s="64">
        <f>L7*M7</f>
        <v/>
      </c>
      <c r="O7" s="86">
        <f>IF(N7=0,0,IF((N7*1/10000)&lt;5,5+N7*0.1/10000,(N7*1.1/10000)))</f>
        <v/>
      </c>
      <c r="P7" s="64">
        <f>IFERROR(_xlfn.IFS(K7="买入",0,K7="卖出",N7*0.5/1000),0)</f>
        <v/>
      </c>
    </row>
    <row r="8" ht="21.75" customHeight="1" s="33">
      <c r="A8" s="79" t="n"/>
      <c r="B8" s="75" t="n"/>
      <c r="C8" s="61" t="n"/>
      <c r="D8" s="61" t="n"/>
      <c r="E8" s="61" t="n"/>
      <c r="F8" s="61" t="n"/>
      <c r="G8" s="85" t="n"/>
      <c r="H8" s="61" t="n"/>
      <c r="J8" s="63" t="n">
        <v>45225</v>
      </c>
      <c r="K8" s="77" t="inlineStr">
        <is>
          <t>卖出</t>
        </is>
      </c>
      <c r="L8" s="64" t="n">
        <v>89.58499999999999</v>
      </c>
      <c r="M8" s="65" t="n">
        <v>200</v>
      </c>
      <c r="N8" s="64">
        <f>L8*M8</f>
        <v/>
      </c>
      <c r="O8" s="86">
        <f>IF(N8=0,0,IF(ROUND(N8*1.1/10000,2)&lt;5,5,ROUND(N8*1.1/10000,2)))</f>
        <v/>
      </c>
      <c r="P8" s="64">
        <f>IFERROR(_xlfn.IFS(K8="买入",0,K8="卖出",N8*0.5/1000),0)</f>
        <v/>
      </c>
    </row>
    <row r="9" ht="21.75" customHeight="1" s="33">
      <c r="G9" s="87" t="n"/>
      <c r="J9" s="63" t="n"/>
      <c r="K9" s="77" t="n"/>
      <c r="L9" s="64" t="n"/>
      <c r="M9" s="65" t="n"/>
      <c r="N9" s="64">
        <f>L9*M9</f>
        <v/>
      </c>
      <c r="O9" s="86">
        <f>IF(N9=0,0,IF(ROUND(N9*1.1/10000,2)&lt;5,5,ROUND(N9*1.1/10000,2)))</f>
        <v/>
      </c>
      <c r="P9" s="64">
        <f>IFERROR(_xlfn.IFS(K9="买入",0,K9="卖出",N9*0.5/1000),0)</f>
        <v/>
      </c>
      <c r="AD9" s="69" t="inlineStr">
        <is>
          <t>买入</t>
        </is>
      </c>
    </row>
    <row r="10" ht="21.75" customHeight="1" s="33">
      <c r="G10" s="87" t="n"/>
      <c r="J10" s="63" t="n"/>
      <c r="K10" s="77" t="n"/>
      <c r="L10" s="64" t="n"/>
      <c r="M10" s="65" t="n"/>
      <c r="N10" s="64">
        <f>L10*M10</f>
        <v/>
      </c>
      <c r="O10" s="86">
        <f>IF(N10=0,0,IF(ROUND(N10*1.1/10000,2)&lt;5,5,ROUND(N10*1.1/10000,2)))</f>
        <v/>
      </c>
      <c r="P10" s="64">
        <f>IFERROR(_xlfn.IFS(K10="买入",0,K10="卖出",N10*0.5/1000),0)</f>
        <v/>
      </c>
      <c r="AD10" s="69" t="inlineStr">
        <is>
          <t>卖出</t>
        </is>
      </c>
    </row>
    <row r="11" ht="21.75" customHeight="1" s="33">
      <c r="G11" s="87" t="n"/>
      <c r="J11" s="63" t="n"/>
      <c r="K11" s="77" t="n"/>
      <c r="L11" s="64" t="n"/>
      <c r="M11" s="65" t="n"/>
      <c r="N11" s="64">
        <f>L11*M11</f>
        <v/>
      </c>
      <c r="O11" s="86">
        <f>IF(N11=0,0,IF(ROUND(N11*1.1/10000,2)&lt;5,5,ROUND(N11*1.1/10000,2)))</f>
        <v/>
      </c>
      <c r="P11" s="64">
        <f>IFERROR(_xlfn.IFS(K11="买入",0,K11="卖出",N11*0.5/1000),0)</f>
        <v/>
      </c>
    </row>
    <row r="12" ht="21.75" customHeight="1" s="33">
      <c r="G12" s="87" t="n"/>
      <c r="J12" s="63" t="n"/>
      <c r="K12" s="77" t="n"/>
      <c r="L12" s="64" t="n"/>
      <c r="M12" s="65" t="n"/>
      <c r="N12" s="64">
        <f>L12*M12</f>
        <v/>
      </c>
      <c r="O12" s="86">
        <f>IF(N12=0,0,IF(ROUND(N12*1.1/10000,2)&lt;5,5,ROUND(N12*1.1/10000,2)))</f>
        <v/>
      </c>
      <c r="P12" s="64">
        <f>IFERROR(_xlfn.IFS(K12="买入",0,K12="卖出",N12*0.5/1000),0)</f>
        <v/>
      </c>
    </row>
    <row r="13" ht="21.75" customHeight="1" s="33">
      <c r="G13" s="87" t="n"/>
      <c r="J13" s="63" t="n"/>
      <c r="K13" s="77" t="n"/>
      <c r="L13" s="64" t="n"/>
      <c r="M13" s="65" t="n"/>
      <c r="N13" s="64">
        <f>L13*M13</f>
        <v/>
      </c>
      <c r="O13" s="86">
        <f>IF(N13=0,0,IF(ROUND(N13*1.1/10000,2)&lt;5,5,ROUND(N13*1.1/10000,2)))</f>
        <v/>
      </c>
      <c r="P13" s="64">
        <f>IFERROR(_xlfn.IFS(K13="买入",0,K13="卖出",N13*0.5/1000),0)</f>
        <v/>
      </c>
    </row>
    <row r="14" ht="21.75" customHeight="1" s="33">
      <c r="G14" s="87" t="n"/>
      <c r="J14" s="63" t="n"/>
      <c r="K14" s="77" t="n"/>
      <c r="L14" s="64" t="n"/>
      <c r="M14" s="65" t="n"/>
      <c r="N14" s="64">
        <f>L14*M14</f>
        <v/>
      </c>
      <c r="O14" s="86">
        <f>IF(N14=0,0,IF(ROUND(N14*1.1/10000,2)&lt;5,5,ROUND(N14*1.1/10000,2)))</f>
        <v/>
      </c>
      <c r="P14" s="64">
        <f>IFERROR(_xlfn.IFS(K14="买入",0,K14="卖出",N14*0.5/1000),0)</f>
        <v/>
      </c>
    </row>
    <row r="15" ht="21.75" customHeight="1" s="33">
      <c r="G15" s="87" t="n"/>
      <c r="J15" s="63" t="n"/>
      <c r="K15" s="77" t="n"/>
      <c r="L15" s="64" t="n"/>
      <c r="M15" s="65" t="n"/>
      <c r="N15" s="64">
        <f>L15*M15</f>
        <v/>
      </c>
      <c r="O15" s="86">
        <f>IF(N15=0,0,IF(ROUND(N15*1.1/10000,2)&lt;5,5,ROUND(N15*1.1/10000,2)))</f>
        <v/>
      </c>
      <c r="P15" s="64">
        <f>IFERROR(_xlfn.IFS(K15="买入",0,K15="卖出",N15*0.5/1000),0)</f>
        <v/>
      </c>
    </row>
    <row r="16" ht="21.75" customHeight="1" s="33">
      <c r="G16" s="87" t="n"/>
      <c r="J16" s="63" t="n"/>
      <c r="K16" s="77" t="n"/>
      <c r="L16" s="64" t="n"/>
      <c r="M16" s="65" t="n"/>
      <c r="N16" s="64">
        <f>L16*M16</f>
        <v/>
      </c>
      <c r="O16" s="86">
        <f>IF(N16=0,0,IF(ROUND(N16*1.1/10000,2)&lt;5,5,ROUND(N16*1.1/10000,2)))</f>
        <v/>
      </c>
      <c r="P16" s="64">
        <f>IFERROR(_xlfn.IFS(K16="买入",0,K16="卖出",N16*0.5/1000),0)</f>
        <v/>
      </c>
    </row>
    <row r="17" ht="21.75" customHeight="1" s="33">
      <c r="G17" s="87" t="n"/>
      <c r="J17" s="63" t="n"/>
      <c r="K17" s="77" t="n"/>
      <c r="L17" s="64" t="n"/>
      <c r="M17" s="65" t="n"/>
      <c r="N17" s="64">
        <f>L17*M17</f>
        <v/>
      </c>
      <c r="O17" s="86">
        <f>IF(N17=0,0,IF(ROUND(N17*1.1/10000,2)&lt;5,5,ROUND(N17*1.1/10000,2)))</f>
        <v/>
      </c>
      <c r="P17" s="64">
        <f>IFERROR(_xlfn.IFS(K17="买入",0,K17="卖出",N17*0.5/1000),0)</f>
        <v/>
      </c>
      <c r="Z17" s="80" t="n"/>
      <c r="AA17" s="64" t="n"/>
    </row>
    <row r="18" ht="21.75" customHeight="1" s="33">
      <c r="G18" s="87" t="n"/>
      <c r="J18" s="63" t="n"/>
      <c r="K18" s="77" t="n"/>
      <c r="L18" s="64" t="n"/>
      <c r="M18" s="65" t="n"/>
      <c r="N18" s="64">
        <f>L18*M18</f>
        <v/>
      </c>
      <c r="O18" s="86">
        <f>IF(N18=0,0,IF(ROUND(N18*1.1/10000,2)&lt;5,5,ROUND(N18*1.1/10000,2)))</f>
        <v/>
      </c>
      <c r="P18" s="64">
        <f>IFERROR(_xlfn.IFS(K18="买入",0,K18="卖出",N18*0.5/1000),0)</f>
        <v/>
      </c>
      <c r="Z18" s="80" t="n"/>
    </row>
    <row r="19" ht="21.75" customHeight="1" s="33">
      <c r="G19" s="87" t="n"/>
      <c r="J19" s="63" t="n"/>
      <c r="K19" s="77" t="n"/>
      <c r="L19" s="64" t="n"/>
      <c r="M19" s="65" t="n"/>
      <c r="N19" s="64">
        <f>L19*M19</f>
        <v/>
      </c>
      <c r="O19" s="86">
        <f>IF(N19=0,0,IF(ROUND(N19*1.1/10000,2)&lt;5,5,ROUND(N19*1.1/10000,2)))</f>
        <v/>
      </c>
      <c r="P19" s="64">
        <f>IFERROR(_xlfn.IFS(K19="买入",0,K19="卖出",N19*0.5/1000),0)</f>
        <v/>
      </c>
    </row>
    <row r="20" ht="21.75" customHeight="1" s="33">
      <c r="G20" s="87" t="n"/>
      <c r="J20" s="63" t="n"/>
      <c r="K20" s="77" t="n"/>
      <c r="L20" s="64" t="n"/>
      <c r="M20" s="65" t="n"/>
      <c r="N20" s="64">
        <f>L20*M20</f>
        <v/>
      </c>
      <c r="O20" s="86">
        <f>IF(N20=0,0,IF(ROUND(N20*1.1/10000,2)&lt;5,5,ROUND(N20*1.1/10000,2)))</f>
        <v/>
      </c>
      <c r="P20" s="64">
        <f>IFERROR(_xlfn.IFS(K20="买入",0,K20="卖出",N20*0.5/1000),0)</f>
        <v/>
      </c>
    </row>
    <row r="21" ht="21.75" customHeight="1" s="33">
      <c r="G21" s="87" t="n"/>
      <c r="J21" s="63" t="n"/>
      <c r="K21" s="77" t="n"/>
      <c r="L21" s="64" t="n"/>
      <c r="M21" s="65" t="n"/>
      <c r="N21" s="64">
        <f>L21*M21</f>
        <v/>
      </c>
      <c r="O21" s="86">
        <f>IF(N21=0,0,IF(ROUND(N21*1.1/10000,2)&lt;5,5,ROUND(N21*1.1/10000,2)))</f>
        <v/>
      </c>
      <c r="P21" s="64">
        <f>IFERROR(_xlfn.IFS(K21="买入",0,K21="卖出",N21*0.5/1000),0)</f>
        <v/>
      </c>
    </row>
    <row r="22" ht="21.75" customHeight="1" s="33">
      <c r="G22" s="87" t="n"/>
      <c r="J22" s="63" t="n"/>
      <c r="K22" s="77" t="n"/>
      <c r="L22" s="64" t="n"/>
      <c r="M22" s="65" t="n"/>
      <c r="N22" s="64">
        <f>L22*M22</f>
        <v/>
      </c>
      <c r="O22" s="86">
        <f>IF(N22=0,0,IF(ROUND(N22*1.1/10000,2)&lt;5,5,ROUND(N22*1.1/10000,2)))</f>
        <v/>
      </c>
      <c r="P22" s="64">
        <f>IFERROR(_xlfn.IFS(K22="买入",0,K22="卖出",N22*0.5/1000),0)</f>
        <v/>
      </c>
    </row>
    <row r="23" ht="21.75" customHeight="1" s="33">
      <c r="G23" s="87" t="n"/>
      <c r="J23" s="63" t="n"/>
      <c r="K23" s="77" t="n"/>
      <c r="L23" s="64" t="n"/>
      <c r="M23" s="65" t="n"/>
      <c r="N23" s="64">
        <f>L23*M23</f>
        <v/>
      </c>
      <c r="O23" s="86">
        <f>IF(N23=0,0,IF(ROUND(N23*1.1/10000,2)&lt;5,5,ROUND(N23*1.1/10000,2)))</f>
        <v/>
      </c>
      <c r="P23" s="64">
        <f>IFERROR(_xlfn.IFS(K23="买入",0,K23="卖出",N23*0.5/1000),0)</f>
        <v/>
      </c>
    </row>
    <row r="24" ht="21.75" customHeight="1" s="33">
      <c r="G24" s="87" t="n"/>
      <c r="J24" s="63" t="n"/>
      <c r="K24" s="77" t="n"/>
      <c r="L24" s="64" t="n"/>
      <c r="M24" s="65" t="n"/>
      <c r="N24" s="64">
        <f>L24*M24</f>
        <v/>
      </c>
      <c r="O24" s="86">
        <f>IF(N24=0,0,IF(ROUND(N24*1.1/10000,2)&lt;5,5,ROUND(N24*1.1/10000,2)))</f>
        <v/>
      </c>
      <c r="P24" s="64">
        <f>IFERROR(_xlfn.IFS(K24="买入",0,K24="卖出",N24*0.5/1000),0)</f>
        <v/>
      </c>
    </row>
    <row r="25" ht="21.75" customHeight="1" s="33">
      <c r="G25" s="87" t="n"/>
      <c r="J25" s="63" t="n"/>
      <c r="K25" s="77" t="n"/>
      <c r="L25" s="64" t="n"/>
      <c r="M25" s="65" t="n"/>
      <c r="N25" s="64">
        <f>L25*M25</f>
        <v/>
      </c>
      <c r="O25" s="86">
        <f>IF(N25=0,0,IF(ROUND(N25*1.1/10000,2)&lt;5,5,ROUND(N25*1.1/10000,2)))</f>
        <v/>
      </c>
      <c r="P25" s="64">
        <f>IFERROR(_xlfn.IFS(K25="买入",0,K25="卖出",N25*0.5/1000),0)</f>
        <v/>
      </c>
    </row>
    <row r="26" ht="21.75" customHeight="1" s="33">
      <c r="G26" s="87" t="n"/>
      <c r="J26" s="63" t="n"/>
      <c r="K26" s="77" t="n"/>
      <c r="L26" s="64" t="n"/>
      <c r="M26" s="65" t="n"/>
      <c r="N26" s="64">
        <f>L26*M26</f>
        <v/>
      </c>
      <c r="O26" s="86">
        <f>IF(N26=0,0,IF(ROUND(N26*1.1/10000,2)&lt;5,5,ROUND(N26*1.1/10000,2)))</f>
        <v/>
      </c>
      <c r="P26" s="64">
        <f>IFERROR(_xlfn.IFS(K26="买入",0,K26="卖出",N26*0.5/1000),0)</f>
        <v/>
      </c>
    </row>
    <row r="27" ht="21.75" customHeight="1" s="33">
      <c r="G27" s="87" t="n"/>
      <c r="J27" s="63" t="n"/>
      <c r="K27" s="77" t="n"/>
      <c r="L27" s="64" t="n"/>
      <c r="M27" s="65" t="n"/>
      <c r="N27" s="64">
        <f>L27*M27</f>
        <v/>
      </c>
      <c r="O27" s="86">
        <f>IF(N27=0,0,IF(ROUND(N27*1.1/10000,2)&lt;5,5,ROUND(N27*1.1/10000,2)))</f>
        <v/>
      </c>
      <c r="P27" s="64">
        <f>IFERROR(_xlfn.IFS(K27="买入",0,K27="卖出",N27*0.5/1000),0)</f>
        <v/>
      </c>
    </row>
    <row r="28" ht="21.75" customHeight="1" s="33">
      <c r="G28" s="87" t="n"/>
      <c r="J28" s="63" t="n"/>
      <c r="K28" s="77" t="n"/>
      <c r="L28" s="64" t="n"/>
      <c r="M28" s="65" t="n"/>
      <c r="N28" s="64">
        <f>L28*M28</f>
        <v/>
      </c>
      <c r="O28" s="86">
        <f>IF(N28=0,0,IF(ROUND(N28*1.1/10000,2)&lt;5,5,ROUND(N28*1.1/10000,2)))</f>
        <v/>
      </c>
      <c r="P28" s="64">
        <f>IFERROR(_xlfn.IFS(K28="买入",0,K28="卖出",N28*0.5/1000),0)</f>
        <v/>
      </c>
    </row>
    <row r="29" ht="21.75" customHeight="1" s="33">
      <c r="G29" s="87" t="n"/>
      <c r="J29" s="63" t="n"/>
      <c r="K29" s="77" t="n"/>
      <c r="L29" s="64" t="n"/>
      <c r="M29" s="65" t="n"/>
      <c r="N29" s="64">
        <f>L29*M29</f>
        <v/>
      </c>
      <c r="O29" s="86">
        <f>IF(N29=0,0,IF(ROUND(N29*1.1/10000,2)&lt;5,5,ROUND(N29*1.1/10000,2)))</f>
        <v/>
      </c>
      <c r="P29" s="64">
        <f>IFERROR(_xlfn.IFS(K29="买入",0,K29="卖出",N29*0.5/1000),0)</f>
        <v/>
      </c>
    </row>
    <row r="30" ht="21.75" customHeight="1" s="33">
      <c r="G30" s="87" t="n"/>
      <c r="J30" s="63" t="n"/>
      <c r="K30" s="77" t="n"/>
      <c r="L30" s="64" t="n"/>
      <c r="M30" s="65" t="n"/>
      <c r="N30" s="64">
        <f>L30*M30</f>
        <v/>
      </c>
      <c r="O30" s="86">
        <f>IF(N30=0,0,IF(ROUND(N30*1.1/10000,2)&lt;5,5,ROUND(N30*1.1/10000,2)))</f>
        <v/>
      </c>
      <c r="P30" s="64">
        <f>IFERROR(_xlfn.IFS(K30="买入",0,K30="卖出",N30*0.5/1000),0)</f>
        <v/>
      </c>
    </row>
    <row r="31" ht="21.75" customHeight="1" s="33">
      <c r="G31" s="87" t="n"/>
      <c r="J31" s="63" t="n"/>
      <c r="K31" s="77" t="n"/>
      <c r="L31" s="64" t="n"/>
      <c r="M31" s="65" t="n"/>
      <c r="N31" s="64">
        <f>L31*M31</f>
        <v/>
      </c>
      <c r="O31" s="86">
        <f>IF(N31=0,0,IF(ROUND(N31*1.1/10000,2)&lt;5,5,ROUND(N31*1.1/10000,2)))</f>
        <v/>
      </c>
      <c r="P31" s="64">
        <f>IFERROR(_xlfn.IFS(K31="买入",0,K31="卖出",N31*0.5/1000),0)</f>
        <v/>
      </c>
    </row>
    <row r="32" ht="21.75" customHeight="1" s="33">
      <c r="G32" s="87" t="n"/>
      <c r="J32" s="63" t="n"/>
      <c r="K32" s="77" t="n"/>
      <c r="L32" s="64" t="n"/>
      <c r="M32" s="65" t="n"/>
      <c r="N32" s="64">
        <f>L32*M32</f>
        <v/>
      </c>
      <c r="O32" s="86">
        <f>IF(N32=0,0,IF(ROUND(N32*1.1/10000,2)&lt;5,5,ROUND(N32*1.1/10000,2)))</f>
        <v/>
      </c>
      <c r="P32" s="64">
        <f>IFERROR(_xlfn.IFS(K32="买入",0,K32="卖出",N32*0.5/1000),0)</f>
        <v/>
      </c>
    </row>
    <row r="33" ht="21.75" customHeight="1" s="33">
      <c r="G33" s="87" t="n"/>
      <c r="J33" s="63" t="n"/>
      <c r="K33" s="77" t="n"/>
      <c r="L33" s="64" t="n"/>
      <c r="M33" s="65" t="n"/>
      <c r="N33" s="64">
        <f>L33*M33</f>
        <v/>
      </c>
      <c r="O33" s="86">
        <f>IF(N33=0,0,IF(ROUND(N33*1.1/10000,2)&lt;5,5,ROUND(N33*1.1/10000,2)))</f>
        <v/>
      </c>
      <c r="P33" s="64">
        <f>IFERROR(_xlfn.IFS(K33="买入",0,K33="卖出",N33*0.5/1000),0)</f>
        <v/>
      </c>
    </row>
    <row r="34" ht="21.75" customHeight="1" s="33"/>
    <row r="35" ht="21.75" customHeight="1" s="33"/>
    <row r="36" ht="21.75" customHeight="1" s="33"/>
  </sheetData>
  <mergeCells count="2">
    <mergeCell ref="B1:H1"/>
    <mergeCell ref="B2:H2"/>
  </mergeCells>
  <conditionalFormatting sqref="H7:H33">
    <cfRule type="cellIs" priority="2" operator="lessThan" dxfId="4">
      <formula>0</formula>
    </cfRule>
    <cfRule type="cellIs" priority="3" operator="greaterThan" dxfId="3">
      <formula>0</formula>
    </cfRule>
  </conditionalFormatting>
  <dataValidations count="1">
    <dataValidation sqref="K7:K33" showDropDown="0" showInputMessage="1" showErrorMessage="1" allowBlank="0" type="list">
      <formula1>$AD$9:$AD$10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D33"/>
  <sheetViews>
    <sheetView workbookViewId="0">
      <selection activeCell="K9" sqref="K9"/>
    </sheetView>
  </sheetViews>
  <sheetFormatPr baseColWidth="8" defaultColWidth="9" defaultRowHeight="13.45"/>
  <cols>
    <col width="13.2702702702703" customWidth="1" style="49" min="1" max="1"/>
    <col width="11.2612612612613" customWidth="1" style="49" min="2" max="3"/>
    <col width="16.6396396396396" customWidth="1" style="49" min="4" max="4"/>
    <col width="9.126126126126129" customWidth="1" style="49" min="5" max="5"/>
    <col width="11.8738738738739" customWidth="1" style="49" min="6" max="8"/>
    <col width="2.74774774774775" customWidth="1" style="49" min="9" max="9"/>
    <col width="14.6216216216216" customWidth="1" style="49" min="10" max="10"/>
    <col width="12.6396396396396" customWidth="1" style="49" min="11" max="12"/>
    <col width="11.8738738738739" customWidth="1" style="49" min="13" max="13"/>
    <col width="14.6216216216216" customWidth="1" style="49" min="14" max="14"/>
    <col width="17.3783783783784" customWidth="1" style="49" min="15" max="15"/>
    <col width="12.6396396396396" customWidth="1" style="49" min="16" max="24"/>
    <col width="11.7567567567568" customWidth="1" style="49" min="25" max="25"/>
    <col width="16" customWidth="1" style="49" min="26" max="26"/>
    <col width="11.5045045045045" customWidth="1" style="49" min="27" max="27"/>
    <col width="12.6396396396396" customWidth="1" style="49" min="28" max="28"/>
    <col width="11.6486486486486" customWidth="1" style="49" min="29" max="29"/>
    <col hidden="1" width="5.79279279279279" customWidth="1" style="49" min="30" max="30"/>
    <col width="9.36036036036036" customWidth="1" style="49" min="31" max="31"/>
    <col width="9.36036036036036" customWidth="1" style="49" min="33" max="33"/>
  </cols>
  <sheetData>
    <row r="1" ht="21.75" customHeight="1" s="33">
      <c r="B1" s="67" t="inlineStr">
        <is>
          <t>成本价=（买入总成本-卖出总金额）÷持有股票数量</t>
        </is>
      </c>
    </row>
    <row r="2" ht="21.75" customFormat="1" customHeight="1" s="68">
      <c r="B2" s="67" t="inlineStr">
        <is>
          <t>浮动盈亏比例=（市价-成本价）÷成本价</t>
        </is>
      </c>
    </row>
    <row r="4" ht="19.5" customHeight="1" s="33">
      <c r="A4" s="70" t="inlineStr">
        <is>
          <t>持股天数</t>
        </is>
      </c>
      <c r="B4" s="70" t="inlineStr">
        <is>
          <t>股票名称</t>
        </is>
      </c>
      <c r="C4" s="70" t="inlineStr">
        <is>
          <t>股票代码</t>
        </is>
      </c>
      <c r="D4" s="70" t="inlineStr">
        <is>
          <t>昨收盘价</t>
        </is>
      </c>
      <c r="E4" s="69" t="n"/>
    </row>
    <row r="5" ht="19.5" customHeight="1" s="33">
      <c r="A5" s="61">
        <f>NETWORKDAYS(J7,TODAY())</f>
        <v/>
      </c>
      <c r="B5" s="61" t="inlineStr">
        <is>
          <t>闻泰科技</t>
        </is>
      </c>
      <c r="C5" s="84" t="n">
        <v>600745</v>
      </c>
      <c r="D5" s="61" t="n">
        <v>53.63</v>
      </c>
    </row>
    <row r="6" ht="19.5" customHeight="1" s="33">
      <c r="A6" s="70" t="inlineStr">
        <is>
          <t>建仓时间</t>
        </is>
      </c>
      <c r="B6" s="70" t="inlineStr">
        <is>
          <t>成本价</t>
        </is>
      </c>
      <c r="C6" s="70" t="inlineStr">
        <is>
          <t>持仓数量</t>
        </is>
      </c>
      <c r="D6" s="70" t="inlineStr">
        <is>
          <t>清仓前成本价</t>
        </is>
      </c>
      <c r="E6" s="70" t="inlineStr">
        <is>
          <t>清仓价</t>
        </is>
      </c>
      <c r="F6" s="70" t="inlineStr">
        <is>
          <t>清仓数量</t>
        </is>
      </c>
      <c r="G6" s="70" t="inlineStr">
        <is>
          <t>费用</t>
        </is>
      </c>
      <c r="H6" s="70" t="inlineStr">
        <is>
          <t>收益</t>
        </is>
      </c>
      <c r="I6" s="61" t="n"/>
      <c r="J6" s="73" t="inlineStr">
        <is>
          <t>交易时间</t>
        </is>
      </c>
      <c r="K6" s="74" t="inlineStr">
        <is>
          <t>交易类型</t>
        </is>
      </c>
      <c r="L6" s="74" t="inlineStr">
        <is>
          <t>交易价格</t>
        </is>
      </c>
      <c r="M6" s="74" t="inlineStr">
        <is>
          <t>交易数量</t>
        </is>
      </c>
      <c r="N6" s="74" t="inlineStr">
        <is>
          <t>交易金额</t>
        </is>
      </c>
      <c r="O6" s="74" t="inlineStr">
        <is>
          <t>佣金和过户费</t>
        </is>
      </c>
      <c r="P6" s="74" t="inlineStr">
        <is>
          <t>印花税</t>
        </is>
      </c>
      <c r="Q6" s="61" t="n"/>
      <c r="R6" s="61" t="n"/>
      <c r="S6" s="61" t="n"/>
      <c r="T6" s="61" t="n"/>
      <c r="U6" s="61" t="n"/>
      <c r="V6" s="61" t="n"/>
      <c r="W6" s="61" t="n"/>
      <c r="X6" s="61" t="n"/>
      <c r="Y6" s="61" t="n"/>
    </row>
    <row r="7" ht="21.75" customHeight="1" s="33">
      <c r="A7" s="79" t="n">
        <v>45211</v>
      </c>
      <c r="B7" s="75">
        <f>IF(C7=0,0,(SUMIFS(N7:N13,K7:K13,"买入")+SUM(O7:O13)+SUM(P7:P13)-SUMIFS(N7:N13,K7:K13,"卖出"))/C7)</f>
        <v/>
      </c>
      <c r="C7" s="61">
        <f>SUMIFS(M7:M13,K7:K13,"买入")-SUMIFS(M7:M13,K7:K13,"卖出")</f>
        <v/>
      </c>
      <c r="D7" s="61" t="n">
        <v>46.719</v>
      </c>
      <c r="E7" s="61" t="n">
        <v>49.31</v>
      </c>
      <c r="F7" s="61" t="n">
        <v>300</v>
      </c>
      <c r="G7" s="85">
        <f>SUM(O7:O14)+SUM(P7:P14)</f>
        <v/>
      </c>
      <c r="H7" s="61">
        <f>IF(F7=0,($D$5-B7)*C7-G7,(E7-D7)*F7-G7)</f>
        <v/>
      </c>
      <c r="J7" s="79" t="n">
        <v>45211</v>
      </c>
      <c r="K7" s="77" t="inlineStr">
        <is>
          <t>买入</t>
        </is>
      </c>
      <c r="L7" s="64" t="n">
        <v>47.2</v>
      </c>
      <c r="M7" s="65" t="n">
        <v>500</v>
      </c>
      <c r="N7" s="64">
        <f>L7*M7</f>
        <v/>
      </c>
      <c r="O7" s="86">
        <f>IF(N7=0,0,IF((N7*1/10000)&lt;5,5+N7*0.1/10000,(N7*1.1/10000)))</f>
        <v/>
      </c>
      <c r="P7" s="64">
        <f>IFERROR(_xlfn.IFS(K7="买入",0,K7="卖出",N7*0.5/1000),0)</f>
        <v/>
      </c>
    </row>
    <row r="8" ht="21.75" customHeight="1" s="33">
      <c r="A8" s="79" t="n"/>
      <c r="B8" s="75" t="n"/>
      <c r="C8" s="61" t="n"/>
      <c r="D8" s="61" t="n"/>
      <c r="E8" s="61" t="n"/>
      <c r="F8" s="61" t="n"/>
      <c r="G8" s="85" t="n"/>
      <c r="H8" s="61" t="n"/>
      <c r="J8" s="63" t="n">
        <v>45225</v>
      </c>
      <c r="K8" s="77" t="inlineStr">
        <is>
          <t>卖出</t>
        </is>
      </c>
      <c r="L8" s="64" t="n">
        <v>48.06</v>
      </c>
      <c r="M8" s="65" t="n">
        <v>200</v>
      </c>
      <c r="N8" s="64">
        <f>L8*M8</f>
        <v/>
      </c>
      <c r="O8" s="86">
        <f>IF(N8=0,0,IF((N8*1/10000)&lt;5,5+N8*0.1/10000,(N8*1.1/10000)))</f>
        <v/>
      </c>
      <c r="P8" s="64">
        <f>IFERROR(_xlfn.IFS(K8="买入",0,K8="卖出",N8*0.5/1000),0)</f>
        <v/>
      </c>
    </row>
    <row r="9" ht="21.75" customHeight="1" s="33">
      <c r="G9" s="87" t="n"/>
      <c r="J9" s="63" t="n">
        <v>45226</v>
      </c>
      <c r="K9" s="77" t="inlineStr">
        <is>
          <t>卖出</t>
        </is>
      </c>
      <c r="L9" s="64" t="n">
        <v>49.31</v>
      </c>
      <c r="M9" s="65" t="n">
        <v>300</v>
      </c>
      <c r="N9" s="64">
        <f>L9*M9</f>
        <v/>
      </c>
      <c r="O9" s="86">
        <f>IF(N9=0,0,IF((N9*1/10000)&lt;5,5+N9*0.1/10000,(N9*1.1/10000)))</f>
        <v/>
      </c>
      <c r="P9" s="64">
        <f>IFERROR(_xlfn.IFS(K9="买入",0,K9="卖出",N9*0.5/1000),0)</f>
        <v/>
      </c>
      <c r="AD9" s="69" t="inlineStr">
        <is>
          <t>买入</t>
        </is>
      </c>
    </row>
    <row r="10" ht="21.75" customHeight="1" s="33">
      <c r="G10" s="87" t="n"/>
      <c r="J10" s="63" t="n"/>
      <c r="K10" s="77" t="n"/>
      <c r="L10" s="64" t="n"/>
      <c r="M10" s="65" t="n"/>
      <c r="N10" s="64">
        <f>L10*M10</f>
        <v/>
      </c>
      <c r="O10" s="86">
        <f>IF(N10=0,0,IF((N10*1/10000)&lt;5,5+N10*0.1/10000,(N10*1.1/10000)))</f>
        <v/>
      </c>
      <c r="P10" s="64">
        <f>IFERROR(_xlfn.IFS(K10="买入",0,K10="卖出",N10*0.5/1000),0)</f>
        <v/>
      </c>
      <c r="AD10" s="69" t="inlineStr">
        <is>
          <t>卖出</t>
        </is>
      </c>
    </row>
    <row r="11" ht="21.75" customHeight="1" s="33">
      <c r="G11" s="87" t="n"/>
      <c r="J11" s="63" t="n"/>
      <c r="K11" s="77" t="n"/>
      <c r="L11" s="64" t="n"/>
      <c r="M11" s="65" t="n"/>
      <c r="N11" s="64">
        <f>L11*M11</f>
        <v/>
      </c>
      <c r="O11" s="86">
        <f>IF(N11=0,0,IF((N11*1/10000)&lt;5,5+N11*0.1/10000,(N11*1.1/10000)))</f>
        <v/>
      </c>
      <c r="P11" s="64">
        <f>IFERROR(_xlfn.IFS(K11="买入",0,K11="卖出",N11*0.5/1000),0)</f>
        <v/>
      </c>
    </row>
    <row r="12" ht="21.75" customHeight="1" s="33">
      <c r="G12" s="87" t="n"/>
      <c r="J12" s="63" t="n"/>
      <c r="K12" s="77" t="n"/>
      <c r="L12" s="64" t="n"/>
      <c r="M12" s="65" t="n"/>
      <c r="N12" s="64">
        <f>L12*M12</f>
        <v/>
      </c>
      <c r="O12" s="86">
        <f>IF(N12=0,0,IF((N12*1/10000)&lt;5,5+N12*0.1/10000,(N12*1.1/10000)))</f>
        <v/>
      </c>
      <c r="P12" s="64">
        <f>IFERROR(_xlfn.IFS(K12="买入",0,K12="卖出",N12*0.5/1000),0)</f>
        <v/>
      </c>
    </row>
    <row r="13" ht="21.75" customHeight="1" s="33">
      <c r="G13" s="87" t="n"/>
      <c r="J13" s="63" t="n"/>
      <c r="K13" s="77" t="n"/>
      <c r="L13" s="64" t="n"/>
      <c r="M13" s="65" t="n"/>
      <c r="N13" s="64">
        <f>L13*M13</f>
        <v/>
      </c>
      <c r="O13" s="86">
        <f>IF(N13=0,0,IF((N13*1/10000)&lt;5,5+N13*0.1/10000,(N13*1.1/10000)))</f>
        <v/>
      </c>
      <c r="P13" s="64">
        <f>IFERROR(_xlfn.IFS(K13="买入",0,K13="卖出",N13*0.5/1000),0)</f>
        <v/>
      </c>
    </row>
    <row r="14" ht="21.75" customHeight="1" s="33">
      <c r="G14" s="87" t="n"/>
      <c r="J14" s="63" t="n"/>
      <c r="K14" s="77" t="n"/>
      <c r="L14" s="64" t="n"/>
      <c r="M14" s="65" t="n"/>
      <c r="N14" s="64">
        <f>L14*M14</f>
        <v/>
      </c>
      <c r="O14" s="86">
        <f>IF(N14=0,0,IF((N14*1/10000)&lt;5,5+N14*0.1/10000,(N14*1.1/10000)))</f>
        <v/>
      </c>
      <c r="P14" s="64">
        <f>IFERROR(_xlfn.IFS(K14="买入",0,K14="卖出",N14*0.5/1000),0)</f>
        <v/>
      </c>
    </row>
    <row r="15" ht="21.75" customHeight="1" s="33">
      <c r="G15" s="87" t="n"/>
      <c r="J15" s="63" t="n"/>
      <c r="K15" s="77" t="n"/>
      <c r="L15" s="64" t="n"/>
      <c r="M15" s="65" t="n"/>
      <c r="N15" s="64">
        <f>L15*M15</f>
        <v/>
      </c>
      <c r="O15" s="86">
        <f>IF(N15=0,0,IF((N15*1/10000)&lt;5,5+N15*0.1/10000,(N15*1.1/10000)))</f>
        <v/>
      </c>
      <c r="P15" s="64">
        <f>IFERROR(_xlfn.IFS(K15="买入",0,K15="卖出",N15*0.5/1000),0)</f>
        <v/>
      </c>
    </row>
    <row r="16" ht="21.75" customHeight="1" s="33">
      <c r="G16" s="87" t="n"/>
      <c r="J16" s="63" t="n"/>
      <c r="K16" s="77" t="n"/>
      <c r="L16" s="64" t="n"/>
      <c r="M16" s="65" t="n"/>
      <c r="N16" s="64">
        <f>L16*M16</f>
        <v/>
      </c>
      <c r="O16" s="86">
        <f>IF(N16=0,0,IF((N16*1/10000)&lt;5,5+N16*0.1/10000,(N16*1.1/10000)))</f>
        <v/>
      </c>
      <c r="P16" s="64">
        <f>IFERROR(_xlfn.IFS(K16="买入",0,K16="卖出",N16*0.5/1000),0)</f>
        <v/>
      </c>
    </row>
    <row r="17" ht="21.75" customHeight="1" s="33">
      <c r="G17" s="87" t="n"/>
      <c r="J17" s="63" t="n"/>
      <c r="K17" s="77" t="n"/>
      <c r="L17" s="64" t="n"/>
      <c r="M17" s="65" t="n"/>
      <c r="N17" s="64">
        <f>L17*M17</f>
        <v/>
      </c>
      <c r="O17" s="86">
        <f>IF(N17=0,0,IF((N17*1/10000)&lt;5,5+N17*0.1/10000,(N17*1.1/10000)))</f>
        <v/>
      </c>
      <c r="P17" s="64">
        <f>IFERROR(_xlfn.IFS(K17="买入",0,K17="卖出",N17*0.5/1000),0)</f>
        <v/>
      </c>
      <c r="Z17" s="80" t="n"/>
      <c r="AA17" s="64" t="n"/>
    </row>
    <row r="18" ht="21.75" customHeight="1" s="33">
      <c r="G18" s="87" t="n"/>
      <c r="J18" s="63" t="n"/>
      <c r="K18" s="77" t="n"/>
      <c r="L18" s="64" t="n"/>
      <c r="M18" s="65" t="n"/>
      <c r="N18" s="64">
        <f>L18*M18</f>
        <v/>
      </c>
      <c r="O18" s="86">
        <f>IF(N18=0,0,IF((N18*1/10000)&lt;5,5+N18*0.1/10000,(N18*1.1/10000)))</f>
        <v/>
      </c>
      <c r="P18" s="64">
        <f>IFERROR(_xlfn.IFS(K18="买入",0,K18="卖出",N18*0.5/1000),0)</f>
        <v/>
      </c>
      <c r="Z18" s="80" t="n"/>
    </row>
    <row r="19" ht="21.75" customHeight="1" s="33">
      <c r="G19" s="87" t="n"/>
      <c r="J19" s="63" t="n"/>
      <c r="K19" s="77" t="n"/>
      <c r="L19" s="64" t="n"/>
      <c r="M19" s="65" t="n"/>
      <c r="N19" s="64">
        <f>L19*M19</f>
        <v/>
      </c>
      <c r="O19" s="86">
        <f>IF(N19=0,0,IF((N19*1/10000)&lt;5,5+N19*0.1/10000,(N19*1.1/10000)))</f>
        <v/>
      </c>
      <c r="P19" s="64">
        <f>IFERROR(_xlfn.IFS(K19="买入",0,K19="卖出",N19*0.5/1000),0)</f>
        <v/>
      </c>
    </row>
    <row r="20" ht="21.75" customHeight="1" s="33">
      <c r="G20" s="87" t="n"/>
      <c r="J20" s="63" t="n"/>
      <c r="K20" s="77" t="n"/>
      <c r="L20" s="64" t="n"/>
      <c r="M20" s="65" t="n"/>
      <c r="N20" s="64">
        <f>L20*M20</f>
        <v/>
      </c>
      <c r="O20" s="86">
        <f>IF(N20=0,0,IF((N20*1/10000)&lt;5,5+N20*0.1/10000,(N20*1.1/10000)))</f>
        <v/>
      </c>
      <c r="P20" s="64">
        <f>IFERROR(_xlfn.IFS(K20="买入",0,K20="卖出",N20*0.5/1000),0)</f>
        <v/>
      </c>
    </row>
    <row r="21" ht="21.75" customHeight="1" s="33">
      <c r="G21" s="87" t="n"/>
      <c r="J21" s="63" t="n"/>
      <c r="K21" s="77" t="n"/>
      <c r="L21" s="64" t="n"/>
      <c r="M21" s="65" t="n"/>
      <c r="N21" s="64">
        <f>L21*M21</f>
        <v/>
      </c>
      <c r="O21" s="86">
        <f>IF(N21=0,0,IF((N21*1/10000)&lt;5,5+N21*0.1/10000,(N21*1.1/10000)))</f>
        <v/>
      </c>
      <c r="P21" s="64">
        <f>IFERROR(_xlfn.IFS(K21="买入",0,K21="卖出",N21*0.5/1000),0)</f>
        <v/>
      </c>
    </row>
    <row r="22" ht="21.75" customHeight="1" s="33">
      <c r="G22" s="87" t="n"/>
      <c r="J22" s="63" t="n"/>
      <c r="K22" s="77" t="n"/>
      <c r="L22" s="64" t="n"/>
      <c r="M22" s="65" t="n"/>
      <c r="N22" s="64">
        <f>L22*M22</f>
        <v/>
      </c>
      <c r="O22" s="86">
        <f>IF(N22=0,0,IF((N22*1/10000)&lt;5,5+N22*0.1/10000,(N22*1.1/10000)))</f>
        <v/>
      </c>
      <c r="P22" s="64">
        <f>IFERROR(_xlfn.IFS(K22="买入",0,K22="卖出",N22*0.5/1000),0)</f>
        <v/>
      </c>
    </row>
    <row r="23" ht="21.75" customHeight="1" s="33">
      <c r="G23" s="87" t="n"/>
      <c r="J23" s="63" t="n"/>
      <c r="K23" s="77" t="n"/>
      <c r="L23" s="64" t="n"/>
      <c r="M23" s="65" t="n"/>
      <c r="N23" s="64">
        <f>L23*M23</f>
        <v/>
      </c>
      <c r="O23" s="86">
        <f>IF(N23=0,0,IF((N23*1/10000)&lt;5,5+N23*0.1/10000,(N23*1.1/10000)))</f>
        <v/>
      </c>
      <c r="P23" s="64">
        <f>IFERROR(_xlfn.IFS(K23="买入",0,K23="卖出",N23*0.5/1000),0)</f>
        <v/>
      </c>
    </row>
    <row r="24" ht="21.75" customHeight="1" s="33">
      <c r="G24" s="87" t="n"/>
      <c r="J24" s="63" t="n"/>
      <c r="K24" s="77" t="n"/>
      <c r="L24" s="64" t="n"/>
      <c r="M24" s="65" t="n"/>
      <c r="N24" s="64">
        <f>L24*M24</f>
        <v/>
      </c>
      <c r="O24" s="86">
        <f>IF(N24=0,0,IF((N24*1/10000)&lt;5,5+N24*0.1/10000,(N24*1.1/10000)))</f>
        <v/>
      </c>
      <c r="P24" s="64">
        <f>IFERROR(_xlfn.IFS(K24="买入",0,K24="卖出",N24*0.5/1000),0)</f>
        <v/>
      </c>
    </row>
    <row r="25" ht="21.75" customHeight="1" s="33">
      <c r="G25" s="87" t="n"/>
      <c r="J25" s="63" t="n"/>
      <c r="K25" s="77" t="n"/>
      <c r="L25" s="64" t="n"/>
      <c r="M25" s="65" t="n"/>
      <c r="N25" s="64">
        <f>L25*M25</f>
        <v/>
      </c>
      <c r="O25" s="86">
        <f>IF(N25=0,0,IF((N25*1/10000)&lt;5,5+N25*0.1/10000,(N25*1.1/10000)))</f>
        <v/>
      </c>
      <c r="P25" s="64">
        <f>IFERROR(_xlfn.IFS(K25="买入",0,K25="卖出",N25*0.5/1000),0)</f>
        <v/>
      </c>
    </row>
    <row r="26" ht="21.75" customHeight="1" s="33">
      <c r="G26" s="87" t="n"/>
      <c r="J26" s="63" t="n"/>
      <c r="K26" s="77" t="n"/>
      <c r="L26" s="64" t="n"/>
      <c r="M26" s="65" t="n"/>
      <c r="N26" s="64">
        <f>L26*M26</f>
        <v/>
      </c>
      <c r="O26" s="86">
        <f>IF(N26=0,0,IF((N26*1/10000)&lt;5,5+N26*0.1/10000,(N26*1.1/10000)))</f>
        <v/>
      </c>
      <c r="P26" s="64">
        <f>IFERROR(_xlfn.IFS(K26="买入",0,K26="卖出",N26*0.5/1000),0)</f>
        <v/>
      </c>
    </row>
    <row r="27" ht="21.75" customHeight="1" s="33">
      <c r="G27" s="87" t="n"/>
      <c r="J27" s="63" t="n"/>
      <c r="K27" s="77" t="n"/>
      <c r="L27" s="64" t="n"/>
      <c r="M27" s="65" t="n"/>
      <c r="N27" s="64">
        <f>L27*M27</f>
        <v/>
      </c>
      <c r="O27" s="86">
        <f>IF(N27=0,0,IF((N27*1/10000)&lt;5,5+N27*0.1/10000,(N27*1.1/10000)))</f>
        <v/>
      </c>
      <c r="P27" s="64">
        <f>IFERROR(_xlfn.IFS(K27="买入",0,K27="卖出",N27*0.5/1000),0)</f>
        <v/>
      </c>
    </row>
    <row r="28" ht="21.75" customHeight="1" s="33">
      <c r="G28" s="87" t="n"/>
      <c r="J28" s="63" t="n"/>
      <c r="K28" s="77" t="n"/>
      <c r="L28" s="64" t="n"/>
      <c r="M28" s="65" t="n"/>
      <c r="N28" s="64">
        <f>L28*M28</f>
        <v/>
      </c>
      <c r="O28" s="86">
        <f>IF(N28=0,0,IF((N28*1/10000)&lt;5,5+N28*0.1/10000,(N28*1.1/10000)))</f>
        <v/>
      </c>
      <c r="P28" s="64">
        <f>IFERROR(_xlfn.IFS(K28="买入",0,K28="卖出",N28*0.5/1000),0)</f>
        <v/>
      </c>
    </row>
    <row r="29" ht="21.75" customHeight="1" s="33">
      <c r="G29" s="87" t="n"/>
      <c r="J29" s="63" t="n"/>
      <c r="K29" s="77" t="n"/>
      <c r="L29" s="64" t="n"/>
      <c r="M29" s="65" t="n"/>
      <c r="N29" s="64">
        <f>L29*M29</f>
        <v/>
      </c>
      <c r="O29" s="86">
        <f>IF(N29=0,0,IF((N29*1/10000)&lt;5,5+N29*0.1/10000,(N29*1.1/10000)))</f>
        <v/>
      </c>
      <c r="P29" s="64">
        <f>IFERROR(_xlfn.IFS(K29="买入",0,K29="卖出",N29*0.5/1000),0)</f>
        <v/>
      </c>
    </row>
    <row r="30" ht="21.75" customHeight="1" s="33">
      <c r="G30" s="87" t="n"/>
      <c r="J30" s="63" t="n"/>
      <c r="K30" s="77" t="n"/>
      <c r="L30" s="64" t="n"/>
      <c r="M30" s="65" t="n"/>
      <c r="N30" s="64">
        <f>L30*M30</f>
        <v/>
      </c>
      <c r="O30" s="86">
        <f>IF(N30=0,0,IF((N30*1/10000)&lt;5,5+N30*0.1/10000,(N30*1.1/10000)))</f>
        <v/>
      </c>
      <c r="P30" s="64">
        <f>IFERROR(_xlfn.IFS(K30="买入",0,K30="卖出",N30*0.5/1000),0)</f>
        <v/>
      </c>
    </row>
    <row r="31" ht="21.75" customHeight="1" s="33">
      <c r="G31" s="87" t="n"/>
      <c r="J31" s="63" t="n"/>
      <c r="K31" s="77" t="n"/>
      <c r="L31" s="64" t="n"/>
      <c r="M31" s="65" t="n"/>
      <c r="N31" s="64">
        <f>L31*M31</f>
        <v/>
      </c>
      <c r="O31" s="86">
        <f>IF(N31=0,0,IF((N31*1/10000)&lt;5,5+N31*0.1/10000,(N31*1.1/10000)))</f>
        <v/>
      </c>
      <c r="P31" s="64">
        <f>IFERROR(_xlfn.IFS(K31="买入",0,K31="卖出",N31*0.5/1000),0)</f>
        <v/>
      </c>
    </row>
    <row r="32" ht="21.75" customHeight="1" s="33">
      <c r="G32" s="87" t="n"/>
      <c r="J32" s="63" t="n"/>
      <c r="K32" s="77" t="n"/>
      <c r="L32" s="64" t="n"/>
      <c r="M32" s="65" t="n"/>
      <c r="N32" s="64">
        <f>L32*M32</f>
        <v/>
      </c>
      <c r="O32" s="86">
        <f>IF(N32=0,0,IF((N32*1/10000)&lt;5,5+N32*0.1/10000,(N32*1.1/10000)))</f>
        <v/>
      </c>
      <c r="P32" s="64">
        <f>IFERROR(_xlfn.IFS(K32="买入",0,K32="卖出",N32*0.5/1000),0)</f>
        <v/>
      </c>
    </row>
    <row r="33" ht="21.75" customHeight="1" s="33">
      <c r="G33" s="87" t="n"/>
      <c r="J33" s="63" t="n"/>
      <c r="K33" s="77" t="n"/>
      <c r="L33" s="64" t="n"/>
      <c r="M33" s="65" t="n"/>
      <c r="N33" s="64">
        <f>L33*M33</f>
        <v/>
      </c>
      <c r="O33" s="86">
        <f>IF(N33=0,0,IF((N33*1/10000)&lt;5,5+N33*0.1/10000,(N33*1.1/10000)))</f>
        <v/>
      </c>
      <c r="P33" s="64">
        <f>IFERROR(_xlfn.IFS(K33="买入",0,K33="卖出",N33*0.5/1000),0)</f>
        <v/>
      </c>
    </row>
    <row r="34" ht="21.75" customHeight="1" s="33"/>
    <row r="35" ht="21.75" customHeight="1" s="33"/>
    <row r="36" ht="21.75" customHeight="1" s="33"/>
  </sheetData>
  <mergeCells count="2">
    <mergeCell ref="B1:H1"/>
    <mergeCell ref="B2:H2"/>
  </mergeCells>
  <dataValidations count="1">
    <dataValidation sqref="K7:K33" showDropDown="0" showInputMessage="1" showErrorMessage="1" allowBlank="0" type="list">
      <formula1>$AD$9:$AD$10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O34"/>
  <sheetViews>
    <sheetView workbookViewId="0">
      <selection activeCell="H5" sqref="H5"/>
    </sheetView>
  </sheetViews>
  <sheetFormatPr baseColWidth="8" defaultColWidth="9" defaultRowHeight="13.45"/>
  <cols>
    <col width="13.2702702702703" customWidth="1" style="49" min="1" max="1"/>
    <col width="11.2612612612613" customWidth="1" style="49" min="2" max="3"/>
    <col width="16.6396396396396" customWidth="1" style="49" min="4" max="4"/>
    <col width="15.6126126126126" customWidth="1" style="49" min="5" max="5"/>
    <col width="16.5045045045045" customWidth="1" style="49" min="6" max="6"/>
    <col width="17.3693693693694" customWidth="1" style="49" min="7" max="7"/>
    <col width="16.7657657657658" customWidth="1" style="49" min="8" max="8"/>
    <col width="18.3693693693694" customWidth="1" style="49" min="9" max="9"/>
    <col width="11.8738738738739" customWidth="1" style="49" min="10" max="10"/>
    <col width="12.6396396396396" customWidth="1" style="49" min="11" max="11"/>
    <col width="11.5045045045045" customWidth="1" style="49" min="12" max="12"/>
    <col width="12.6396396396396" customWidth="1" style="49" min="13" max="13"/>
    <col width="11.6486486486486" customWidth="1" style="49" min="14" max="14"/>
    <col hidden="1" width="5.79279279279279" customWidth="1" style="49" min="15" max="15"/>
    <col width="9.36036036036036" customWidth="1" style="49" min="16" max="16"/>
    <col width="9.36036036036036" customWidth="1" style="49" min="18" max="18"/>
  </cols>
  <sheetData>
    <row r="1" ht="21.75" customHeight="1" s="33">
      <c r="B1" s="67" t="inlineStr">
        <is>
          <t>成本价=（买入总成本-卖出总金额）÷持有股票数量</t>
        </is>
      </c>
    </row>
    <row r="2" ht="21.75" customFormat="1" customHeight="1" s="68">
      <c r="B2" s="67" t="inlineStr">
        <is>
          <t>浮动盈亏比例=（市价-成本价）÷成本价</t>
        </is>
      </c>
    </row>
    <row r="4" ht="19.5" customHeight="1" s="33">
      <c r="A4" s="70" t="inlineStr">
        <is>
          <t>持股天数</t>
        </is>
      </c>
      <c r="B4" s="70" t="inlineStr">
        <is>
          <t>股票名称</t>
        </is>
      </c>
      <c r="C4" s="70" t="inlineStr">
        <is>
          <t>股票代码</t>
        </is>
      </c>
      <c r="D4" s="70" t="inlineStr">
        <is>
          <t>建仓时间</t>
        </is>
      </c>
      <c r="E4" s="70" t="inlineStr">
        <is>
          <t>成本价</t>
        </is>
      </c>
      <c r="F4" s="70" t="inlineStr">
        <is>
          <t>持仓数量</t>
        </is>
      </c>
      <c r="G4" s="70" t="inlineStr">
        <is>
          <t>昨收盘价</t>
        </is>
      </c>
      <c r="H4" s="70" t="inlineStr">
        <is>
          <t>清仓前成本价</t>
        </is>
      </c>
      <c r="I4" s="70" t="inlineStr">
        <is>
          <t>清仓价</t>
        </is>
      </c>
      <c r="J4" s="70" t="inlineStr">
        <is>
          <t>清仓数量</t>
        </is>
      </c>
      <c r="K4" s="70" t="inlineStr">
        <is>
          <t>收益</t>
        </is>
      </c>
    </row>
    <row r="5" ht="19.5" customHeight="1" s="33">
      <c r="A5" s="61">
        <f>NETWORKDAYS(A8,TODAY())</f>
        <v/>
      </c>
      <c r="B5" s="61" t="inlineStr">
        <is>
          <t>工商银行</t>
        </is>
      </c>
      <c r="C5" s="84" t="n">
        <v>601398</v>
      </c>
      <c r="D5" s="79" t="n">
        <v>45166</v>
      </c>
      <c r="E5" s="75">
        <f>IF(F5=0,C8,(SUMIFS(E8:E34,B8:B34,"买入")+SUM(F8:F34)+SUM(G8:G34)-SUMIFS(E8:E34,B8:B34,"卖出"))/F5)</f>
        <v/>
      </c>
      <c r="F5" s="61">
        <f>SUMIFS(D8:D34,B8:B34,"买入")-SUMIFS(D8:D34,B8:B34,"卖出")</f>
        <v/>
      </c>
      <c r="G5" s="61" t="n">
        <v>4.74</v>
      </c>
      <c r="H5" s="61" t="n">
        <v>5.006</v>
      </c>
      <c r="I5" s="61" t="n">
        <v>4.62</v>
      </c>
      <c r="J5" s="61" t="n">
        <v>13700</v>
      </c>
      <c r="K5" s="61">
        <f>IF(F5=0,(I5-H5)*J5,(G5-E5)*F5)</f>
        <v/>
      </c>
    </row>
    <row r="6" ht="21.75" customHeight="1" s="33">
      <c r="A6" s="88" t="n"/>
      <c r="B6" s="88" t="n"/>
      <c r="C6" s="88" t="n"/>
      <c r="D6" s="88" t="n"/>
      <c r="E6" s="88" t="n"/>
      <c r="F6" s="88" t="n"/>
      <c r="G6" s="88" t="n"/>
      <c r="H6" s="88" t="n"/>
    </row>
    <row r="7" ht="21.75" customHeight="1" s="33">
      <c r="A7" s="73" t="inlineStr">
        <is>
          <t>交易时间</t>
        </is>
      </c>
      <c r="B7" s="74" t="inlineStr">
        <is>
          <t>交易类型</t>
        </is>
      </c>
      <c r="C7" s="74" t="inlineStr">
        <is>
          <t>交易价格</t>
        </is>
      </c>
      <c r="D7" s="74" t="inlineStr">
        <is>
          <t>交易数量(股)</t>
        </is>
      </c>
      <c r="E7" s="74" t="inlineStr">
        <is>
          <t>交易金额</t>
        </is>
      </c>
      <c r="F7" s="74" t="inlineStr">
        <is>
          <t>佣金和过户费</t>
        </is>
      </c>
      <c r="G7" s="74" t="inlineStr">
        <is>
          <t>印花税</t>
        </is>
      </c>
      <c r="H7" s="89" t="inlineStr">
        <is>
          <t>收益</t>
        </is>
      </c>
      <c r="I7" s="89" t="inlineStr">
        <is>
          <t>备注</t>
        </is>
      </c>
      <c r="O7" s="69" t="inlineStr">
        <is>
          <t>买入</t>
        </is>
      </c>
    </row>
    <row r="8" ht="21.75" customHeight="1" s="33">
      <c r="A8" s="79" t="n">
        <v>45166</v>
      </c>
      <c r="B8" s="77" t="inlineStr">
        <is>
          <t>买入</t>
        </is>
      </c>
      <c r="C8" s="64" t="n">
        <v>4.8</v>
      </c>
      <c r="D8" s="65" t="n">
        <v>27400</v>
      </c>
      <c r="E8" s="64">
        <f>C8*D8</f>
        <v/>
      </c>
      <c r="F8" s="64">
        <f>IF(E8=0,0,ROUND(IF((E8*2.6/10000)&lt;5,5,(E8*2.5/10000)),2))</f>
        <v/>
      </c>
      <c r="G8" s="64">
        <f>IFERROR(_xlfn.IFS(B8="买入",0,B8="卖出",E8*0.5/1000),0)</f>
        <v/>
      </c>
      <c r="H8" s="90" t="n"/>
      <c r="O8" s="69" t="inlineStr">
        <is>
          <t>卖出</t>
        </is>
      </c>
    </row>
    <row r="9" ht="21.75" customHeight="1" s="33">
      <c r="A9" s="79" t="n">
        <v>45174</v>
      </c>
      <c r="B9" s="77" t="inlineStr">
        <is>
          <t>卖出</t>
        </is>
      </c>
      <c r="C9" s="64" t="n">
        <v>4.6</v>
      </c>
      <c r="D9" s="65" t="n">
        <v>13700</v>
      </c>
      <c r="E9" s="64">
        <f>C9*D9</f>
        <v/>
      </c>
      <c r="F9" s="64">
        <f>IF(E9=0,0,ROUND(IF((E9*2.6/10000)&lt;5,5,(E9*2.5/10000)),2))</f>
        <v/>
      </c>
      <c r="G9" s="64">
        <f>IFERROR(_xlfn.IFS(B9="买入",0,B9="卖出",E9*0.5/1000),0)</f>
        <v/>
      </c>
      <c r="H9" s="90" t="n"/>
    </row>
    <row r="10" ht="21.75" customHeight="1" s="33">
      <c r="A10" s="91" t="n">
        <v>45182</v>
      </c>
      <c r="B10" s="77" t="inlineStr">
        <is>
          <t>卖出</t>
        </is>
      </c>
      <c r="C10" s="64" t="n">
        <v>4.62</v>
      </c>
      <c r="D10" s="65" t="n">
        <v>13700</v>
      </c>
      <c r="E10" s="64">
        <f>C10*D10</f>
        <v/>
      </c>
      <c r="F10" s="64">
        <f>IF(E10=0,0,ROUND(IF((E10*2.6/10000)&lt;5,5,(E10*2.5/10000)),2))</f>
        <v/>
      </c>
      <c r="G10" s="64">
        <f>IFERROR(_xlfn.IFS(B10="买入",0,B10="卖出",E10*0.5/1000),0)</f>
        <v/>
      </c>
      <c r="H10" s="90" t="n"/>
    </row>
    <row r="11" ht="21.75" customHeight="1" s="33">
      <c r="A11" s="91" t="n"/>
      <c r="B11" s="77" t="n"/>
      <c r="C11" s="64" t="n"/>
      <c r="D11" s="65" t="n"/>
      <c r="E11" s="64">
        <f>C11*D11</f>
        <v/>
      </c>
      <c r="F11" s="64">
        <f>IF(E11=0,0,ROUND(IF((E11*2.6/10000)&lt;5,5,(E11*2.5/10000)),2))</f>
        <v/>
      </c>
      <c r="G11" s="64">
        <f>IFERROR(_xlfn.IFS(B11="买入",0,B11="卖出",E11*0.5/1000),0)</f>
        <v/>
      </c>
      <c r="H11" s="90" t="n"/>
    </row>
    <row r="12" ht="21.75" customHeight="1" s="33">
      <c r="A12" s="91" t="n"/>
      <c r="B12" s="77" t="n"/>
      <c r="C12" s="64" t="n"/>
      <c r="D12" s="65" t="n"/>
      <c r="E12" s="64">
        <f>C12*D12</f>
        <v/>
      </c>
      <c r="F12" s="64">
        <f>IF(E12=0,0,ROUND(IF((E12*2.6/10000)&lt;5,5,(E12*2.5/10000)),2))</f>
        <v/>
      </c>
      <c r="G12" s="64">
        <f>IFERROR(_xlfn.IFS(B12="买入",0,B12="卖出",E12*0.5/1000),0)</f>
        <v/>
      </c>
      <c r="H12" s="90" t="n"/>
    </row>
    <row r="13" ht="21.75" customHeight="1" s="33">
      <c r="A13" s="91" t="n"/>
      <c r="B13" s="77" t="n"/>
      <c r="C13" s="64" t="n"/>
      <c r="D13" s="65" t="n"/>
      <c r="E13" s="64">
        <f>C13*D13</f>
        <v/>
      </c>
      <c r="F13" s="64">
        <f>IF(E13=0,0,ROUND(IF((E13*2.6/10000)&lt;5,5,(E13*2.5/10000)),2))</f>
        <v/>
      </c>
      <c r="G13" s="64">
        <f>IFERROR(_xlfn.IFS(B13="买入",0,B13="卖出",E13*0.5/1000),0)</f>
        <v/>
      </c>
      <c r="H13" s="90" t="n"/>
    </row>
    <row r="14" ht="21.75" customHeight="1" s="33">
      <c r="A14" s="91" t="n"/>
      <c r="B14" s="77" t="n"/>
      <c r="C14" s="64" t="n"/>
      <c r="D14" s="65" t="n"/>
      <c r="E14" s="64">
        <f>C14*D14</f>
        <v/>
      </c>
      <c r="F14" s="64">
        <f>IF(E14=0,0,ROUND(IF((E14*2.6/10000)&lt;5,5,(E14*2.5/10000)),2))</f>
        <v/>
      </c>
      <c r="G14" s="64">
        <f>IFERROR(_xlfn.IFS(B14="买入",0,B14="卖出",E14*0.5/1000),0)</f>
        <v/>
      </c>
      <c r="H14" s="90" t="n"/>
    </row>
    <row r="15" ht="21.75" customHeight="1" s="33">
      <c r="A15" s="92" t="n"/>
      <c r="B15" s="77" t="n"/>
      <c r="C15" s="64" t="n"/>
      <c r="D15" s="65" t="n"/>
      <c r="E15" s="64">
        <f>C15*D15</f>
        <v/>
      </c>
      <c r="F15" s="64">
        <f>IF(E15=0,0,ROUND(IF((E15*2.6/10000)&lt;5,5,(E15*2.5/10000)),2))</f>
        <v/>
      </c>
      <c r="G15" s="64">
        <f>IFERROR(_xlfn.IFS(B15="买入",0,B15="卖出",E15*0.5/1000),0)</f>
        <v/>
      </c>
      <c r="H15" s="90" t="n"/>
    </row>
    <row r="16" ht="21.75" customHeight="1" s="33">
      <c r="A16" s="92" t="n"/>
      <c r="B16" s="77" t="n"/>
      <c r="C16" s="64" t="n"/>
      <c r="D16" s="65" t="n"/>
      <c r="E16" s="64">
        <f>C16*D16</f>
        <v/>
      </c>
      <c r="F16" s="64">
        <f>IF(E16=0,0,ROUND(IF((E16*2.6/10000)&lt;5,5,(E16*2.5/10000)),2))</f>
        <v/>
      </c>
      <c r="G16" s="64">
        <f>IFERROR(_xlfn.IFS(B16="买入",0,B16="卖出",E16*0.5/1000),0)</f>
        <v/>
      </c>
      <c r="H16" s="90" t="n"/>
    </row>
    <row r="17" ht="21.75" customHeight="1" s="33">
      <c r="A17" s="92" t="n"/>
      <c r="B17" s="77" t="n"/>
      <c r="C17" s="64" t="n"/>
      <c r="D17" s="65" t="n"/>
      <c r="E17" s="64">
        <f>C17*D17</f>
        <v/>
      </c>
      <c r="F17" s="64">
        <f>IF(E17=0,0,ROUND(IF((E17*2.6/10000)&lt;5,5,(E17*2.5/10000)),2))</f>
        <v/>
      </c>
      <c r="G17" s="64">
        <f>IFERROR(_xlfn.IFS(B17="买入",0,B17="卖出",E17*0.5/1000),0)</f>
        <v/>
      </c>
      <c r="H17" s="90" t="n"/>
    </row>
    <row r="18" ht="21.75" customHeight="1" s="33">
      <c r="A18" s="92" t="n"/>
      <c r="B18" s="77" t="n"/>
      <c r="C18" s="64" t="n"/>
      <c r="D18" s="65" t="n"/>
      <c r="E18" s="64">
        <f>C18*D18</f>
        <v/>
      </c>
      <c r="F18" s="64">
        <f>IF(E18=0,0,ROUND(IF((E18*2.6/10000)&lt;5,5,(E18*2.5/10000)),2))</f>
        <v/>
      </c>
      <c r="G18" s="64">
        <f>IFERROR(_xlfn.IFS(B18="买入",0,B18="卖出",E18*0.5/1000),0)</f>
        <v/>
      </c>
      <c r="H18" s="90" t="n"/>
    </row>
    <row r="19" ht="21.75" customHeight="1" s="33">
      <c r="A19" s="92" t="n"/>
      <c r="B19" s="77" t="n"/>
      <c r="C19" s="64" t="n"/>
      <c r="D19" s="65" t="n"/>
      <c r="E19" s="64">
        <f>C19*D19</f>
        <v/>
      </c>
      <c r="F19" s="64">
        <f>IF(E19=0,0,ROUND(IF((E19*2.6/10000)&lt;5,5,(E19*2.5/10000)),2))</f>
        <v/>
      </c>
      <c r="G19" s="64">
        <f>IFERROR(_xlfn.IFS(B19="买入",0,B19="卖出",E19*0.5/1000),0)</f>
        <v/>
      </c>
      <c r="H19" s="90" t="n"/>
    </row>
    <row r="20" ht="21.75" customHeight="1" s="33">
      <c r="A20" s="92" t="n"/>
      <c r="B20" s="77" t="n"/>
      <c r="C20" s="64" t="n"/>
      <c r="D20" s="65" t="n"/>
      <c r="E20" s="64">
        <f>C20*D20</f>
        <v/>
      </c>
      <c r="F20" s="64">
        <f>IF(E20=0,0,ROUND(IF((E20*2.6/10000)&lt;5,5,(E20*2.5/10000)),2))</f>
        <v/>
      </c>
      <c r="G20" s="64">
        <f>IFERROR(_xlfn.IFS(B20="买入",0,B20="卖出",E20*0.5/1000),0)</f>
        <v/>
      </c>
      <c r="H20" s="90" t="n"/>
    </row>
    <row r="21" ht="21.75" customHeight="1" s="33">
      <c r="A21" s="92" t="n"/>
      <c r="B21" s="77" t="n"/>
      <c r="C21" s="64" t="n"/>
      <c r="D21" s="65" t="n"/>
      <c r="E21" s="64">
        <f>C21*D21</f>
        <v/>
      </c>
      <c r="F21" s="64">
        <f>IF(E21=0,0,ROUND(IF((E21*2.6/10000)&lt;5,5,(E21*2.5/10000)),2))</f>
        <v/>
      </c>
      <c r="G21" s="64">
        <f>IFERROR(_xlfn.IFS(B21="买入",0,B21="卖出",E21*0.5/1000),0)</f>
        <v/>
      </c>
      <c r="H21" s="90" t="n"/>
    </row>
    <row r="22" ht="21.75" customHeight="1" s="33">
      <c r="A22" s="92" t="n"/>
      <c r="B22" s="77" t="n"/>
      <c r="C22" s="64" t="n"/>
      <c r="D22" s="65" t="n"/>
      <c r="E22" s="64">
        <f>C22*D22</f>
        <v/>
      </c>
      <c r="F22" s="64">
        <f>IF(E22=0,0,ROUND(IF((E22*2.6/10000)&lt;5,5,(E22*2.5/10000)),2))</f>
        <v/>
      </c>
      <c r="G22" s="64">
        <f>IFERROR(_xlfn.IFS(B22="买入",0,B22="卖出",E22*0.5/1000),0)</f>
        <v/>
      </c>
      <c r="H22" s="90" t="n"/>
    </row>
    <row r="23" ht="21.75" customHeight="1" s="33">
      <c r="A23" s="92" t="n"/>
      <c r="B23" s="77" t="n"/>
      <c r="C23" s="64" t="n"/>
      <c r="D23" s="65" t="n"/>
      <c r="E23" s="64">
        <f>C23*D23</f>
        <v/>
      </c>
      <c r="F23" s="64">
        <f>IF(E23=0,0,ROUND(IF((E23*2.6/10000)&lt;5,5,(E23*2.5/10000)),2))</f>
        <v/>
      </c>
      <c r="G23" s="64">
        <f>IFERROR(_xlfn.IFS(B23="买入",0,B23="卖出",E23*0.5/1000),0)</f>
        <v/>
      </c>
      <c r="H23" s="90" t="n"/>
    </row>
    <row r="24" ht="21.75" customHeight="1" s="33">
      <c r="A24" s="92" t="n"/>
      <c r="B24" s="77" t="n"/>
      <c r="C24" s="64" t="n"/>
      <c r="D24" s="65" t="n"/>
      <c r="E24" s="64">
        <f>C24*D24</f>
        <v/>
      </c>
      <c r="F24" s="64">
        <f>IF(E24=0,0,ROUND(IF((E24*2.6/10000)&lt;5,5,(E24*2.5/10000)),2))</f>
        <v/>
      </c>
      <c r="G24" s="64">
        <f>IFERROR(_xlfn.IFS(B24="买入",0,B24="卖出",E24*0.5/1000),0)</f>
        <v/>
      </c>
      <c r="H24" s="90" t="n"/>
    </row>
    <row r="25" ht="21.75" customHeight="1" s="33">
      <c r="A25" s="92" t="n"/>
      <c r="B25" s="77" t="n"/>
      <c r="C25" s="64" t="n"/>
      <c r="D25" s="65" t="n"/>
      <c r="E25" s="64">
        <f>C25*D25</f>
        <v/>
      </c>
      <c r="F25" s="64">
        <f>IF(E25=0,0,ROUND(IF((E25*2.6/10000)&lt;5,5,(E25*2.5/10000)),2))</f>
        <v/>
      </c>
      <c r="G25" s="64">
        <f>IFERROR(_xlfn.IFS(B25="买入",0,B25="卖出",E25*0.5/1000),0)</f>
        <v/>
      </c>
      <c r="H25" s="90" t="n"/>
    </row>
    <row r="26" ht="21.75" customHeight="1" s="33">
      <c r="A26" s="92" t="n"/>
      <c r="B26" s="77" t="n"/>
      <c r="C26" s="64" t="n"/>
      <c r="D26" s="65" t="n"/>
      <c r="E26" s="64">
        <f>C26*D26</f>
        <v/>
      </c>
      <c r="F26" s="64">
        <f>IF(E26=0,0,ROUND(IF((E26*2.6/10000)&lt;5,5,(E26*2.5/10000)),2))</f>
        <v/>
      </c>
      <c r="G26" s="64">
        <f>IFERROR(_xlfn.IFS(B26="买入",0,B26="卖出",E26*0.5/1000),0)</f>
        <v/>
      </c>
      <c r="H26" s="90" t="n"/>
    </row>
    <row r="27" ht="21.75" customHeight="1" s="33">
      <c r="A27" s="92" t="n"/>
      <c r="B27" s="77" t="n"/>
      <c r="C27" s="64" t="n"/>
      <c r="D27" s="65" t="n"/>
      <c r="E27" s="64">
        <f>C27*D27</f>
        <v/>
      </c>
      <c r="F27" s="64">
        <f>IF(E27=0,0,ROUND(IF((E27*2.6/10000)&lt;5,5,(E27*2.5/10000)),2))</f>
        <v/>
      </c>
      <c r="G27" s="64">
        <f>IFERROR(_xlfn.IFS(B27="买入",0,B27="卖出",E27*0.5/1000),0)</f>
        <v/>
      </c>
      <c r="H27" s="90" t="n"/>
    </row>
    <row r="28" ht="21.75" customHeight="1" s="33">
      <c r="A28" s="92" t="n"/>
      <c r="B28" s="77" t="n"/>
      <c r="C28" s="64" t="n"/>
      <c r="D28" s="65" t="n"/>
      <c r="E28" s="64">
        <f>C28*D28</f>
        <v/>
      </c>
      <c r="F28" s="64">
        <f>IF(E28=0,0,ROUND(IF((E28*2.6/10000)&lt;5,5,(E28*2.5/10000)),2))</f>
        <v/>
      </c>
      <c r="G28" s="64">
        <f>IFERROR(_xlfn.IFS(B28="买入",0,B28="卖出",E28*0.5/1000),0)</f>
        <v/>
      </c>
      <c r="H28" s="90" t="n"/>
    </row>
    <row r="29" ht="21.75" customHeight="1" s="33">
      <c r="A29" s="92" t="n"/>
      <c r="B29" s="77" t="n"/>
      <c r="C29" s="64" t="n"/>
      <c r="D29" s="65" t="n"/>
      <c r="E29" s="64">
        <f>C29*D29</f>
        <v/>
      </c>
      <c r="F29" s="64">
        <f>IF(E29=0,0,ROUND(IF((E29*2.6/10000)&lt;5,5,(E29*2.5/10000)),2))</f>
        <v/>
      </c>
      <c r="G29" s="64">
        <f>IFERROR(_xlfn.IFS(B29="买入",0,B29="卖出",E29*0.5/1000),0)</f>
        <v/>
      </c>
      <c r="H29" s="90" t="n"/>
    </row>
    <row r="30" ht="21.75" customHeight="1" s="33">
      <c r="A30" s="92" t="n"/>
      <c r="B30" s="77" t="n"/>
      <c r="C30" s="64" t="n"/>
      <c r="D30" s="65" t="n"/>
      <c r="E30" s="64">
        <f>C30*D30</f>
        <v/>
      </c>
      <c r="F30" s="64">
        <f>IF(E30=0,0,ROUND(IF((E30*2.6/10000)&lt;5,5,(E30*2.5/10000)),2))</f>
        <v/>
      </c>
      <c r="G30" s="64">
        <f>IFERROR(_xlfn.IFS(B30="买入",0,B30="卖出",E30*0.5/1000),0)</f>
        <v/>
      </c>
      <c r="H30" s="90" t="n"/>
    </row>
    <row r="31" ht="21.75" customHeight="1" s="33">
      <c r="A31" s="92" t="n"/>
      <c r="B31" s="77" t="n"/>
      <c r="C31" s="64" t="n"/>
      <c r="D31" s="65" t="n"/>
      <c r="E31" s="64">
        <f>C31*D31</f>
        <v/>
      </c>
      <c r="F31" s="64">
        <f>IF(E31=0,0,ROUND(IF((E31*2.6/10000)&lt;5,5,(E31*2.5/10000)),2))</f>
        <v/>
      </c>
      <c r="G31" s="64">
        <f>IFERROR(_xlfn.IFS(B31="买入",0,B31="卖出",E31*0.5/1000),0)</f>
        <v/>
      </c>
      <c r="H31" s="90" t="n"/>
    </row>
    <row r="32" ht="21.75" customHeight="1" s="33">
      <c r="A32" s="92" t="n"/>
      <c r="B32" s="77" t="n"/>
      <c r="C32" s="64" t="n"/>
      <c r="D32" s="65" t="n"/>
      <c r="E32" s="64">
        <f>C32*D32</f>
        <v/>
      </c>
      <c r="F32" s="64">
        <f>IF(E32=0,0,ROUND(IF((E32*2.6/10000)&lt;5,5,(E32*2.5/10000)),2))</f>
        <v/>
      </c>
      <c r="G32" s="64">
        <f>IFERROR(_xlfn.IFS(B32="买入",0,B32="卖出",E32*0.5/1000),0)</f>
        <v/>
      </c>
      <c r="H32" s="90" t="n"/>
    </row>
    <row r="33" ht="21.75" customHeight="1" s="33">
      <c r="A33" s="92" t="n"/>
      <c r="B33" s="77" t="n"/>
      <c r="C33" s="64" t="n"/>
      <c r="D33" s="65" t="n"/>
      <c r="E33" s="64">
        <f>C33*D33</f>
        <v/>
      </c>
      <c r="F33" s="64">
        <f>IF(E33=0,0,ROUND(IF((E33*2.6/10000)&lt;5,5,(E33*2.5/10000)),2))</f>
        <v/>
      </c>
      <c r="G33" s="64">
        <f>IFERROR(_xlfn.IFS(B33="买入",0,B33="卖出",E33*0.5/1000),0)</f>
        <v/>
      </c>
      <c r="H33" s="90" t="n"/>
    </row>
    <row r="34" ht="21.75" customHeight="1" s="33">
      <c r="A34" s="92" t="n"/>
      <c r="B34" s="77" t="n"/>
      <c r="C34" s="64" t="n"/>
      <c r="D34" s="65" t="n"/>
      <c r="E34" s="64">
        <f>C34*D34</f>
        <v/>
      </c>
      <c r="F34" s="64">
        <f>IF(E34=0,0,ROUND(IF((E34*2.6/10000)&lt;5,5,(E34*2.5/10000)),2))</f>
        <v/>
      </c>
      <c r="G34" s="64">
        <f>IFERROR(_xlfn.IFS(B34="买入",0,B34="卖出",E34*0.5/1000),0)</f>
        <v/>
      </c>
      <c r="H34" s="90" t="n"/>
    </row>
  </sheetData>
  <mergeCells count="2">
    <mergeCell ref="B1:H1"/>
    <mergeCell ref="B2:H2"/>
  </mergeCells>
  <dataValidations count="1">
    <dataValidation sqref="B8:B34" showDropDown="0" showInputMessage="1" showErrorMessage="1" allowBlank="0" type="list">
      <formula1>$O$7:$O$8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O34"/>
  <sheetViews>
    <sheetView workbookViewId="0">
      <selection activeCell="G4" sqref="G4"/>
    </sheetView>
  </sheetViews>
  <sheetFormatPr baseColWidth="8" defaultColWidth="9" defaultRowHeight="13.45"/>
  <cols>
    <col width="13.2702702702703" customWidth="1" style="49" min="1" max="1"/>
    <col width="11.2612612612613" customWidth="1" style="49" min="2" max="3"/>
    <col width="16.6396396396396" customWidth="1" style="49" min="4" max="4"/>
    <col width="15.6126126126126" customWidth="1" style="49" min="5" max="5"/>
    <col width="16.5045045045045" customWidth="1" style="49" min="6" max="6"/>
    <col width="17.3693693693694" customWidth="1" style="49" min="7" max="7"/>
    <col width="16.7657657657658" customWidth="1" style="49" min="8" max="8"/>
    <col width="18.6306306306306" customWidth="1" style="49" min="9" max="9"/>
    <col width="11.8738738738739" customWidth="1" style="49" min="10" max="10"/>
    <col width="12.6396396396396" customWidth="1" style="49" min="11" max="11"/>
    <col width="11.5045045045045" customWidth="1" style="49" min="12" max="12"/>
    <col width="12.6396396396396" customWidth="1" style="49" min="13" max="13"/>
    <col width="11.6486486486486" customWidth="1" style="49" min="14" max="14"/>
    <col width="5.14414414414414" customWidth="1" style="49" min="15" max="15"/>
    <col width="9.36036036036036" customWidth="1" style="49" min="16" max="16"/>
    <col width="9.36036036036036" customWidth="1" style="49" min="18" max="18"/>
  </cols>
  <sheetData>
    <row r="1" ht="21.75" customHeight="1" s="33">
      <c r="B1" s="67" t="inlineStr">
        <is>
          <t>成本价=（买入总成本-卖出总金额）÷持有股票数量</t>
        </is>
      </c>
    </row>
    <row r="2" ht="21.75" customFormat="1" customHeight="1" s="68">
      <c r="B2" s="67" t="inlineStr">
        <is>
          <t>浮动盈亏比例=（市价-成本价）÷成本价</t>
        </is>
      </c>
    </row>
    <row r="4" ht="19.5" customHeight="1" s="33">
      <c r="A4" s="70" t="inlineStr">
        <is>
          <t>持股天数</t>
        </is>
      </c>
      <c r="B4" s="70" t="inlineStr">
        <is>
          <t>股票名称</t>
        </is>
      </c>
      <c r="C4" s="70" t="inlineStr">
        <is>
          <t>股票代码</t>
        </is>
      </c>
      <c r="D4" s="70" t="inlineStr">
        <is>
          <t>建仓时间</t>
        </is>
      </c>
      <c r="E4" s="70" t="inlineStr">
        <is>
          <t>成本价</t>
        </is>
      </c>
      <c r="F4" s="70" t="inlineStr">
        <is>
          <t>持仓数量</t>
        </is>
      </c>
      <c r="G4" s="70" t="inlineStr">
        <is>
          <t>昨收盘价</t>
        </is>
      </c>
      <c r="H4" s="70" t="inlineStr">
        <is>
          <t>清仓前成本价</t>
        </is>
      </c>
      <c r="I4" s="70" t="inlineStr">
        <is>
          <t>清仓价</t>
        </is>
      </c>
      <c r="J4" s="70" t="inlineStr">
        <is>
          <t>清仓数量</t>
        </is>
      </c>
      <c r="K4" s="70" t="inlineStr">
        <is>
          <t>收益</t>
        </is>
      </c>
    </row>
    <row r="5" ht="19.5" customHeight="1" s="33">
      <c r="A5" s="61">
        <f>NETWORKDAYS(A8,TODAY())</f>
        <v/>
      </c>
      <c r="B5" s="61" t="inlineStr">
        <is>
          <t>人民网</t>
        </is>
      </c>
      <c r="C5" s="84" t="n">
        <v>603000</v>
      </c>
      <c r="D5" s="79" t="n">
        <v>45161</v>
      </c>
      <c r="E5" s="61">
        <f>IF(F5=0,(SUMIFS(E8:E34,B8:B34,"买入")+SUMIFS(F8:F34,B8:B34,"买入"))/SUMIFS(D8:D34,B8:B34,"买入"),(SUMIFS(E8:E34,B8:B34,"买入")+SUM(F8:F34)+SUM(G8:G34)-SUMIFS(E8:E34,B8:B34,"卖出"))/F5)</f>
        <v/>
      </c>
      <c r="F5" s="61">
        <f>SUMIFS(D8:D34,B8:B34,"买入")-SUMIFS(D8:D34,B8:B34,"卖出")</f>
        <v/>
      </c>
      <c r="G5" s="61" t="n">
        <v>41.5</v>
      </c>
      <c r="H5" s="61" t="n">
        <v>36.18</v>
      </c>
      <c r="I5" s="61" t="n">
        <v>37.05</v>
      </c>
      <c r="J5" s="61" t="n">
        <v>600</v>
      </c>
      <c r="K5" s="61">
        <f>IF(F5=0,(I5-H5)*J5,(G5-E5)*F5)</f>
        <v/>
      </c>
    </row>
    <row r="6" ht="21.75" customHeight="1" s="33">
      <c r="A6" s="88" t="n"/>
      <c r="B6" s="88" t="n"/>
      <c r="C6" s="88" t="n"/>
      <c r="D6" s="88" t="n"/>
      <c r="E6" s="88" t="n"/>
      <c r="F6" s="88" t="n"/>
      <c r="G6" s="88" t="n"/>
      <c r="H6" s="88" t="n"/>
    </row>
    <row r="7" ht="21.75" customHeight="1" s="33">
      <c r="A7" s="73" t="inlineStr">
        <is>
          <t>交易时间</t>
        </is>
      </c>
      <c r="B7" s="74" t="inlineStr">
        <is>
          <t>交易类型</t>
        </is>
      </c>
      <c r="C7" s="74" t="inlineStr">
        <is>
          <t>交易价格</t>
        </is>
      </c>
      <c r="D7" s="74" t="inlineStr">
        <is>
          <t>交易数量(股)</t>
        </is>
      </c>
      <c r="E7" s="74" t="inlineStr">
        <is>
          <t>交易金额</t>
        </is>
      </c>
      <c r="F7" s="74" t="inlineStr">
        <is>
          <t>佣金和过户费</t>
        </is>
      </c>
      <c r="G7" s="74" t="inlineStr">
        <is>
          <t>印花税</t>
        </is>
      </c>
      <c r="H7" s="89" t="inlineStr">
        <is>
          <t>收益</t>
        </is>
      </c>
      <c r="I7" s="89" t="inlineStr">
        <is>
          <t>备注</t>
        </is>
      </c>
      <c r="O7" s="69" t="inlineStr">
        <is>
          <t>买入</t>
        </is>
      </c>
    </row>
    <row r="8" ht="21.75" customHeight="1" s="33">
      <c r="A8" s="79" t="n">
        <v>45161</v>
      </c>
      <c r="B8" s="77" t="inlineStr">
        <is>
          <t>买入</t>
        </is>
      </c>
      <c r="C8" s="64" t="n">
        <v>38.5</v>
      </c>
      <c r="D8" s="65" t="n">
        <v>200</v>
      </c>
      <c r="E8" s="64">
        <f>C8*D8</f>
        <v/>
      </c>
      <c r="F8" s="64">
        <f>IF(E8=0,0,ROUND(IF((E8*2.6/10000)&lt;5,5,(E8*2.5/10000)),2))</f>
        <v/>
      </c>
      <c r="G8" s="64">
        <f>IFERROR(_xlfn.IFS(B8="买入",0,B8="卖出",E8*1/1000),0)</f>
        <v/>
      </c>
      <c r="H8" s="90" t="n"/>
      <c r="O8" s="69" t="inlineStr">
        <is>
          <t>卖出</t>
        </is>
      </c>
    </row>
    <row r="9" ht="21.75" customHeight="1" s="33">
      <c r="A9" s="91" t="n">
        <v>45163</v>
      </c>
      <c r="B9" s="77" t="inlineStr">
        <is>
          <t>买入</t>
        </is>
      </c>
      <c r="C9" s="64" t="n">
        <v>35</v>
      </c>
      <c r="D9" s="65" t="n">
        <v>400</v>
      </c>
      <c r="E9" s="64">
        <f>C9*D9</f>
        <v/>
      </c>
      <c r="F9" s="64">
        <f>IF(E9=0,0,ROUND(IF((E9*2.6/10000)&lt;5,5,(E9*2.5/10000)),2))</f>
        <v/>
      </c>
      <c r="G9" s="64">
        <f>IFERROR(_xlfn.IFS(B9="买入",0,B9="卖出",E9*1/1000),0)</f>
        <v/>
      </c>
      <c r="H9" s="90" t="n"/>
    </row>
    <row r="10" ht="21.75" customHeight="1" s="33">
      <c r="A10" s="91" t="n">
        <v>45167</v>
      </c>
      <c r="B10" s="77" t="inlineStr">
        <is>
          <t>卖出</t>
        </is>
      </c>
      <c r="C10" s="64" t="n">
        <v>37.05</v>
      </c>
      <c r="D10" s="65" t="n">
        <v>600</v>
      </c>
      <c r="E10" s="64">
        <f>C10*D10</f>
        <v/>
      </c>
      <c r="F10" s="64">
        <f>IF(E10=0,0,ROUND(IF((E10*2.6/10000)&lt;5,5,(E10*2.5/10000)),2))</f>
        <v/>
      </c>
      <c r="G10" s="64">
        <f>IFERROR(_xlfn.IFS(B10="买入",0,B10="卖出",E10*0.5/1000),0)</f>
        <v/>
      </c>
      <c r="H10" s="90" t="n"/>
    </row>
    <row r="11" ht="21.75" customHeight="1" s="33">
      <c r="A11" s="91" t="n"/>
      <c r="B11" s="77" t="n"/>
      <c r="C11" s="64" t="n"/>
      <c r="D11" s="65" t="n"/>
      <c r="E11" s="64">
        <f>C11*D11</f>
        <v/>
      </c>
      <c r="F11" s="64">
        <f>IF(E11=0,0,ROUND(IF((E11*2.6/10000)&lt;5,5,(E11*2.5/10000)),2))</f>
        <v/>
      </c>
      <c r="G11" s="64">
        <f>IFERROR(_xlfn.IFS(B11="买入",0,B11="卖出",E11*1/1000),0)</f>
        <v/>
      </c>
      <c r="H11" s="90" t="n"/>
    </row>
    <row r="12" ht="21.75" customHeight="1" s="33">
      <c r="A12" s="91" t="n"/>
      <c r="B12" s="77" t="n"/>
      <c r="C12" s="64" t="n"/>
      <c r="D12" s="65" t="n"/>
      <c r="E12" s="64">
        <f>C12*D12</f>
        <v/>
      </c>
      <c r="F12" s="64">
        <f>IF(E12=0,0,ROUND(IF((E12*2.6/10000)&lt;5,5,(E12*2.5/10000)),2))</f>
        <v/>
      </c>
      <c r="G12" s="64">
        <f>IFERROR(_xlfn.IFS(B12="买入",0,B12="卖出",E12*1/1000),0)</f>
        <v/>
      </c>
      <c r="H12" s="90" t="n"/>
    </row>
    <row r="13" ht="21.75" customHeight="1" s="33">
      <c r="A13" s="91" t="n"/>
      <c r="B13" s="77" t="n"/>
      <c r="C13" s="64" t="n"/>
      <c r="D13" s="65" t="n"/>
      <c r="E13" s="64">
        <f>C13*D13</f>
        <v/>
      </c>
      <c r="F13" s="64">
        <f>IF(E13=0,0,ROUND(IF((E13*2.6/10000)&lt;5,5,(E13*2.5/10000)),2))</f>
        <v/>
      </c>
      <c r="G13" s="64">
        <f>IFERROR(_xlfn.IFS(B13="买入",0,B13="卖出",E13*1/1000),0)</f>
        <v/>
      </c>
      <c r="H13" s="90" t="n"/>
    </row>
    <row r="14" ht="21.75" customHeight="1" s="33">
      <c r="A14" s="91" t="n"/>
      <c r="B14" s="77" t="n"/>
      <c r="C14" s="64" t="n"/>
      <c r="D14" s="65" t="n"/>
      <c r="E14" s="64">
        <f>C14*D14</f>
        <v/>
      </c>
      <c r="F14" s="64">
        <f>IF(E14=0,0,ROUND(IF((E14*2.6/10000)&lt;5,5,(E14*2.5/10000)),2))</f>
        <v/>
      </c>
      <c r="G14" s="64">
        <f>IFERROR(_xlfn.IFS(B14="买入",0,B14="卖出",E14*1/1000),0)</f>
        <v/>
      </c>
      <c r="H14" s="90" t="n"/>
    </row>
    <row r="15" ht="21.75" customHeight="1" s="33">
      <c r="A15" s="92" t="n"/>
      <c r="B15" s="77" t="n"/>
      <c r="C15" s="64" t="n"/>
      <c r="D15" s="65" t="n"/>
      <c r="E15" s="64">
        <f>C15*D15</f>
        <v/>
      </c>
      <c r="F15" s="64">
        <f>IF(E15=0,0,ROUND(IF((E15*2.6/10000)&lt;5,5,(E15*2.5/10000)),2))</f>
        <v/>
      </c>
      <c r="G15" s="64">
        <f>IFERROR(_xlfn.IFS(B15="买入",0,B15="卖出",E15*1/1000),0)</f>
        <v/>
      </c>
      <c r="H15" s="90" t="n"/>
    </row>
    <row r="16" ht="21.75" customHeight="1" s="33">
      <c r="A16" s="92" t="n"/>
      <c r="B16" s="77" t="n"/>
      <c r="C16" s="64" t="n"/>
      <c r="D16" s="65" t="n"/>
      <c r="E16" s="64">
        <f>C16*D16</f>
        <v/>
      </c>
      <c r="F16" s="64">
        <f>IF(E16=0,0,ROUND(IF((E16*2.6/10000)&lt;5,5,(E16*2.5/10000)),2))</f>
        <v/>
      </c>
      <c r="G16" s="64">
        <f>IFERROR(_xlfn.IFS(B16="买入",0,B16="卖出",E16*1/1000),0)</f>
        <v/>
      </c>
      <c r="H16" s="90" t="n"/>
    </row>
    <row r="17" ht="21.75" customHeight="1" s="33">
      <c r="A17" s="92" t="n"/>
      <c r="B17" s="77" t="n"/>
      <c r="C17" s="64" t="n"/>
      <c r="D17" s="65" t="n"/>
      <c r="E17" s="64">
        <f>C17*D17</f>
        <v/>
      </c>
      <c r="F17" s="64">
        <f>IF(E17=0,0,ROUND(IF((E17*2.6/10000)&lt;5,5,(E17*2.5/10000)),2))</f>
        <v/>
      </c>
      <c r="G17" s="64">
        <f>IFERROR(_xlfn.IFS(B17="买入",0,B17="卖出",E17*1/1000),0)</f>
        <v/>
      </c>
      <c r="H17" s="90" t="n"/>
    </row>
    <row r="18" ht="21.75" customHeight="1" s="33">
      <c r="A18" s="92" t="n"/>
      <c r="B18" s="77" t="n"/>
      <c r="C18" s="64" t="n"/>
      <c r="D18" s="65" t="n"/>
      <c r="E18" s="64">
        <f>C18*D18</f>
        <v/>
      </c>
      <c r="F18" s="64">
        <f>IF(E18=0,0,ROUND(IF((E18*2.6/10000)&lt;5,5,(E18*2.5/10000)),2))</f>
        <v/>
      </c>
      <c r="G18" s="64">
        <f>IFERROR(_xlfn.IFS(B18="买入",0,B18="卖出",E18*1/1000),0)</f>
        <v/>
      </c>
      <c r="H18" s="90" t="n"/>
    </row>
    <row r="19" ht="21.75" customHeight="1" s="33">
      <c r="A19" s="92" t="n"/>
      <c r="B19" s="77" t="n"/>
      <c r="C19" s="64" t="n"/>
      <c r="D19" s="65" t="n"/>
      <c r="E19" s="64">
        <f>C19*D19</f>
        <v/>
      </c>
      <c r="F19" s="64">
        <f>IF(E19=0,0,ROUND(IF((E19*2.6/10000)&lt;5,5,(E19*2.5/10000)),2))</f>
        <v/>
      </c>
      <c r="G19" s="64">
        <f>IFERROR(_xlfn.IFS(B19="买入",0,B19="卖出",E19*1/1000),0)</f>
        <v/>
      </c>
      <c r="H19" s="90" t="n"/>
    </row>
    <row r="20" ht="21.75" customHeight="1" s="33">
      <c r="A20" s="92" t="n"/>
      <c r="B20" s="77" t="n"/>
      <c r="C20" s="64" t="n"/>
      <c r="D20" s="65" t="n"/>
      <c r="E20" s="64">
        <f>C20*D20</f>
        <v/>
      </c>
      <c r="F20" s="64">
        <f>IF(E20=0,0,ROUND(IF((E20*2.6/10000)&lt;5,5,(E20*2.5/10000)),2))</f>
        <v/>
      </c>
      <c r="G20" s="64">
        <f>IFERROR(_xlfn.IFS(B20="买入",0,B20="卖出",E20*1/1000),0)</f>
        <v/>
      </c>
      <c r="H20" s="90" t="n"/>
    </row>
    <row r="21" ht="21.75" customHeight="1" s="33">
      <c r="A21" s="92" t="n"/>
      <c r="B21" s="77" t="n"/>
      <c r="C21" s="64" t="n"/>
      <c r="D21" s="65" t="n"/>
      <c r="E21" s="64">
        <f>C21*D21</f>
        <v/>
      </c>
      <c r="F21" s="64">
        <f>IF(E21=0,0,ROUND(IF((E21*2.6/10000)&lt;5,5,(E21*2.5/10000)),2))</f>
        <v/>
      </c>
      <c r="G21" s="64">
        <f>IFERROR(_xlfn.IFS(B21="买入",0,B21="卖出",E21*1/1000),0)</f>
        <v/>
      </c>
      <c r="H21" s="90" t="n"/>
    </row>
    <row r="22" ht="21.75" customHeight="1" s="33">
      <c r="A22" s="92" t="n"/>
      <c r="B22" s="77" t="n"/>
      <c r="C22" s="64" t="n"/>
      <c r="D22" s="65" t="n"/>
      <c r="E22" s="64">
        <f>C22*D22</f>
        <v/>
      </c>
      <c r="F22" s="64">
        <f>IF(E22=0,0,ROUND(IF((E22*2.6/10000)&lt;5,5,(E22*2.5/10000)),2))</f>
        <v/>
      </c>
      <c r="G22" s="64">
        <f>IFERROR(_xlfn.IFS(B22="买入",0,B22="卖出",E22*1/1000),0)</f>
        <v/>
      </c>
      <c r="H22" s="90" t="n"/>
    </row>
    <row r="23" ht="21.75" customHeight="1" s="33">
      <c r="A23" s="92" t="n"/>
      <c r="B23" s="77" t="n"/>
      <c r="C23" s="64" t="n"/>
      <c r="D23" s="65" t="n"/>
      <c r="E23" s="64">
        <f>C23*D23</f>
        <v/>
      </c>
      <c r="F23" s="64">
        <f>IF(E23=0,0,ROUND(IF((E23*2.6/10000)&lt;5,5,(E23*2.5/10000)),2))</f>
        <v/>
      </c>
      <c r="G23" s="64">
        <f>IFERROR(_xlfn.IFS(B23="买入",0,B23="卖出",E23*1/1000),0)</f>
        <v/>
      </c>
      <c r="H23" s="90" t="n"/>
    </row>
    <row r="24" ht="21.75" customHeight="1" s="33">
      <c r="A24" s="92" t="n"/>
      <c r="B24" s="77" t="n"/>
      <c r="C24" s="64" t="n"/>
      <c r="D24" s="65" t="n"/>
      <c r="E24" s="64">
        <f>C24*D24</f>
        <v/>
      </c>
      <c r="F24" s="64">
        <f>IF(E24=0,0,ROUND(IF((E24*2.6/10000)&lt;5,5,(E24*2.5/10000)),2))</f>
        <v/>
      </c>
      <c r="G24" s="64">
        <f>IFERROR(_xlfn.IFS(B24="买入",0,B24="卖出",E24*1/1000),0)</f>
        <v/>
      </c>
      <c r="H24" s="90" t="n"/>
    </row>
    <row r="25" ht="21.75" customHeight="1" s="33">
      <c r="A25" s="92" t="n"/>
      <c r="B25" s="77" t="n"/>
      <c r="C25" s="64" t="n"/>
      <c r="D25" s="65" t="n"/>
      <c r="E25" s="64">
        <f>C25*D25</f>
        <v/>
      </c>
      <c r="F25" s="64">
        <f>IF(E25=0,0,ROUND(IF((E25*2.6/10000)&lt;5,5,(E25*2.5/10000)),2))</f>
        <v/>
      </c>
      <c r="G25" s="64">
        <f>IFERROR(_xlfn.IFS(B25="买入",0,B25="卖出",E25*1/1000),0)</f>
        <v/>
      </c>
      <c r="H25" s="90" t="n"/>
    </row>
    <row r="26" ht="21.75" customHeight="1" s="33">
      <c r="A26" s="92" t="n"/>
      <c r="B26" s="77" t="n"/>
      <c r="C26" s="64" t="n"/>
      <c r="D26" s="65" t="n"/>
      <c r="E26" s="64">
        <f>C26*D26</f>
        <v/>
      </c>
      <c r="F26" s="64">
        <f>IF(E26=0,0,ROUND(IF((E26*2.6/10000)&lt;5,5,(E26*2.5/10000)),2))</f>
        <v/>
      </c>
      <c r="G26" s="64">
        <f>IFERROR(_xlfn.IFS(B26="买入",0,B26="卖出",E26*1/1000),0)</f>
        <v/>
      </c>
      <c r="H26" s="90" t="n"/>
    </row>
    <row r="27" ht="21.75" customHeight="1" s="33">
      <c r="A27" s="92" t="n"/>
      <c r="B27" s="77" t="n"/>
      <c r="C27" s="64" t="n"/>
      <c r="D27" s="65" t="n"/>
      <c r="E27" s="64">
        <f>C27*D27</f>
        <v/>
      </c>
      <c r="F27" s="64">
        <f>IF(E27=0,0,ROUND(IF((E27*2.6/10000)&lt;5,5,(E27*2.5/10000)),2))</f>
        <v/>
      </c>
      <c r="G27" s="64">
        <f>IFERROR(_xlfn.IFS(B27="买入",0,B27="卖出",E27*1/1000),0)</f>
        <v/>
      </c>
      <c r="H27" s="90" t="n"/>
    </row>
    <row r="28" ht="21.75" customHeight="1" s="33">
      <c r="A28" s="92" t="n"/>
      <c r="B28" s="77" t="n"/>
      <c r="C28" s="64" t="n"/>
      <c r="D28" s="65" t="n"/>
      <c r="E28" s="64">
        <f>C28*D28</f>
        <v/>
      </c>
      <c r="F28" s="64">
        <f>IF(E28=0,0,ROUND(IF((E28*2.6/10000)&lt;5,5,(E28*2.5/10000)),2))</f>
        <v/>
      </c>
      <c r="G28" s="64">
        <f>IFERROR(_xlfn.IFS(B28="买入",0,B28="卖出",E28*1/1000),0)</f>
        <v/>
      </c>
      <c r="H28" s="90" t="n"/>
    </row>
    <row r="29" ht="21.75" customHeight="1" s="33">
      <c r="A29" s="92" t="n"/>
      <c r="B29" s="77" t="n"/>
      <c r="C29" s="64" t="n"/>
      <c r="D29" s="65" t="n"/>
      <c r="E29" s="64">
        <f>C29*D29</f>
        <v/>
      </c>
      <c r="F29" s="64">
        <f>IF(E29=0,0,ROUND(IF((E29*2.6/10000)&lt;5,5,(E29*2.5/10000)),2))</f>
        <v/>
      </c>
      <c r="G29" s="64">
        <f>IFERROR(_xlfn.IFS(B29="买入",0,B29="卖出",E29*1/1000),0)</f>
        <v/>
      </c>
      <c r="H29" s="90" t="n"/>
    </row>
    <row r="30" ht="21.75" customHeight="1" s="33">
      <c r="A30" s="92" t="n"/>
      <c r="B30" s="77" t="n"/>
      <c r="C30" s="64" t="n"/>
      <c r="D30" s="65" t="n"/>
      <c r="E30" s="64">
        <f>C30*D30</f>
        <v/>
      </c>
      <c r="F30" s="64">
        <f>IF(E30=0,0,ROUND(IF((E30*2.6/10000)&lt;5,5,(E30*2.5/10000)),2))</f>
        <v/>
      </c>
      <c r="G30" s="64">
        <f>IFERROR(_xlfn.IFS(B30="买入",0,B30="卖出",E30*1/1000),0)</f>
        <v/>
      </c>
      <c r="H30" s="90" t="n"/>
    </row>
    <row r="31" ht="21.75" customHeight="1" s="33">
      <c r="A31" s="92" t="n"/>
      <c r="B31" s="77" t="n"/>
      <c r="C31" s="64" t="n"/>
      <c r="D31" s="65" t="n"/>
      <c r="E31" s="64">
        <f>C31*D31</f>
        <v/>
      </c>
      <c r="F31" s="64">
        <f>IF(E31=0,0,ROUND(IF((E31*2.6/10000)&lt;5,5,(E31*2.5/10000)),2))</f>
        <v/>
      </c>
      <c r="G31" s="64">
        <f>IFERROR(_xlfn.IFS(B31="买入",0,B31="卖出",E31*1/1000),0)</f>
        <v/>
      </c>
      <c r="H31" s="90" t="n"/>
    </row>
    <row r="32" ht="21.75" customHeight="1" s="33">
      <c r="A32" s="92" t="n"/>
      <c r="B32" s="77" t="n"/>
      <c r="C32" s="64" t="n"/>
      <c r="D32" s="65" t="n"/>
      <c r="E32" s="64">
        <f>C32*D32</f>
        <v/>
      </c>
      <c r="F32" s="64">
        <f>IF(E32=0,0,ROUND(IF((E32*2.6/10000)&lt;5,5,(E32*2.5/10000)),2))</f>
        <v/>
      </c>
      <c r="G32" s="64">
        <f>IFERROR(_xlfn.IFS(B32="买入",0,B32="卖出",E32*1/1000),0)</f>
        <v/>
      </c>
      <c r="H32" s="90" t="n"/>
    </row>
    <row r="33" ht="21.75" customHeight="1" s="33">
      <c r="A33" s="92" t="n"/>
      <c r="B33" s="77" t="n"/>
      <c r="C33" s="64" t="n"/>
      <c r="D33" s="65" t="n"/>
      <c r="E33" s="64">
        <f>C33*D33</f>
        <v/>
      </c>
      <c r="F33" s="64">
        <f>IF(E33=0,0,ROUND(IF((E33*2.6/10000)&lt;5,5,(E33*2.5/10000)),2))</f>
        <v/>
      </c>
      <c r="G33" s="64">
        <f>IFERROR(_xlfn.IFS(B33="买入",0,B33="卖出",E33*1/1000),0)</f>
        <v/>
      </c>
      <c r="H33" s="90" t="n"/>
    </row>
    <row r="34" ht="21.75" customHeight="1" s="33">
      <c r="A34" s="92" t="n"/>
      <c r="B34" s="77" t="n"/>
      <c r="C34" s="64" t="n"/>
      <c r="D34" s="65" t="n"/>
      <c r="E34" s="64">
        <f>C34*D34</f>
        <v/>
      </c>
      <c r="F34" s="64">
        <f>IF(E34=0,0,ROUND(IF((E34*2.6/10000)&lt;5,5,(E34*2.5/10000)),2))</f>
        <v/>
      </c>
      <c r="G34" s="64">
        <f>IFERROR(_xlfn.IFS(B34="买入",0,B34="卖出",E34*1/1000),0)</f>
        <v/>
      </c>
      <c r="H34" s="90" t="n"/>
    </row>
  </sheetData>
  <mergeCells count="2">
    <mergeCell ref="B1:H1"/>
    <mergeCell ref="B2:H2"/>
  </mergeCells>
  <dataValidations count="1">
    <dataValidation sqref="B8:B34" showDropDown="0" showInputMessage="1" showErrorMessage="1" allowBlank="0" type="list">
      <formula1>$O$7:$O$8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O34"/>
  <sheetViews>
    <sheetView workbookViewId="0">
      <selection activeCell="K14" sqref="K14"/>
    </sheetView>
  </sheetViews>
  <sheetFormatPr baseColWidth="8" defaultColWidth="9" defaultRowHeight="13.45"/>
  <cols>
    <col width="13.2702702702703" customWidth="1" style="49" min="1" max="1"/>
    <col width="11.2612612612613" customWidth="1" style="49" min="2" max="3"/>
    <col width="16.6396396396396" customWidth="1" style="49" min="4" max="4"/>
    <col width="15.6126126126126" customWidth="1" style="49" min="5" max="5"/>
    <col width="17.3783783783784" customWidth="1" style="49" min="6" max="6"/>
    <col width="11.8738738738739" customWidth="1" style="49" min="7" max="7"/>
    <col width="16.7657657657658" customWidth="1" style="49" min="8" max="8"/>
    <col width="18.3693693693694" customWidth="1" style="49" min="9" max="9"/>
    <col width="11.8738738738739" customWidth="1" style="49" min="10" max="10"/>
    <col width="12.6396396396396" customWidth="1" style="49" min="11" max="11"/>
    <col width="11.5045045045045" customWidth="1" style="49" min="12" max="12"/>
    <col width="12.6396396396396" customWidth="1" style="49" min="13" max="13"/>
    <col width="11.6486486486486" customWidth="1" style="49" min="14" max="14"/>
    <col hidden="1" width="5.79279279279279" customWidth="1" style="49" min="15" max="15"/>
    <col width="9.36036036036036" customWidth="1" style="49" min="16" max="16"/>
    <col width="9.36036036036036" customWidth="1" style="49" min="18" max="18"/>
  </cols>
  <sheetData>
    <row r="1" ht="21.75" customHeight="1" s="33">
      <c r="B1" s="67" t="inlineStr">
        <is>
          <t>成本价=（买入总成本-卖出总金额）÷持有股票数量</t>
        </is>
      </c>
    </row>
    <row r="2" ht="21.75" customFormat="1" customHeight="1" s="68">
      <c r="B2" s="67" t="inlineStr">
        <is>
          <t>浮动盈亏比例=（市价-成本价）÷成本价</t>
        </is>
      </c>
    </row>
    <row r="4" ht="19.5" customHeight="1" s="33">
      <c r="A4" s="70" t="inlineStr">
        <is>
          <t>持股天数</t>
        </is>
      </c>
      <c r="B4" s="70" t="inlineStr">
        <is>
          <t>股票名称</t>
        </is>
      </c>
      <c r="C4" s="70" t="inlineStr">
        <is>
          <t>股票代码</t>
        </is>
      </c>
      <c r="D4" s="70" t="inlineStr">
        <is>
          <t>建仓时间</t>
        </is>
      </c>
      <c r="E4" s="70" t="inlineStr">
        <is>
          <t>成本价</t>
        </is>
      </c>
      <c r="F4" s="70" t="inlineStr">
        <is>
          <t>持仓数量</t>
        </is>
      </c>
      <c r="G4" s="70" t="inlineStr">
        <is>
          <t>昨收盘价</t>
        </is>
      </c>
      <c r="H4" s="70" t="inlineStr">
        <is>
          <t>清仓前成本价</t>
        </is>
      </c>
      <c r="I4" s="70" t="inlineStr">
        <is>
          <t>清仓价</t>
        </is>
      </c>
      <c r="J4" s="70" t="inlineStr">
        <is>
          <t>清仓数量</t>
        </is>
      </c>
      <c r="K4" s="70" t="inlineStr">
        <is>
          <t>收益</t>
        </is>
      </c>
    </row>
    <row r="5" ht="19.5" customHeight="1" s="33">
      <c r="A5" s="61">
        <f>NETWORKDAYS(A8,TODAY())</f>
        <v/>
      </c>
      <c r="B5" s="61" t="inlineStr">
        <is>
          <t>工业富联</t>
        </is>
      </c>
      <c r="C5" s="84" t="n">
        <v>601138</v>
      </c>
      <c r="D5" s="79" t="n">
        <v>45161</v>
      </c>
      <c r="E5" s="75">
        <f>IF(F5=0,C8,(SUMIFS(E8:E34,B8:B34,"买入")+SUM(F8:F34)+SUM(G8:G34)-SUMIFS(E8:E34,B8:B34,"卖出"))/F5)</f>
        <v/>
      </c>
      <c r="F5" s="61">
        <f>SUMIFS(D8:D34,B8:B34,"买入")-SUMIFS(D8:D34,B8:B34,"卖出")</f>
        <v/>
      </c>
      <c r="G5" s="61" t="n">
        <v>4.66</v>
      </c>
      <c r="H5" s="61" t="n">
        <v>22.05</v>
      </c>
      <c r="I5" s="61" t="n">
        <v>22.708</v>
      </c>
      <c r="J5" s="61" t="n">
        <v>3400</v>
      </c>
      <c r="K5" s="61">
        <f>IF(F5=0,(I5-H5)*J5,(G5-E5)*F5)</f>
        <v/>
      </c>
    </row>
    <row r="6" ht="21.75" customHeight="1" s="33">
      <c r="A6" s="88" t="n"/>
      <c r="B6" s="88" t="n"/>
      <c r="C6" s="88" t="n"/>
      <c r="D6" s="88" t="n"/>
      <c r="E6" s="88" t="n"/>
      <c r="F6" s="88" t="n"/>
      <c r="G6" s="88" t="n"/>
      <c r="H6" s="88" t="n"/>
    </row>
    <row r="7" ht="21.75" customHeight="1" s="33">
      <c r="A7" s="73" t="inlineStr">
        <is>
          <t>交易时间</t>
        </is>
      </c>
      <c r="B7" s="74" t="inlineStr">
        <is>
          <t>交易类型</t>
        </is>
      </c>
      <c r="C7" s="74" t="inlineStr">
        <is>
          <t>交易价格</t>
        </is>
      </c>
      <c r="D7" s="74" t="inlineStr">
        <is>
          <t>交易数量(股)</t>
        </is>
      </c>
      <c r="E7" s="74" t="inlineStr">
        <is>
          <t>交易金额</t>
        </is>
      </c>
      <c r="F7" s="74" t="inlineStr">
        <is>
          <t>佣金和过户费</t>
        </is>
      </c>
      <c r="G7" s="74" t="inlineStr">
        <is>
          <t>印花税</t>
        </is>
      </c>
      <c r="H7" s="89" t="inlineStr">
        <is>
          <t>收益</t>
        </is>
      </c>
      <c r="I7" s="89" t="inlineStr">
        <is>
          <t>备注</t>
        </is>
      </c>
      <c r="O7" s="69" t="inlineStr">
        <is>
          <t>买入</t>
        </is>
      </c>
    </row>
    <row r="8" ht="21.75" customHeight="1" s="33">
      <c r="A8" s="79" t="n">
        <v>45161</v>
      </c>
      <c r="B8" s="77" t="inlineStr">
        <is>
          <t>买入</t>
        </is>
      </c>
      <c r="C8" s="78" t="n">
        <v>22.05</v>
      </c>
      <c r="D8" s="65" t="n">
        <v>3400</v>
      </c>
      <c r="E8" s="64">
        <f>C8*D8</f>
        <v/>
      </c>
      <c r="F8" s="64">
        <f>IF(E8=0,0,ROUND(IF((E8*2.6/10000)&lt;5,5,(E8*2.5/10000)),2))</f>
        <v/>
      </c>
      <c r="G8" s="64">
        <f>IFERROR(_xlfn.IFS(B8="买入",0,B8="卖出",E8*1/1000),0)</f>
        <v/>
      </c>
      <c r="H8" s="90" t="n"/>
      <c r="O8" s="69" t="inlineStr">
        <is>
          <t>卖出</t>
        </is>
      </c>
    </row>
    <row r="9" ht="21.75" customHeight="1" s="33">
      <c r="A9" s="79" t="n">
        <v>45162</v>
      </c>
      <c r="B9" s="77" t="inlineStr">
        <is>
          <t>卖出</t>
        </is>
      </c>
      <c r="C9" s="78" t="n">
        <v>22.708</v>
      </c>
      <c r="D9" s="65" t="n">
        <v>3400</v>
      </c>
      <c r="E9" s="64">
        <f>C9*D9</f>
        <v/>
      </c>
      <c r="F9" s="64">
        <f>IF(E9=0,0,ROUND(IF((E9*2.6/10000)&lt;5,5,(E9*2.5/10000)),2))</f>
        <v/>
      </c>
      <c r="G9" s="64">
        <f>IFERROR(_xlfn.IFS(B9="买入",0,B9="卖出",E9*1/1000),0)</f>
        <v/>
      </c>
      <c r="H9" s="90" t="n"/>
    </row>
    <row r="10" ht="21.75" customHeight="1" s="33">
      <c r="A10" s="91" t="n"/>
      <c r="B10" s="77" t="n"/>
      <c r="C10" s="78" t="n"/>
      <c r="D10" s="65" t="n"/>
      <c r="E10" s="64">
        <f>C10*D10</f>
        <v/>
      </c>
      <c r="F10" s="64">
        <f>IF(E10=0,0,ROUND(IF((E10*2.6/10000)&lt;5,5,(E10*2.5/10000)),2))</f>
        <v/>
      </c>
      <c r="G10" s="64">
        <f>IFERROR(_xlfn.IFS(B10="买入",0,B10="卖出",E10*1/1000),0)</f>
        <v/>
      </c>
      <c r="H10" s="90" t="n"/>
    </row>
    <row r="11" ht="21.75" customHeight="1" s="33">
      <c r="A11" s="91" t="n"/>
      <c r="B11" s="77" t="n"/>
      <c r="C11" s="78" t="n"/>
      <c r="D11" s="65" t="n"/>
      <c r="E11" s="64">
        <f>C11*D11</f>
        <v/>
      </c>
      <c r="F11" s="64">
        <f>IF(E11=0,0,ROUND(IF((E11*2.6/10000)&lt;5,5,(E11*2.5/10000)),2))</f>
        <v/>
      </c>
      <c r="G11" s="64">
        <f>IFERROR(_xlfn.IFS(B11="买入",0,B11="卖出",E11*1/1000),0)</f>
        <v/>
      </c>
      <c r="H11" s="90" t="n"/>
    </row>
    <row r="12" ht="21.75" customHeight="1" s="33">
      <c r="A12" s="91" t="n"/>
      <c r="B12" s="77" t="n"/>
      <c r="C12" s="78" t="n"/>
      <c r="D12" s="65" t="n"/>
      <c r="E12" s="64">
        <f>C12*D12</f>
        <v/>
      </c>
      <c r="F12" s="64">
        <f>IF(E12=0,0,ROUND(IF((E12*2.6/10000)&lt;5,5,(E12*2.5/10000)),2))</f>
        <v/>
      </c>
      <c r="G12" s="64">
        <f>IFERROR(_xlfn.IFS(B12="买入",0,B12="卖出",E12*1/1000),0)</f>
        <v/>
      </c>
      <c r="H12" s="90" t="n"/>
    </row>
    <row r="13" ht="21.75" customHeight="1" s="33">
      <c r="A13" s="91" t="n"/>
      <c r="B13" s="77" t="n"/>
      <c r="C13" s="78" t="n"/>
      <c r="D13" s="65" t="n"/>
      <c r="E13" s="64">
        <f>C13*D13</f>
        <v/>
      </c>
      <c r="F13" s="64">
        <f>IF(E13=0,0,ROUND(IF((E13*2.6/10000)&lt;5,5,(E13*2.5/10000)),2))</f>
        <v/>
      </c>
      <c r="G13" s="64">
        <f>IFERROR(_xlfn.IFS(B13="买入",0,B13="卖出",E13*1/1000),0)</f>
        <v/>
      </c>
      <c r="H13" s="90" t="n"/>
    </row>
    <row r="14" ht="21.75" customHeight="1" s="33">
      <c r="A14" s="91" t="n"/>
      <c r="B14" s="77" t="n"/>
      <c r="C14" s="78" t="n"/>
      <c r="D14" s="65" t="n"/>
      <c r="E14" s="64">
        <f>C14*D14</f>
        <v/>
      </c>
      <c r="F14" s="64">
        <f>IF(E14=0,0,ROUND(IF((E14*2.6/10000)&lt;5,5,(E14*2.5/10000)),2))</f>
        <v/>
      </c>
      <c r="G14" s="64">
        <f>IFERROR(_xlfn.IFS(B14="买入",0,B14="卖出",E14*1/1000),0)</f>
        <v/>
      </c>
      <c r="H14" s="90" t="n"/>
    </row>
    <row r="15" ht="21.75" customHeight="1" s="33">
      <c r="A15" s="92" t="n"/>
      <c r="B15" s="77" t="n"/>
      <c r="C15" s="78" t="n"/>
      <c r="D15" s="65" t="n"/>
      <c r="E15" s="64">
        <f>C15*D15</f>
        <v/>
      </c>
      <c r="F15" s="64">
        <f>IF(E15=0,0,ROUND(IF((E15*2.6/10000)&lt;5,5,(E15*2.5/10000)),2))</f>
        <v/>
      </c>
      <c r="G15" s="64">
        <f>IFERROR(_xlfn.IFS(B15="买入",0,B15="卖出",E15*1/1000),0)</f>
        <v/>
      </c>
      <c r="H15" s="90" t="n"/>
    </row>
    <row r="16" ht="21.75" customHeight="1" s="33">
      <c r="A16" s="92" t="n"/>
      <c r="B16" s="77" t="n"/>
      <c r="C16" s="78" t="n"/>
      <c r="D16" s="65" t="n"/>
      <c r="E16" s="64">
        <f>C16*D16</f>
        <v/>
      </c>
      <c r="F16" s="64">
        <f>IF(E16=0,0,ROUND(IF((E16*2.6/10000)&lt;5,5,(E16*2.5/10000)),2))</f>
        <v/>
      </c>
      <c r="G16" s="64">
        <f>IFERROR(_xlfn.IFS(B16="买入",0,B16="卖出",E16*1/1000),0)</f>
        <v/>
      </c>
      <c r="H16" s="90" t="n"/>
    </row>
    <row r="17" ht="21.75" customHeight="1" s="33">
      <c r="A17" s="92" t="n"/>
      <c r="B17" s="77" t="n"/>
      <c r="C17" s="78" t="n"/>
      <c r="D17" s="65" t="n"/>
      <c r="E17" s="64">
        <f>C17*D17</f>
        <v/>
      </c>
      <c r="F17" s="64">
        <f>IF(E17=0,0,ROUND(IF((E17*2.6/10000)&lt;5,5,(E17*2.5/10000)),2))</f>
        <v/>
      </c>
      <c r="G17" s="64">
        <f>IFERROR(_xlfn.IFS(B17="买入",0,B17="卖出",E17*1/1000),0)</f>
        <v/>
      </c>
      <c r="H17" s="90" t="n"/>
    </row>
    <row r="18" ht="21.75" customHeight="1" s="33">
      <c r="A18" s="92" t="n"/>
      <c r="B18" s="77" t="n"/>
      <c r="C18" s="78" t="n"/>
      <c r="D18" s="65" t="n"/>
      <c r="E18" s="64">
        <f>C18*D18</f>
        <v/>
      </c>
      <c r="F18" s="64">
        <f>IF(E18=0,0,ROUND(IF((E18*2.6/10000)&lt;5,5,(E18*2.5/10000)),2))</f>
        <v/>
      </c>
      <c r="G18" s="64">
        <f>IFERROR(_xlfn.IFS(B18="买入",0,B18="卖出",E18*1/1000),0)</f>
        <v/>
      </c>
      <c r="H18" s="90" t="n"/>
    </row>
    <row r="19" ht="21.75" customHeight="1" s="33">
      <c r="A19" s="92" t="n"/>
      <c r="B19" s="77" t="n"/>
      <c r="C19" s="78" t="n"/>
      <c r="D19" s="65" t="n"/>
      <c r="E19" s="64">
        <f>C19*D19</f>
        <v/>
      </c>
      <c r="F19" s="64">
        <f>IF(E19=0,0,ROUND(IF((E19*2.6/10000)&lt;5,5,(E19*2.5/10000)),2))</f>
        <v/>
      </c>
      <c r="G19" s="64">
        <f>IFERROR(_xlfn.IFS(B19="买入",0,B19="卖出",E19*1/1000),0)</f>
        <v/>
      </c>
      <c r="H19" s="90" t="n"/>
    </row>
    <row r="20" ht="21.75" customHeight="1" s="33">
      <c r="A20" s="92" t="n"/>
      <c r="B20" s="77" t="n"/>
      <c r="C20" s="78" t="n"/>
      <c r="D20" s="65" t="n"/>
      <c r="E20" s="64">
        <f>C20*D20</f>
        <v/>
      </c>
      <c r="F20" s="64">
        <f>IF(E20=0,0,ROUND(IF((E20*2.6/10000)&lt;5,5,(E20*2.5/10000)),2))</f>
        <v/>
      </c>
      <c r="G20" s="64">
        <f>IFERROR(_xlfn.IFS(B20="买入",0,B20="卖出",E20*1/1000),0)</f>
        <v/>
      </c>
      <c r="H20" s="90" t="n"/>
    </row>
    <row r="21" ht="21.75" customHeight="1" s="33">
      <c r="A21" s="92" t="n"/>
      <c r="B21" s="77" t="n"/>
      <c r="C21" s="78" t="n"/>
      <c r="D21" s="65" t="n"/>
      <c r="E21" s="64">
        <f>C21*D21</f>
        <v/>
      </c>
      <c r="F21" s="64">
        <f>IF(E21=0,0,ROUND(IF((E21*2.6/10000)&lt;5,5,(E21*2.5/10000)),2))</f>
        <v/>
      </c>
      <c r="G21" s="64">
        <f>IFERROR(_xlfn.IFS(B21="买入",0,B21="卖出",E21*1/1000),0)</f>
        <v/>
      </c>
      <c r="H21" s="90" t="n"/>
    </row>
    <row r="22" ht="21.75" customHeight="1" s="33">
      <c r="A22" s="92" t="n"/>
      <c r="B22" s="77" t="n"/>
      <c r="C22" s="78" t="n"/>
      <c r="D22" s="65" t="n"/>
      <c r="E22" s="64">
        <f>C22*D22</f>
        <v/>
      </c>
      <c r="F22" s="64">
        <f>IF(E22=0,0,ROUND(IF((E22*2.6/10000)&lt;5,5,(E22*2.5/10000)),2))</f>
        <v/>
      </c>
      <c r="G22" s="64">
        <f>IFERROR(_xlfn.IFS(B22="买入",0,B22="卖出",E22*1/1000),0)</f>
        <v/>
      </c>
      <c r="H22" s="90" t="n"/>
    </row>
    <row r="23" ht="21.75" customHeight="1" s="33">
      <c r="A23" s="92" t="n"/>
      <c r="B23" s="77" t="n"/>
      <c r="C23" s="78" t="n"/>
      <c r="D23" s="65" t="n"/>
      <c r="E23" s="64">
        <f>C23*D23</f>
        <v/>
      </c>
      <c r="F23" s="64">
        <f>IF(E23=0,0,ROUND(IF((E23*2.6/10000)&lt;5,5,(E23*2.5/10000)),2))</f>
        <v/>
      </c>
      <c r="G23" s="64">
        <f>IFERROR(_xlfn.IFS(B23="买入",0,B23="卖出",E23*1/1000),0)</f>
        <v/>
      </c>
      <c r="H23" s="90" t="n"/>
    </row>
    <row r="24" ht="21.75" customHeight="1" s="33">
      <c r="A24" s="92" t="n"/>
      <c r="B24" s="77" t="n"/>
      <c r="C24" s="78" t="n"/>
      <c r="D24" s="65" t="n"/>
      <c r="E24" s="64">
        <f>C24*D24</f>
        <v/>
      </c>
      <c r="F24" s="64">
        <f>IF(E24=0,0,ROUND(IF((E24*2.6/10000)&lt;5,5,(E24*2.5/10000)),2))</f>
        <v/>
      </c>
      <c r="G24" s="64">
        <f>IFERROR(_xlfn.IFS(B24="买入",0,B24="卖出",E24*1/1000),0)</f>
        <v/>
      </c>
      <c r="H24" s="90" t="n"/>
    </row>
    <row r="25" ht="21.75" customHeight="1" s="33">
      <c r="A25" s="92" t="n"/>
      <c r="B25" s="77" t="n"/>
      <c r="C25" s="78" t="n"/>
      <c r="D25" s="65" t="n"/>
      <c r="E25" s="64">
        <f>C25*D25</f>
        <v/>
      </c>
      <c r="F25" s="64">
        <f>IF(E25=0,0,ROUND(IF((E25*2.6/10000)&lt;5,5,(E25*2.5/10000)),2))</f>
        <v/>
      </c>
      <c r="G25" s="64">
        <f>IFERROR(_xlfn.IFS(B25="买入",0,B25="卖出",E25*1/1000),0)</f>
        <v/>
      </c>
      <c r="H25" s="90" t="n"/>
    </row>
    <row r="26" ht="21.75" customHeight="1" s="33">
      <c r="A26" s="92" t="n"/>
      <c r="B26" s="77" t="n"/>
      <c r="C26" s="78" t="n"/>
      <c r="D26" s="65" t="n"/>
      <c r="E26" s="64">
        <f>C26*D26</f>
        <v/>
      </c>
      <c r="F26" s="64">
        <f>IF(E26=0,0,ROUND(IF((E26*2.6/10000)&lt;5,5,(E26*2.5/10000)),2))</f>
        <v/>
      </c>
      <c r="G26" s="64">
        <f>IFERROR(_xlfn.IFS(B26="买入",0,B26="卖出",E26*1/1000),0)</f>
        <v/>
      </c>
      <c r="H26" s="90" t="n"/>
    </row>
    <row r="27" ht="21.75" customHeight="1" s="33">
      <c r="A27" s="92" t="n"/>
      <c r="B27" s="77" t="n"/>
      <c r="C27" s="78" t="n"/>
      <c r="D27" s="65" t="n"/>
      <c r="E27" s="64">
        <f>C27*D27</f>
        <v/>
      </c>
      <c r="F27" s="64">
        <f>IF(E27=0,0,ROUND(IF((E27*2.6/10000)&lt;5,5,(E27*2.5/10000)),2))</f>
        <v/>
      </c>
      <c r="G27" s="64">
        <f>IFERROR(_xlfn.IFS(B27="买入",0,B27="卖出",E27*1/1000),0)</f>
        <v/>
      </c>
      <c r="H27" s="90" t="n"/>
    </row>
    <row r="28" ht="21.75" customHeight="1" s="33">
      <c r="A28" s="92" t="n"/>
      <c r="B28" s="77" t="n"/>
      <c r="C28" s="78" t="n"/>
      <c r="D28" s="65" t="n"/>
      <c r="E28" s="64">
        <f>C28*D28</f>
        <v/>
      </c>
      <c r="F28" s="64">
        <f>IF(E28=0,0,ROUND(IF((E28*2.6/10000)&lt;5,5,(E28*2.5/10000)),2))</f>
        <v/>
      </c>
      <c r="G28" s="64">
        <f>IFERROR(_xlfn.IFS(B28="买入",0,B28="卖出",E28*1/1000),0)</f>
        <v/>
      </c>
      <c r="H28" s="90" t="n"/>
    </row>
    <row r="29" ht="21.75" customHeight="1" s="33">
      <c r="A29" s="92" t="n"/>
      <c r="B29" s="77" t="n"/>
      <c r="C29" s="78" t="n"/>
      <c r="D29" s="65" t="n"/>
      <c r="E29" s="64">
        <f>C29*D29</f>
        <v/>
      </c>
      <c r="F29" s="64">
        <f>IF(E29=0,0,ROUND(IF((E29*2.6/10000)&lt;5,5,(E29*2.5/10000)),2))</f>
        <v/>
      </c>
      <c r="G29" s="64">
        <f>IFERROR(_xlfn.IFS(B29="买入",0,B29="卖出",E29*1/1000),0)</f>
        <v/>
      </c>
      <c r="H29" s="90" t="n"/>
    </row>
    <row r="30" ht="21.75" customHeight="1" s="33">
      <c r="A30" s="92" t="n"/>
      <c r="B30" s="77" t="n"/>
      <c r="C30" s="78" t="n"/>
      <c r="D30" s="65" t="n"/>
      <c r="E30" s="64">
        <f>C30*D30</f>
        <v/>
      </c>
      <c r="F30" s="64">
        <f>IF(E30=0,0,ROUND(IF((E30*2.6/10000)&lt;5,5,(E30*2.5/10000)),2))</f>
        <v/>
      </c>
      <c r="G30" s="64">
        <f>IFERROR(_xlfn.IFS(B30="买入",0,B30="卖出",E30*1/1000),0)</f>
        <v/>
      </c>
      <c r="H30" s="90" t="n"/>
    </row>
    <row r="31" ht="21.75" customHeight="1" s="33">
      <c r="A31" s="92" t="n"/>
      <c r="B31" s="77" t="n"/>
      <c r="C31" s="78" t="n"/>
      <c r="D31" s="65" t="n"/>
      <c r="E31" s="64">
        <f>C31*D31</f>
        <v/>
      </c>
      <c r="F31" s="64">
        <f>IF(E31=0,0,ROUND(IF((E31*2.6/10000)&lt;5,5,(E31*2.5/10000)),2))</f>
        <v/>
      </c>
      <c r="G31" s="64">
        <f>IFERROR(_xlfn.IFS(B31="买入",0,B31="卖出",E31*1/1000),0)</f>
        <v/>
      </c>
      <c r="H31" s="90" t="n"/>
    </row>
    <row r="32" ht="21.75" customHeight="1" s="33">
      <c r="A32" s="92" t="n"/>
      <c r="B32" s="77" t="n"/>
      <c r="C32" s="78" t="n"/>
      <c r="D32" s="65" t="n"/>
      <c r="E32" s="64">
        <f>C32*D32</f>
        <v/>
      </c>
      <c r="F32" s="64">
        <f>IF(E32=0,0,ROUND(IF((E32*2.6/10000)&lt;5,5,(E32*2.5/10000)),2))</f>
        <v/>
      </c>
      <c r="G32" s="64">
        <f>IFERROR(_xlfn.IFS(B32="买入",0,B32="卖出",E32*1/1000),0)</f>
        <v/>
      </c>
      <c r="H32" s="90" t="n"/>
    </row>
    <row r="33" ht="21.75" customHeight="1" s="33">
      <c r="A33" s="92" t="n"/>
      <c r="B33" s="77" t="n"/>
      <c r="C33" s="78" t="n"/>
      <c r="D33" s="65" t="n"/>
      <c r="E33" s="64">
        <f>C33*D33</f>
        <v/>
      </c>
      <c r="F33" s="64">
        <f>IF(E33=0,0,ROUND(IF((E33*2.6/10000)&lt;5,5,(E33*2.5/10000)),2))</f>
        <v/>
      </c>
      <c r="G33" s="64">
        <f>IFERROR(_xlfn.IFS(B33="买入",0,B33="卖出",E33*1/1000),0)</f>
        <v/>
      </c>
      <c r="H33" s="90" t="n"/>
    </row>
    <row r="34" ht="21.75" customHeight="1" s="33">
      <c r="A34" s="92" t="n"/>
      <c r="B34" s="77" t="n"/>
      <c r="C34" s="78" t="n"/>
      <c r="D34" s="65" t="n"/>
      <c r="E34" s="64">
        <f>C34*D34</f>
        <v/>
      </c>
      <c r="F34" s="64">
        <f>IF(E34=0,0,ROUND(IF((E34*2.6/10000)&lt;5,5,(E34*2.5/10000)),2))</f>
        <v/>
      </c>
      <c r="G34" s="64">
        <f>IFERROR(_xlfn.IFS(B34="买入",0,B34="卖出",E34*1/1000),0)</f>
        <v/>
      </c>
      <c r="H34" s="90" t="n"/>
    </row>
  </sheetData>
  <mergeCells count="2">
    <mergeCell ref="B1:H1"/>
    <mergeCell ref="B2:H2"/>
  </mergeCells>
  <dataValidations count="1">
    <dataValidation sqref="B8:B34" showDropDown="0" showInputMessage="1" showErrorMessage="1" allowBlank="0" type="list">
      <formula1>$O$7:$O$8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J35"/>
  <sheetViews>
    <sheetView workbookViewId="0">
      <selection activeCell="K13" sqref="K13"/>
    </sheetView>
  </sheetViews>
  <sheetFormatPr baseColWidth="8" defaultColWidth="9" defaultRowHeight="13.45"/>
  <cols>
    <col width="15.6216216216216" customWidth="1" style="49" min="1" max="1"/>
    <col width="12.8108108108108" customWidth="1" style="49" min="2" max="2"/>
    <col width="14.2162162162162" customWidth="1" style="49" min="3" max="3"/>
    <col width="16.6396396396396" customWidth="1" style="49" min="4" max="4"/>
    <col width="9.126126126126129" customWidth="1" style="49" min="5" max="5"/>
    <col width="11.8738738738739" customWidth="1" style="49" min="6" max="6"/>
    <col width="14.6216216216216" customWidth="1" style="49" min="7" max="7"/>
    <col width="11.8738738738739" customWidth="1" style="49" min="8" max="8"/>
    <col width="18.963963963964" customWidth="1" style="49" min="9" max="9"/>
    <col width="2.74774774774775" customWidth="1" style="49" min="10" max="10"/>
    <col width="14.6216216216216" customWidth="1" style="49" min="11" max="11"/>
    <col width="12.6396396396396" customWidth="1" style="49" min="12" max="13"/>
    <col width="11.8738738738739" customWidth="1" style="49" min="14" max="14"/>
    <col width="14.6216216216216" customWidth="1" style="49" min="15" max="15"/>
    <col width="17.3783783783784" customWidth="1" style="49" min="16" max="16"/>
    <col width="12.6396396396396" customWidth="1" style="49" min="17" max="20"/>
    <col hidden="1" width="6.37837837837838" customWidth="1" style="49" min="21" max="21"/>
    <col width="12.6396396396396" customWidth="1" style="49" min="22" max="25"/>
    <col width="11.7567567567568" customWidth="1" style="49" min="26" max="26"/>
    <col width="16" customWidth="1" style="49" min="27" max="27"/>
    <col width="11.5045045045045" customWidth="1" style="49" min="28" max="28"/>
    <col width="12.6396396396396" customWidth="1" style="49" min="29" max="29"/>
    <col width="11.6486486486486" customWidth="1" style="49" min="30" max="30"/>
    <col hidden="1" width="5.79279279279279" customWidth="1" style="49" min="31" max="31"/>
    <col width="9.36036036036036" customWidth="1" style="49" min="32" max="32"/>
    <col hidden="1" width="9" customWidth="1" style="33" min="33" max="33"/>
    <col width="9.36036036036036" customWidth="1" style="49" min="34" max="34"/>
    <col width="11.6396396396396" customWidth="1" style="33" min="16383" max="16384"/>
  </cols>
  <sheetData>
    <row r="1" ht="21.75" customHeight="1" s="33">
      <c r="B1" s="67" t="inlineStr">
        <is>
          <t>成本价=（买入总成本-卖出总金额）÷持有股票数量</t>
        </is>
      </c>
    </row>
    <row r="2" ht="21.75" customFormat="1" customHeight="1" s="68">
      <c r="B2" s="67" t="inlineStr">
        <is>
          <t>浮动盈亏比例=（市价-成本价）÷成本价</t>
        </is>
      </c>
      <c r="AI2" s="69" t="n"/>
      <c r="AJ2" s="69" t="n"/>
    </row>
    <row r="4" ht="19.5" customHeight="1" s="33">
      <c r="A4" s="70" t="inlineStr">
        <is>
          <t>持股天数</t>
        </is>
      </c>
      <c r="B4" s="70" t="inlineStr">
        <is>
          <t>股票名称</t>
        </is>
      </c>
      <c r="C4" s="70" t="inlineStr">
        <is>
          <t>股票代码</t>
        </is>
      </c>
      <c r="D4" s="70" t="inlineStr">
        <is>
          <t>昨收盘价</t>
        </is>
      </c>
      <c r="E4" s="69" t="n"/>
      <c r="H4" s="70" t="inlineStr">
        <is>
          <t>浮动收益</t>
        </is>
      </c>
      <c r="I4" s="71">
        <f>(D5-B7)*C7-H7</f>
        <v/>
      </c>
    </row>
    <row r="5" ht="19.5" customHeight="1" s="33">
      <c r="A5" s="72">
        <f>NETWORKDAYS(A7,TODAY())</f>
        <v/>
      </c>
      <c r="B5" s="61" t="inlineStr">
        <is>
          <t>山西汾酒</t>
        </is>
      </c>
      <c r="C5" s="28" t="n">
        <v>600809</v>
      </c>
      <c r="D5" s="61" t="n">
        <v>257.45</v>
      </c>
    </row>
    <row r="6" ht="19.5" customHeight="1" s="33">
      <c r="A6" s="70" t="inlineStr">
        <is>
          <t>建仓时间</t>
        </is>
      </c>
      <c r="B6" s="70" t="inlineStr">
        <is>
          <t>成本价</t>
        </is>
      </c>
      <c r="C6" s="70" t="inlineStr">
        <is>
          <t>持仓数量</t>
        </is>
      </c>
      <c r="D6" s="70" t="inlineStr">
        <is>
          <t>清仓前成本价</t>
        </is>
      </c>
      <c r="E6" s="70" t="inlineStr">
        <is>
          <t>清仓价</t>
        </is>
      </c>
      <c r="F6" s="70" t="inlineStr">
        <is>
          <t>清仓数量</t>
        </is>
      </c>
      <c r="G6" s="70" t="inlineStr">
        <is>
          <t xml:space="preserve">清仓时间 </t>
        </is>
      </c>
      <c r="H6" s="70" t="inlineStr">
        <is>
          <t>费用</t>
        </is>
      </c>
      <c r="I6" s="70" t="inlineStr">
        <is>
          <t>收益</t>
        </is>
      </c>
      <c r="J6" s="61" t="n"/>
      <c r="K6" s="73" t="inlineStr">
        <is>
          <t>交易时间</t>
        </is>
      </c>
      <c r="L6" s="74" t="inlineStr">
        <is>
          <t>交易类型</t>
        </is>
      </c>
      <c r="M6" s="74" t="inlineStr">
        <is>
          <t>交易价格</t>
        </is>
      </c>
      <c r="N6" s="74" t="inlineStr">
        <is>
          <t>交易数量</t>
        </is>
      </c>
      <c r="O6" s="74" t="inlineStr">
        <is>
          <t>交易金额</t>
        </is>
      </c>
      <c r="P6" s="74" t="inlineStr">
        <is>
          <t>佣金和过户费</t>
        </is>
      </c>
      <c r="Q6" s="74" t="inlineStr">
        <is>
          <t>印花税</t>
        </is>
      </c>
      <c r="R6" s="61" t="n"/>
      <c r="S6" s="61" t="n"/>
      <c r="T6" s="61" t="n"/>
      <c r="U6" s="61" t="n"/>
      <c r="V6" s="61" t="n"/>
      <c r="W6" s="61" t="n"/>
      <c r="X6" s="61" t="n"/>
      <c r="Y6" s="61" t="n"/>
      <c r="Z6" s="61" t="n"/>
    </row>
    <row r="7" ht="21.75" customHeight="1" s="33">
      <c r="A7" s="63" t="n">
        <v>45363</v>
      </c>
      <c r="B7" s="75">
        <f>IF(C7=0,0,(SUMIFS(O7:O33,L7:L33,"买入")+SUM(P7:P33)+SUM(Q7:Q33)-SUMIFS(O7:O33,L7:L33,"卖出"))/C7)</f>
        <v/>
      </c>
      <c r="C7" s="72">
        <f>SUMIFS(N7:N33,L7:L33,"买入")-SUMIFS(N7:N33,L7:L33,"卖出")</f>
        <v/>
      </c>
      <c r="D7" s="61" t="n"/>
      <c r="E7" s="61" t="n"/>
      <c r="F7" s="61" t="n"/>
      <c r="G7" s="63" t="n"/>
      <c r="H7" s="76">
        <f>SUM(P7:P33)+SUM(Q7:Q33)</f>
        <v/>
      </c>
      <c r="I7" s="61" t="n"/>
      <c r="K7" s="63" t="n">
        <v>45363</v>
      </c>
      <c r="L7" s="77" t="inlineStr">
        <is>
          <t>买入</t>
        </is>
      </c>
      <c r="M7" s="78" t="n">
        <v>254.89</v>
      </c>
      <c r="N7" s="65" t="n">
        <v>200</v>
      </c>
      <c r="O7" s="64">
        <f>M7*N7</f>
        <v/>
      </c>
      <c r="P7" s="64">
        <f>IF(O7=0,0,IF((O7*1/10000)&lt;5,5+O7*0.1/10000,(O7*1.1/10000)))</f>
        <v/>
      </c>
      <c r="Q7" s="64">
        <f>IFERROR(_xlfn.IFS(L7="买入",0,L7="卖出",O7*0.5/1000),0)</f>
        <v/>
      </c>
      <c r="U7" s="79" t="inlineStr">
        <is>
          <t>平安</t>
        </is>
      </c>
    </row>
    <row r="8" ht="21.75" customHeight="1" s="33">
      <c r="A8" s="79" t="n"/>
      <c r="B8" s="75" t="n"/>
      <c r="C8" s="61" t="n"/>
      <c r="D8" s="61" t="n"/>
      <c r="E8" s="61" t="n"/>
      <c r="F8" s="61" t="n"/>
      <c r="G8" s="61" t="n"/>
      <c r="H8" s="61" t="n"/>
      <c r="I8" s="61" t="n"/>
      <c r="K8" s="63" t="n">
        <v>45400</v>
      </c>
      <c r="L8" s="77" t="inlineStr">
        <is>
          <t>买入</t>
        </is>
      </c>
      <c r="M8" s="78" t="n">
        <v>240.29</v>
      </c>
      <c r="N8" s="65" t="n">
        <v>300</v>
      </c>
      <c r="O8" s="64">
        <f>M8*N8</f>
        <v/>
      </c>
      <c r="P8" s="64">
        <f>IF(O8=0,0,IF((O8*1/10000)&lt;5,5+O8*0.1/10000,(O8*1.1/10000)))</f>
        <v/>
      </c>
      <c r="Q8" s="64">
        <f>IFERROR(_xlfn.IFS(L8="买入",0,L8="卖出",O8*0.5/1000),0)</f>
        <v/>
      </c>
      <c r="U8" s="79" t="inlineStr">
        <is>
          <t>园元</t>
        </is>
      </c>
    </row>
    <row r="9" ht="21.75" customHeight="1" s="33">
      <c r="A9" s="63" t="n"/>
      <c r="B9" s="75" t="n"/>
      <c r="C9" s="61" t="n"/>
      <c r="D9" s="61" t="n"/>
      <c r="E9" s="61" t="n"/>
      <c r="F9" s="61" t="n"/>
      <c r="G9" s="63" t="n"/>
      <c r="H9" s="61" t="n"/>
      <c r="I9" s="61" t="n"/>
      <c r="K9" s="63" t="n">
        <v>45404</v>
      </c>
      <c r="L9" s="77" t="inlineStr">
        <is>
          <t>卖出</t>
        </is>
      </c>
      <c r="M9" s="78" t="n">
        <v>244.67</v>
      </c>
      <c r="N9" s="65" t="n">
        <v>300</v>
      </c>
      <c r="O9" s="64">
        <f>M9*N9</f>
        <v/>
      </c>
      <c r="P9" s="64">
        <f>IF(O9=0,0,IF((O9*1/10000)&lt;5,5+O9*0.1/10000,(O9*1.1/10000)))</f>
        <v/>
      </c>
      <c r="Q9" s="64">
        <f>IFERROR(_xlfn.IFS(L9="买入",0,L9="卖出",O9*0.5/1000),0)</f>
        <v/>
      </c>
      <c r="AE9" s="69" t="inlineStr">
        <is>
          <t>买入</t>
        </is>
      </c>
      <c r="AG9" s="69" t="inlineStr">
        <is>
          <t>买入</t>
        </is>
      </c>
    </row>
    <row r="10" ht="21.75" customHeight="1" s="33">
      <c r="A10" s="63" t="n"/>
      <c r="D10" s="61" t="n"/>
      <c r="E10" s="61" t="n"/>
      <c r="F10" s="61" t="n"/>
      <c r="K10" s="63" t="n">
        <v>45406</v>
      </c>
      <c r="L10" s="77" t="inlineStr">
        <is>
          <t>卖出</t>
        </is>
      </c>
      <c r="M10" s="78" t="n">
        <v>249.2</v>
      </c>
      <c r="N10" s="65" t="n">
        <v>100</v>
      </c>
      <c r="O10" s="64">
        <f>M10*N10</f>
        <v/>
      </c>
      <c r="P10" s="64">
        <f>IF(OR(ISNUMBER(SEARCH("00",C5)),ISNUMBER(SEARCH("300",C5))),IF(O10=0,0,IF((O10*0.854/10000)&lt;5,5,(O10*0.954/10000))),IF(O10=0,0,IF((O10*0.854/10000)&lt;5,5,(O10*0.954/10000))))</f>
        <v/>
      </c>
      <c r="Q10" s="64">
        <f>IFERROR(_xlfn.IFS(L10="买入",0,L10="卖出",O10*0.5/1000),0)</f>
        <v/>
      </c>
      <c r="AE10" s="69" t="inlineStr">
        <is>
          <t>卖出</t>
        </is>
      </c>
      <c r="AG10" s="69" t="inlineStr">
        <is>
          <t>卖出</t>
        </is>
      </c>
    </row>
    <row r="11" ht="21.75" customHeight="1" s="33">
      <c r="A11" s="63" t="n"/>
      <c r="D11" s="61" t="n"/>
      <c r="E11" s="61" t="n"/>
      <c r="F11" s="61" t="n"/>
      <c r="K11" s="63" t="n">
        <v>45422</v>
      </c>
      <c r="L11" s="77" t="inlineStr">
        <is>
          <t>买入</t>
        </is>
      </c>
      <c r="M11" s="78" t="n">
        <v>269.46</v>
      </c>
      <c r="N11" s="65" t="n">
        <v>400</v>
      </c>
      <c r="O11" s="64">
        <f>M11*N11</f>
        <v/>
      </c>
      <c r="P11" s="64">
        <f>IF(OR(ISNUMBER(SEARCH("00",C6)),ISNUMBER(SEARCH("300",C6))),IF(O11=0,0,IF((O11*0.854/10000)&lt;5,5,(O11*0.954/10000))),IF(O11=0,0,IF((O11*0.854/10000)&lt;5,5,(O11*0.954/10000))))</f>
        <v/>
      </c>
      <c r="Q11" s="64">
        <f>IFERROR(_xlfn.IFS(L11="买入",0,L11="卖出",O11*0.5/1000),0)</f>
        <v/>
      </c>
    </row>
    <row r="12" ht="21.75" customHeight="1" s="33">
      <c r="D12" s="61" t="n"/>
      <c r="E12" s="61" t="n"/>
      <c r="F12" s="61" t="n"/>
      <c r="K12" s="63" t="n"/>
      <c r="L12" s="77" t="n"/>
      <c r="M12" s="78" t="n"/>
      <c r="N12" s="65" t="n"/>
      <c r="O12" s="64">
        <f>M12*N12</f>
        <v/>
      </c>
      <c r="P12" s="64">
        <f>IF(OR(ISNUMBER(SEARCH("00",C7)),ISNUMBER(SEARCH("300",C7))),IF(O12=0,0,IF((O12*0.854/10000)&lt;5,5,(O12*0.954/10000))),IF(O12=0,0,IF((O12*0.854/10000)&lt;5,5,(O12*0.954/10000))))</f>
        <v/>
      </c>
      <c r="Q12" s="64">
        <f>IFERROR(_xlfn.IFS(L12="买入",0,L12="卖出",O12*0.5/1000),0)</f>
        <v/>
      </c>
    </row>
    <row r="13" ht="21.75" customHeight="1" s="33">
      <c r="D13" s="61" t="n"/>
      <c r="E13" s="61" t="n"/>
      <c r="F13" s="61" t="n"/>
      <c r="K13" s="63" t="n"/>
      <c r="L13" s="77" t="n"/>
      <c r="M13" s="78" t="n"/>
      <c r="N13" s="65" t="n"/>
      <c r="O13" s="64">
        <f>M13*N13</f>
        <v/>
      </c>
      <c r="P13" s="64">
        <f>IF(OR(ISNUMBER(SEARCH("00",C8)),ISNUMBER(SEARCH("300",C8))),IF(O13=0,0,IF((O13*0.854/10000)&lt;5,5,(O13*0.954/10000))),IF(O13=0,0,IF((O13*0.854/10000)&lt;5,5,(O13*0.954/10000))))</f>
        <v/>
      </c>
      <c r="Q13" s="64">
        <f>IFERROR(_xlfn.IFS(L13="买入",0,L13="卖出",O13*0.5/1000),0)</f>
        <v/>
      </c>
    </row>
    <row r="14" ht="21.75" customHeight="1" s="33">
      <c r="D14" s="61" t="n"/>
      <c r="E14" s="61" t="n"/>
      <c r="F14" s="61" t="n"/>
      <c r="K14" s="63" t="n"/>
      <c r="L14" s="77" t="n"/>
      <c r="M14" s="78" t="n"/>
      <c r="N14" s="65" t="n"/>
      <c r="O14" s="64">
        <f>M14*N14</f>
        <v/>
      </c>
      <c r="P14" s="64">
        <f>IF(OR(ISNUMBER(SEARCH("00",C9)),ISNUMBER(SEARCH("300",C9))),IF(O14=0,0,IF((O14*0.854/10000)&lt;5,5,(O14*0.954/10000))),IF(O14=0,0,IF((O14*0.854/10000)&lt;5,5,(O14*0.954/10000))))</f>
        <v/>
      </c>
      <c r="Q14" s="64">
        <f>IFERROR(_xlfn.IFS(L14="买入",0,L14="卖出",O14*0.5/1000),0)</f>
        <v/>
      </c>
    </row>
    <row r="15" ht="21.75" customHeight="1" s="33">
      <c r="D15" s="61" t="n"/>
      <c r="E15" s="61" t="n"/>
      <c r="F15" s="61" t="n"/>
      <c r="K15" s="63" t="n"/>
      <c r="L15" s="77" t="n"/>
      <c r="M15" s="78" t="n"/>
      <c r="N15" s="65" t="n"/>
      <c r="O15" s="64">
        <f>M15*N15</f>
        <v/>
      </c>
      <c r="P15" s="64">
        <f>IF(OR(ISNUMBER(SEARCH("00",C10)),ISNUMBER(SEARCH("300",C10))),IF(O15=0,0,IF((O15*0.854/10000)&lt;5,5,(O15*0.954/10000))),IF(O15=0,0,IF((O15*0.854/10000)&lt;5,5,(O15*0.954/10000))))</f>
        <v/>
      </c>
      <c r="Q15" s="64">
        <f>IFERROR(_xlfn.IFS(L15="买入",0,L15="卖出",O15*0.5/1000),0)</f>
        <v/>
      </c>
    </row>
    <row r="16" ht="21.75" customHeight="1" s="33">
      <c r="D16" s="61" t="n"/>
      <c r="E16" s="61" t="n"/>
      <c r="F16" s="61" t="n"/>
      <c r="K16" s="63" t="n"/>
      <c r="L16" s="77" t="n"/>
      <c r="M16" s="78" t="n"/>
      <c r="N16" s="65" t="n"/>
      <c r="O16" s="64">
        <f>M16*N16</f>
        <v/>
      </c>
      <c r="P16" s="64">
        <f>IF(OR(ISNUMBER(SEARCH("00",C11)),ISNUMBER(SEARCH("300",C11))),IF(O16=0,0,IF((O16*0.854/10000)&lt;5,5,(O16*0.954/10000))),IF(O16=0,0,IF((O16*0.854/10000)&lt;5,5,(O16*0.954/10000))))</f>
        <v/>
      </c>
      <c r="Q16" s="64">
        <f>IFERROR(_xlfn.IFS(L16="买入",0,L16="卖出",O16*0.5/1000),0)</f>
        <v/>
      </c>
    </row>
    <row r="17" ht="21.75" customHeight="1" s="33">
      <c r="D17" s="61" t="n"/>
      <c r="E17" s="61" t="n"/>
      <c r="F17" s="61" t="n"/>
      <c r="K17" s="63" t="n"/>
      <c r="L17" s="77" t="n"/>
      <c r="M17" s="78" t="n"/>
      <c r="N17" s="65" t="n"/>
      <c r="O17" s="64">
        <f>M17*N17</f>
        <v/>
      </c>
      <c r="P17" s="64">
        <f>IF(OR(ISNUMBER(SEARCH("00",C12)),ISNUMBER(SEARCH("300",C12))),IF(O17=0,0,IF((O17*0.854/10000)&lt;5,5,(O17*0.954/10000))),IF(O17=0,0,IF((O17*0.854/10000)&lt;5,5,(O17*0.954/10000))))</f>
        <v/>
      </c>
      <c r="Q17" s="64">
        <f>IFERROR(_xlfn.IFS(L17="买入",0,L17="卖出",O17*0.5/1000),0)</f>
        <v/>
      </c>
      <c r="AA17" s="80" t="n"/>
      <c r="AB17" s="64" t="n"/>
    </row>
    <row r="18" ht="21.75" customHeight="1" s="33">
      <c r="D18" s="61" t="n"/>
      <c r="E18" s="61" t="n"/>
      <c r="F18" s="61" t="n"/>
      <c r="K18" s="63" t="n"/>
      <c r="L18" s="77" t="n"/>
      <c r="M18" s="78" t="n"/>
      <c r="N18" s="65" t="n"/>
      <c r="O18" s="64">
        <f>M18*N18</f>
        <v/>
      </c>
      <c r="P18" s="64">
        <f>IF(OR(ISNUMBER(SEARCH("00",C13)),ISNUMBER(SEARCH("300",C13))),IF(O18=0,0,IF((O18*0.854/10000)&lt;5,5,(O18*0.954/10000))),IF(O18=0,0,IF((O18*0.854/10000)&lt;5,5,(O18*0.954/10000))))</f>
        <v/>
      </c>
      <c r="Q18" s="64">
        <f>IFERROR(_xlfn.IFS(L18="买入",0,L18="卖出",O18*0.5/1000),0)</f>
        <v/>
      </c>
      <c r="AA18" s="80" t="n"/>
    </row>
    <row r="19" ht="21.75" customHeight="1" s="33">
      <c r="D19" s="61" t="n"/>
      <c r="E19" s="61" t="n"/>
      <c r="F19" s="61" t="n"/>
      <c r="K19" s="63" t="n"/>
      <c r="L19" s="77" t="n"/>
      <c r="M19" s="78" t="n"/>
      <c r="N19" s="65" t="n"/>
      <c r="O19" s="64">
        <f>M19*N19</f>
        <v/>
      </c>
      <c r="P19" s="64">
        <f>IF(OR(ISNUMBER(SEARCH("00",C14)),ISNUMBER(SEARCH("300",C14))),IF(O19=0,0,IF((O19*0.854/10000)&lt;5,5,(O19*0.954/10000))),IF(O19=0,0,IF((O19*0.854/10000)&lt;5,5,(O19*0.954/10000))))</f>
        <v/>
      </c>
      <c r="Q19" s="64">
        <f>IFERROR(_xlfn.IFS(L19="买入",0,L19="卖出",O19*0.5/1000),0)</f>
        <v/>
      </c>
    </row>
    <row r="20" ht="21.75" customHeight="1" s="33">
      <c r="D20" s="61" t="n"/>
      <c r="E20" s="61" t="n"/>
      <c r="F20" s="61" t="n"/>
      <c r="K20" s="63" t="n"/>
      <c r="L20" s="77" t="n"/>
      <c r="M20" s="78" t="n"/>
      <c r="N20" s="65" t="n"/>
      <c r="O20" s="64">
        <f>M20*N20</f>
        <v/>
      </c>
      <c r="P20" s="64">
        <f>IF(OR(ISNUMBER(SEARCH("00",C15)),ISNUMBER(SEARCH("300",C15))),IF(O20=0,0,IF((O20*0.854/10000)&lt;5,5,(O20*0.954/10000))),IF(O20=0,0,IF((O20*0.854/10000)&lt;5,5,(O20*0.954/10000))))</f>
        <v/>
      </c>
      <c r="Q20" s="64">
        <f>IFERROR(_xlfn.IFS(L20="买入",0,L20="卖出",O20*0.5/1000),0)</f>
        <v/>
      </c>
    </row>
    <row r="21" ht="21.75" customHeight="1" s="33">
      <c r="D21" s="61" t="n"/>
      <c r="E21" s="61" t="n"/>
      <c r="F21" s="61" t="n"/>
      <c r="K21" s="63" t="n"/>
      <c r="L21" s="77" t="n"/>
      <c r="M21" s="78" t="n"/>
      <c r="N21" s="65" t="n"/>
      <c r="O21" s="64">
        <f>M21*N21</f>
        <v/>
      </c>
      <c r="P21" s="64">
        <f>IF(OR(ISNUMBER(SEARCH("00",C16)),ISNUMBER(SEARCH("300",C16))),IF(O21=0,0,IF((O21*0.854/10000)&lt;5,5,(O21*0.954/10000))),IF(O21=0,0,IF((O21*0.854/10000)&lt;5,5,(O21*0.954/10000))))</f>
        <v/>
      </c>
      <c r="Q21" s="64">
        <f>IFERROR(_xlfn.IFS(L21="买入",0,L21="卖出",O21*0.5/1000),0)</f>
        <v/>
      </c>
    </row>
    <row r="22" ht="21.75" customHeight="1" s="33">
      <c r="D22" s="61" t="n"/>
      <c r="E22" s="61" t="n"/>
      <c r="F22" s="61" t="n"/>
      <c r="K22" s="63" t="n"/>
      <c r="L22" s="77" t="n"/>
      <c r="M22" s="78" t="n"/>
      <c r="N22" s="65" t="n"/>
      <c r="O22" s="64">
        <f>M22*N22</f>
        <v/>
      </c>
      <c r="P22" s="64">
        <f>IF(OR(ISNUMBER(SEARCH("00",C17)),ISNUMBER(SEARCH("300",C17))),IF(O22=0,0,IF((O22*0.854/10000)&lt;5,5,(O22*0.954/10000))),IF(O22=0,0,IF((O22*0.854/10000)&lt;5,5,(O22*0.954/10000))))</f>
        <v/>
      </c>
      <c r="Q22" s="64">
        <f>IFERROR(_xlfn.IFS(L22="买入",0,L22="卖出",O22*0.5/1000),0)</f>
        <v/>
      </c>
    </row>
    <row r="23" ht="21.75" customHeight="1" s="33">
      <c r="D23" s="61" t="n"/>
      <c r="E23" s="61" t="n"/>
      <c r="F23" s="61" t="n"/>
      <c r="K23" s="63" t="n"/>
      <c r="L23" s="77" t="n"/>
      <c r="M23" s="78" t="n"/>
      <c r="N23" s="65" t="n"/>
      <c r="O23" s="64">
        <f>M23*N23</f>
        <v/>
      </c>
      <c r="P23" s="64">
        <f>IF(OR(ISNUMBER(SEARCH("00",C18)),ISNUMBER(SEARCH("300",C18))),IF(O23=0,0,IF((O23*0.854/10000)&lt;5,5,(O23*0.954/10000))),IF(O23=0,0,IF((O23*0.854/10000)&lt;5,5,(O23*0.954/10000))))</f>
        <v/>
      </c>
      <c r="Q23" s="64">
        <f>IFERROR(_xlfn.IFS(L23="买入",0,L23="卖出",O23*0.5/1000),0)</f>
        <v/>
      </c>
    </row>
    <row r="24" ht="21.75" customHeight="1" s="33">
      <c r="D24" s="61" t="n"/>
      <c r="E24" s="61" t="n"/>
      <c r="F24" s="61" t="n"/>
      <c r="K24" s="63" t="n"/>
      <c r="L24" s="77" t="n"/>
      <c r="M24" s="78" t="n"/>
      <c r="N24" s="65" t="n"/>
      <c r="O24" s="64">
        <f>M24*N24</f>
        <v/>
      </c>
      <c r="P24" s="64">
        <f>IF(OR(ISNUMBER(SEARCH("00",C19)),ISNUMBER(SEARCH("300",C19))),IF(O24=0,0,IF((O24*0.854/10000)&lt;5,5,(O24*0.954/10000))),IF(O24=0,0,IF((O24*0.854/10000)&lt;5,5,(O24*0.954/10000))))</f>
        <v/>
      </c>
      <c r="Q24" s="64">
        <f>IFERROR(_xlfn.IFS(L24="买入",0,L24="卖出",O24*0.5/1000),0)</f>
        <v/>
      </c>
    </row>
    <row r="25" ht="21.75" customHeight="1" s="33">
      <c r="D25" s="61" t="n"/>
      <c r="E25" s="61" t="n"/>
      <c r="F25" s="61" t="n"/>
      <c r="K25" s="63" t="n"/>
      <c r="L25" s="77" t="n"/>
      <c r="M25" s="78" t="n"/>
      <c r="N25" s="65" t="n"/>
      <c r="O25" s="64">
        <f>M25*N25</f>
        <v/>
      </c>
      <c r="P25" s="64">
        <f>IF(OR(ISNUMBER(SEARCH("00",C20)),ISNUMBER(SEARCH("300",C20))),IF(O25=0,0,IF((O25*0.854/10000)&lt;5,5,(O25*0.954/10000))),IF(O25=0,0,IF((O25*0.854/10000)&lt;5,5,(O25*0.954/10000))))</f>
        <v/>
      </c>
      <c r="Q25" s="64">
        <f>IFERROR(_xlfn.IFS(L25="买入",0,L25="卖出",O25*0.5/1000),0)</f>
        <v/>
      </c>
    </row>
    <row r="26" ht="21.75" customHeight="1" s="33">
      <c r="D26" s="61" t="n"/>
      <c r="E26" s="61" t="n"/>
      <c r="F26" s="61" t="n"/>
      <c r="K26" s="63" t="n"/>
      <c r="L26" s="77" t="n"/>
      <c r="M26" s="78" t="n"/>
      <c r="N26" s="65" t="n"/>
      <c r="O26" s="64">
        <f>M26*N26</f>
        <v/>
      </c>
      <c r="P26" s="64">
        <f>IF(OR(ISNUMBER(SEARCH("00",C21)),ISNUMBER(SEARCH("300",C21))),IF(O26=0,0,IF((O26*0.854/10000)&lt;5,5,(O26*0.954/10000))),IF(O26=0,0,IF((O26*0.854/10000)&lt;5,5,(O26*0.954/10000))))</f>
        <v/>
      </c>
      <c r="Q26" s="64">
        <f>IFERROR(_xlfn.IFS(L26="买入",0,L26="卖出",O26*0.5/1000),0)</f>
        <v/>
      </c>
    </row>
    <row r="27" ht="21.75" customHeight="1" s="33">
      <c r="D27" s="61" t="n"/>
      <c r="E27" s="61" t="n"/>
      <c r="F27" s="61" t="n"/>
      <c r="K27" s="63" t="n"/>
      <c r="L27" s="77" t="n"/>
      <c r="M27" s="78" t="n"/>
      <c r="N27" s="65" t="n"/>
      <c r="O27" s="64">
        <f>M27*N27</f>
        <v/>
      </c>
      <c r="P27" s="64">
        <f>IF(OR(ISNUMBER(SEARCH("00",C22)),ISNUMBER(SEARCH("300",C22))),IF(O27=0,0,IF((O27*0.854/10000)&lt;5,5,(O27*0.954/10000))),IF(O27=0,0,IF((O27*0.854/10000)&lt;5,5,(O27*0.954/10000))))</f>
        <v/>
      </c>
      <c r="Q27" s="64">
        <f>IFERROR(_xlfn.IFS(L27="买入",0,L27="卖出",O27*0.5/1000),0)</f>
        <v/>
      </c>
    </row>
    <row r="28" ht="21.75" customHeight="1" s="33">
      <c r="D28" s="61" t="n"/>
      <c r="E28" s="61" t="n"/>
      <c r="F28" s="61" t="n"/>
      <c r="K28" s="63" t="n"/>
      <c r="L28" s="77" t="n"/>
      <c r="M28" s="78" t="n"/>
      <c r="N28" s="65" t="n"/>
      <c r="O28" s="64">
        <f>M28*N28</f>
        <v/>
      </c>
      <c r="P28" s="64">
        <f>IF(OR(ISNUMBER(SEARCH("00",C23)),ISNUMBER(SEARCH("300",C23))),IF(O28=0,0,IF((O28*0.854/10000)&lt;5,5,(O28*0.954/10000))),IF(O28=0,0,IF((O28*0.854/10000)&lt;5,5,(O28*0.954/10000))))</f>
        <v/>
      </c>
      <c r="Q28" s="64">
        <f>IFERROR(_xlfn.IFS(L28="买入",0,L28="卖出",O28*0.5/1000),0)</f>
        <v/>
      </c>
    </row>
    <row r="29" ht="21.75" customHeight="1" s="33">
      <c r="D29" s="61" t="n"/>
      <c r="E29" s="61" t="n"/>
      <c r="F29" s="61" t="n"/>
      <c r="K29" s="63" t="n"/>
      <c r="L29" s="77" t="n"/>
      <c r="M29" s="78" t="n"/>
      <c r="N29" s="65" t="n"/>
      <c r="O29" s="64">
        <f>M29*N29</f>
        <v/>
      </c>
      <c r="P29" s="64">
        <f>IF(OR(ISNUMBER(SEARCH("00",C24)),ISNUMBER(SEARCH("300",C24))),IF(O29=0,0,IF((O29*0.854/10000)&lt;5,5,(O29*0.954/10000))),IF(O29=0,0,IF((O29*0.854/10000)&lt;5,5,(O29*0.954/10000))))</f>
        <v/>
      </c>
      <c r="Q29" s="64">
        <f>IFERROR(_xlfn.IFS(L29="买入",0,L29="卖出",O29*0.5/1000),0)</f>
        <v/>
      </c>
    </row>
    <row r="30" ht="21.75" customHeight="1" s="33">
      <c r="D30" s="61" t="n"/>
      <c r="E30" s="61" t="n"/>
      <c r="F30" s="61" t="n"/>
      <c r="K30" s="63" t="n"/>
      <c r="L30" s="77" t="n"/>
      <c r="M30" s="78" t="n"/>
      <c r="N30" s="65" t="n"/>
      <c r="O30" s="64">
        <f>M30*N30</f>
        <v/>
      </c>
      <c r="P30" s="64">
        <f>IF(OR(ISNUMBER(SEARCH("00",C25)),ISNUMBER(SEARCH("300",C25))),IF(O30=0,0,IF((O30*0.854/10000)&lt;5,5,(O30*0.954/10000))),IF(O30=0,0,IF((O30*0.854/10000)&lt;5,5,(O30*0.954/10000))))</f>
        <v/>
      </c>
      <c r="Q30" s="64">
        <f>IFERROR(_xlfn.IFS(L30="买入",0,L30="卖出",O30*0.5/1000),0)</f>
        <v/>
      </c>
    </row>
    <row r="31" ht="21.75" customHeight="1" s="33">
      <c r="D31" s="61" t="n"/>
      <c r="E31" s="61" t="n"/>
      <c r="F31" s="61" t="n"/>
      <c r="K31" s="63" t="n"/>
      <c r="L31" s="77" t="n"/>
      <c r="M31" s="78" t="n"/>
      <c r="N31" s="65" t="n"/>
      <c r="O31" s="64">
        <f>M31*N31</f>
        <v/>
      </c>
      <c r="P31" s="64">
        <f>IF(OR(ISNUMBER(SEARCH("00",C26)),ISNUMBER(SEARCH("300",C26))),IF(O31=0,0,IF((O31*0.854/10000)&lt;5,5,(O31*0.954/10000))),IF(O31=0,0,IF((O31*0.854/10000)&lt;5,5,(O31*0.954/10000))))</f>
        <v/>
      </c>
      <c r="Q31" s="64">
        <f>IFERROR(_xlfn.IFS(L31="买入",0,L31="卖出",O31*0.5/1000),0)</f>
        <v/>
      </c>
    </row>
    <row r="32" ht="21.75" customHeight="1" s="33">
      <c r="D32" s="61" t="n"/>
      <c r="E32" s="61" t="n"/>
      <c r="F32" s="61" t="n"/>
      <c r="K32" s="63" t="n"/>
      <c r="L32" s="77" t="n"/>
      <c r="M32" s="78" t="n"/>
      <c r="N32" s="65" t="n"/>
      <c r="O32" s="64">
        <f>M32*N32</f>
        <v/>
      </c>
      <c r="P32" s="64">
        <f>IF(OR(ISNUMBER(SEARCH("00",C27)),ISNUMBER(SEARCH("300",C27))),IF(O32=0,0,IF((O32*0.854/10000)&lt;5,5,(O32*0.954/10000))),IF(O32=0,0,IF((O32*0.854/10000)&lt;5,5,(O32*0.954/10000))))</f>
        <v/>
      </c>
      <c r="Q32" s="64">
        <f>IFERROR(_xlfn.IFS(L32="买入",0,L32="卖出",O32*0.5/1000),0)</f>
        <v/>
      </c>
    </row>
    <row r="33" ht="21.75" customHeight="1" s="33">
      <c r="D33" s="61" t="n"/>
      <c r="E33" s="61" t="n"/>
      <c r="F33" s="61" t="n"/>
      <c r="K33" s="63" t="n"/>
      <c r="L33" s="77" t="n"/>
      <c r="M33" s="78" t="n"/>
      <c r="N33" s="65" t="n"/>
      <c r="O33" s="64">
        <f>M33*N33</f>
        <v/>
      </c>
      <c r="P33" s="64">
        <f>IF(OR(ISNUMBER(SEARCH("00",C28)),ISNUMBER(SEARCH("300",C28))),IF(O33=0,0,IF((O33*0.854/10000)&lt;5,5,(O33*0.954/10000))),IF(O33=0,0,IF((O33*0.854/10000)&lt;5,5,(O33*0.954/10000))))</f>
        <v/>
      </c>
      <c r="Q33" s="64">
        <f>IFERROR(_xlfn.IFS(L33="买入",0,L33="卖出",O33*0.5/1000),0)</f>
        <v/>
      </c>
    </row>
    <row r="34" ht="21.75" customHeight="1" s="33">
      <c r="D34" s="61" t="n"/>
      <c r="E34" s="61" t="n"/>
      <c r="F34" s="61" t="n"/>
    </row>
    <row r="35" ht="21.75" customHeight="1" s="33">
      <c r="D35" s="61" t="n"/>
      <c r="E35" s="61" t="n"/>
      <c r="F35" s="61" t="n"/>
    </row>
    <row r="36" ht="21.75" customHeight="1" s="33"/>
  </sheetData>
  <mergeCells count="2">
    <mergeCell ref="B1:I1"/>
    <mergeCell ref="B2:I2"/>
  </mergeCells>
  <conditionalFormatting sqref="I4">
    <cfRule type="expression" priority="2" dxfId="3">
      <formula>$I$4&gt;0</formula>
    </cfRule>
    <cfRule type="expression" priority="1" dxfId="4">
      <formula>$I$4&lt;0</formula>
    </cfRule>
  </conditionalFormatting>
  <conditionalFormatting sqref="I7:I33">
    <cfRule type="cellIs" priority="4" operator="lessThan" dxfId="4">
      <formula>0</formula>
    </cfRule>
    <cfRule type="cellIs" priority="5" operator="greaterThan" dxfId="3">
      <formula>0</formula>
    </cfRule>
  </conditionalFormatting>
  <dataValidations count="1">
    <dataValidation sqref="L7:L33" showDropDown="0" showInputMessage="1" showErrorMessage="1" allowBlank="0" type="list">
      <formula1>$AG$9:$AG$10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J35"/>
  <sheetViews>
    <sheetView workbookViewId="0">
      <selection activeCell="I17" sqref="I17"/>
    </sheetView>
  </sheetViews>
  <sheetFormatPr baseColWidth="8" defaultColWidth="9" defaultRowHeight="13.45"/>
  <cols>
    <col width="15.6216216216216" customWidth="1" style="49" min="1" max="1"/>
    <col width="12.8108108108108" customWidth="1" style="49" min="2" max="2"/>
    <col width="14.2162162162162" customWidth="1" style="49" min="3" max="3"/>
    <col width="16.6396396396396" customWidth="1" style="49" min="4" max="4"/>
    <col width="9.126126126126129" customWidth="1" style="49" min="5" max="5"/>
    <col width="11.8738738738739" customWidth="1" style="49" min="6" max="6"/>
    <col width="14.6216216216216" customWidth="1" style="49" min="7" max="7"/>
    <col width="11.8738738738739" customWidth="1" style="49" min="8" max="8"/>
    <col width="18.963963963964" customWidth="1" style="49" min="9" max="9"/>
    <col width="2.74774774774775" customWidth="1" style="49" min="10" max="10"/>
    <col width="14.6216216216216" customWidth="1" style="49" min="11" max="11"/>
    <col width="12.6396396396396" customWidth="1" style="49" min="12" max="13"/>
    <col width="11.8738738738739" customWidth="1" style="49" min="14" max="14"/>
    <col width="14.6216216216216" customWidth="1" style="49" min="15" max="15"/>
    <col width="17.3783783783784" customWidth="1" style="49" min="16" max="16"/>
    <col width="12.6396396396396" customWidth="1" style="49" min="17" max="20"/>
    <col hidden="1" width="6.37837837837838" customWidth="1" style="49" min="21" max="21"/>
    <col width="12.6396396396396" customWidth="1" style="49" min="22" max="25"/>
    <col width="11.7567567567568" customWidth="1" style="49" min="26" max="26"/>
    <col width="16" customWidth="1" style="49" min="27" max="27"/>
    <col width="11.5045045045045" customWidth="1" style="49" min="28" max="28"/>
    <col width="12.6396396396396" customWidth="1" style="49" min="29" max="29"/>
    <col width="11.6486486486486" customWidth="1" style="49" min="30" max="30"/>
    <col hidden="1" width="5.79279279279279" customWidth="1" style="49" min="31" max="31"/>
    <col width="9.36036036036036" customWidth="1" style="49" min="32" max="32"/>
    <col hidden="1" width="9" customWidth="1" style="33" min="33" max="33"/>
    <col width="9.36036036036036" customWidth="1" style="49" min="34" max="34"/>
    <col width="11.6396396396396" customWidth="1" style="33" min="16383" max="16384"/>
  </cols>
  <sheetData>
    <row r="1" ht="21.75" customHeight="1" s="33">
      <c r="B1" s="67" t="inlineStr">
        <is>
          <t>成本价=（买入总成本-卖出总金额）÷持有股票数量</t>
        </is>
      </c>
    </row>
    <row r="2" ht="21.75" customFormat="1" customHeight="1" s="68">
      <c r="B2" s="67" t="inlineStr">
        <is>
          <t>浮动盈亏比例=（市价-成本价）÷成本价</t>
        </is>
      </c>
      <c r="AI2" s="69" t="n"/>
      <c r="AJ2" s="69" t="n"/>
    </row>
    <row r="4" ht="19.5" customHeight="1" s="33">
      <c r="A4" s="70" t="inlineStr">
        <is>
          <t>持股天数</t>
        </is>
      </c>
      <c r="B4" s="70" t="inlineStr">
        <is>
          <t>股票名称</t>
        </is>
      </c>
      <c r="C4" s="70" t="inlineStr">
        <is>
          <t>股票代码</t>
        </is>
      </c>
      <c r="D4" s="70" t="inlineStr">
        <is>
          <t>昨收盘价</t>
        </is>
      </c>
      <c r="E4" s="69" t="n"/>
      <c r="H4" s="70" t="inlineStr">
        <is>
          <t>浮动收益</t>
        </is>
      </c>
      <c r="I4" s="71">
        <f>(D5-B7)*C7-H7</f>
        <v/>
      </c>
      <c r="R4" s="49">
        <f>IF(OR(ISNUMBER(SEARCH("00",C5)),ISNUMBER(SEARCH("300",C5))),IF(O12=0,0,IF((O12*0.854/10000)&lt;5,5,(O12*0.954/10000))),IF(O12=0,0,IF((O12*0.854/10000)&lt;5,5,(O12*0.954/10000))))</f>
        <v/>
      </c>
    </row>
    <row r="5" ht="19.5" customHeight="1" s="33">
      <c r="A5" s="72">
        <f>NETWORKDAYS(A7,TODAY())</f>
        <v/>
      </c>
      <c r="B5" s="61" t="inlineStr">
        <is>
          <t>大中矿业</t>
        </is>
      </c>
      <c r="C5" s="28" t="inlineStr">
        <is>
          <t>001203</t>
        </is>
      </c>
      <c r="D5" s="61" t="n">
        <v>10.6</v>
      </c>
    </row>
    <row r="6" ht="19.5" customHeight="1" s="33">
      <c r="A6" s="70" t="inlineStr">
        <is>
          <t>建仓时间</t>
        </is>
      </c>
      <c r="B6" s="70" t="inlineStr">
        <is>
          <t>成本价</t>
        </is>
      </c>
      <c r="C6" s="70" t="inlineStr">
        <is>
          <t>持仓数量</t>
        </is>
      </c>
      <c r="D6" s="70" t="inlineStr">
        <is>
          <t>清仓前成本价</t>
        </is>
      </c>
      <c r="E6" s="70" t="inlineStr">
        <is>
          <t>清仓价</t>
        </is>
      </c>
      <c r="F6" s="70" t="inlineStr">
        <is>
          <t>清仓数量</t>
        </is>
      </c>
      <c r="G6" s="70" t="inlineStr">
        <is>
          <t xml:space="preserve">清仓时间 </t>
        </is>
      </c>
      <c r="H6" s="70" t="inlineStr">
        <is>
          <t>费用</t>
        </is>
      </c>
      <c r="I6" s="70" t="inlineStr">
        <is>
          <t>收益</t>
        </is>
      </c>
      <c r="J6" s="61" t="n"/>
      <c r="K6" s="73" t="inlineStr">
        <is>
          <t>交易时间</t>
        </is>
      </c>
      <c r="L6" s="74" t="inlineStr">
        <is>
          <t>交易类型</t>
        </is>
      </c>
      <c r="M6" s="74" t="inlineStr">
        <is>
          <t>交易价格</t>
        </is>
      </c>
      <c r="N6" s="74" t="inlineStr">
        <is>
          <t>交易数量</t>
        </is>
      </c>
      <c r="O6" s="74" t="inlineStr">
        <is>
          <t>交易金额</t>
        </is>
      </c>
      <c r="P6" s="74" t="inlineStr">
        <is>
          <t>佣金和过户费</t>
        </is>
      </c>
      <c r="Q6" s="74" t="inlineStr">
        <is>
          <t>印花税</t>
        </is>
      </c>
      <c r="R6" s="61" t="n"/>
      <c r="S6" s="61" t="n"/>
      <c r="T6" s="61" t="n"/>
      <c r="U6" s="61" t="n"/>
      <c r="V6" s="61" t="n"/>
      <c r="W6" s="61" t="n"/>
      <c r="X6" s="61" t="n"/>
      <c r="Y6" s="61" t="n"/>
      <c r="Z6" s="61" t="n"/>
    </row>
    <row r="7" ht="21.75" customHeight="1" s="33">
      <c r="A7" s="63" t="n">
        <v>45384</v>
      </c>
      <c r="B7" s="75">
        <f>IF(C7=0,0,(SUMIFS(O7:O33,L7:L33,"买入")+SUM(P7:P33)+SUM(Q7:Q33)-SUMIFS(O7:O33,L7:L33,"卖出"))/C7)</f>
        <v/>
      </c>
      <c r="C7" s="72">
        <f>SUMIFS(N7:N33,L7:L33,"买入")-SUMIFS(N7:N33,L7:L33,"卖出")</f>
        <v/>
      </c>
      <c r="D7" s="61" t="n"/>
      <c r="E7" s="61" t="n"/>
      <c r="F7" s="61" t="n"/>
      <c r="G7" s="63" t="n"/>
      <c r="H7" s="76">
        <f>SUM(P7:P33)+SUM(Q7:Q33)</f>
        <v/>
      </c>
      <c r="I7" s="61" t="n"/>
      <c r="K7" s="63" t="n">
        <v>45384</v>
      </c>
      <c r="L7" s="77" t="inlineStr">
        <is>
          <t>买入</t>
        </is>
      </c>
      <c r="M7" s="78" t="n">
        <v>9.949999999999999</v>
      </c>
      <c r="N7" s="65" t="n">
        <v>5100</v>
      </c>
      <c r="O7" s="64">
        <f>M7*N7</f>
        <v/>
      </c>
      <c r="P7" s="64">
        <f>IF(O7=0,0,IF((O7*1/10000)&lt;5,5+O7*0.1/10000,(O7*1.1/10000)))</f>
        <v/>
      </c>
      <c r="Q7" s="64">
        <f>IFERROR(_xlfn.IFS(L7="买入",0,L7="卖出",O7*0.5/1000),0)</f>
        <v/>
      </c>
      <c r="U7" s="79" t="inlineStr">
        <is>
          <t>平安</t>
        </is>
      </c>
    </row>
    <row r="8" ht="21.75" customHeight="1" s="33">
      <c r="A8" s="79" t="n"/>
      <c r="B8" s="75" t="n"/>
      <c r="C8" s="61" t="n"/>
      <c r="D8" s="61" t="n"/>
      <c r="E8" s="61" t="n"/>
      <c r="F8" s="61" t="n"/>
      <c r="G8" s="61" t="n"/>
      <c r="H8" s="61" t="n"/>
      <c r="I8" s="61" t="n"/>
      <c r="K8" s="63" t="n">
        <v>45390</v>
      </c>
      <c r="L8" s="77" t="inlineStr">
        <is>
          <t>卖出</t>
        </is>
      </c>
      <c r="M8" s="78" t="n">
        <v>10.12</v>
      </c>
      <c r="N8" s="65" t="n">
        <v>5000</v>
      </c>
      <c r="O8" s="64">
        <f>M8*N8</f>
        <v/>
      </c>
      <c r="P8" s="64">
        <f>IF(O8=0,0,IF((O8*1/10000)&lt;5,5+O8*0.1/10000,(O8*1.1/10000)))</f>
        <v/>
      </c>
      <c r="Q8" s="64">
        <f>IFERROR(_xlfn.IFS(L8="买入",0,L8="卖出",O8*0.5/1000),0)</f>
        <v/>
      </c>
      <c r="S8" s="49" t="n">
        <v>1.1</v>
      </c>
      <c r="U8" s="79" t="inlineStr">
        <is>
          <t>园元</t>
        </is>
      </c>
    </row>
    <row r="9" ht="21.75" customHeight="1" s="33">
      <c r="A9" s="63" t="n"/>
      <c r="B9" s="75" t="n"/>
      <c r="C9" s="61" t="n"/>
      <c r="D9" s="61" t="n"/>
      <c r="E9" s="61" t="n"/>
      <c r="F9" s="61" t="n"/>
      <c r="G9" s="63" t="n"/>
      <c r="H9" s="61" t="n"/>
      <c r="I9" s="61" t="n"/>
      <c r="K9" s="63" t="n">
        <v>45400</v>
      </c>
      <c r="L9" s="77" t="inlineStr">
        <is>
          <t>买入</t>
        </is>
      </c>
      <c r="M9" s="78" t="n">
        <v>10.26</v>
      </c>
      <c r="N9" s="65" t="n">
        <v>5800</v>
      </c>
      <c r="O9" s="64">
        <f>M9*N9</f>
        <v/>
      </c>
      <c r="P9" s="64">
        <f>IF(O9=0,0,IF((O9*1/10000)&lt;5,5+O9*0.1/10000,(O9*1.1/10000)))</f>
        <v/>
      </c>
      <c r="Q9" s="64">
        <f>IFERROR(_xlfn.IFS(L9="买入",0,L9="卖出",O9*0.5/1000),0)</f>
        <v/>
      </c>
      <c r="S9" s="49">
        <f>1-0.854</f>
        <v/>
      </c>
      <c r="AE9" s="69" t="inlineStr">
        <is>
          <t>买入</t>
        </is>
      </c>
      <c r="AG9" s="69" t="inlineStr">
        <is>
          <t>买入</t>
        </is>
      </c>
    </row>
    <row r="10" ht="21.75" customHeight="1" s="33">
      <c r="A10" s="63" t="n"/>
      <c r="D10" s="61" t="n"/>
      <c r="E10" s="61" t="n"/>
      <c r="F10" s="61" t="n"/>
      <c r="K10" s="63" t="n">
        <v>45404</v>
      </c>
      <c r="L10" s="77" t="inlineStr">
        <is>
          <t>卖出</t>
        </is>
      </c>
      <c r="M10" s="78" t="n">
        <v>10.49</v>
      </c>
      <c r="N10" s="65" t="n">
        <v>5800</v>
      </c>
      <c r="O10" s="64">
        <f>M10*N10</f>
        <v/>
      </c>
      <c r="P10" s="64">
        <f>IF(O10=0,0,IF((O10*1/10000)&lt;5,5+O10*0.1/10000,(O10*1.1/10000)))</f>
        <v/>
      </c>
      <c r="Q10" s="64">
        <f>IFERROR(_xlfn.IFS(L10="买入",0,L10="卖出",O10*0.5/1000),0)</f>
        <v/>
      </c>
      <c r="S10" s="49">
        <f>S8-S9</f>
        <v/>
      </c>
      <c r="AE10" s="69" t="inlineStr">
        <is>
          <t>卖出</t>
        </is>
      </c>
      <c r="AG10" s="69" t="inlineStr">
        <is>
          <t>卖出</t>
        </is>
      </c>
    </row>
    <row r="11" ht="21.75" customHeight="1" s="33">
      <c r="A11" s="63" t="n"/>
      <c r="D11" s="61" t="n"/>
      <c r="E11" s="61" t="n"/>
      <c r="F11" s="61" t="n"/>
      <c r="K11" s="63" t="n">
        <v>45405</v>
      </c>
      <c r="L11" s="77" t="inlineStr">
        <is>
          <t>买入</t>
        </is>
      </c>
      <c r="M11" s="78" t="n">
        <v>10.19</v>
      </c>
      <c r="N11" s="65" t="n">
        <v>6600</v>
      </c>
      <c r="O11" s="64">
        <f>M11*N11</f>
        <v/>
      </c>
      <c r="P11" s="64">
        <f>IF(O11=0,0,IF((O11*1/10000)&lt;5,5+O11*0.1/10000,(O11*1.1/10000)))</f>
        <v/>
      </c>
      <c r="Q11" s="64">
        <f>IFERROR(_xlfn.IFS(L11="买入",0,L11="卖出",O11*0.5/1000),0)</f>
        <v/>
      </c>
    </row>
    <row r="12" ht="21.75" customHeight="1" s="33">
      <c r="D12" s="61" t="n"/>
      <c r="E12" s="61" t="n"/>
      <c r="F12" s="61" t="n"/>
      <c r="K12" s="63" t="n">
        <v>45406</v>
      </c>
      <c r="L12" s="77" t="inlineStr">
        <is>
          <t>买入</t>
        </is>
      </c>
      <c r="M12" s="78" t="n">
        <v>9.98</v>
      </c>
      <c r="N12" s="65" t="n">
        <v>8200</v>
      </c>
      <c r="O12" s="64">
        <f>M12*N12</f>
        <v/>
      </c>
      <c r="P12" s="64">
        <f>IF(OR(ISNUMBER(SEARCH("00",C5)),ISNUMBER(SEARCH("300",C5))),IF(O12=0,0,IF((O12*0.854/10000)&lt;5,5,(O12*0.954/10000))),IF(O12=0,0,IF((O12*0.854/10000)&lt;5,5,(O12*0.954/10000))))</f>
        <v/>
      </c>
      <c r="Q12" s="64">
        <f>IFERROR(_xlfn.IFS(L12="买入",0,L12="卖出",O12*0.5/1000),0)</f>
        <v/>
      </c>
    </row>
    <row r="13" ht="21.75" customHeight="1" s="33">
      <c r="D13" s="61" t="n"/>
      <c r="E13" s="61" t="n"/>
      <c r="F13" s="61" t="n"/>
      <c r="K13" s="63" t="n">
        <v>45407</v>
      </c>
      <c r="L13" s="77" t="inlineStr">
        <is>
          <t>卖出</t>
        </is>
      </c>
      <c r="M13" s="78" t="n">
        <v>10.37</v>
      </c>
      <c r="N13" s="65" t="n">
        <v>14800</v>
      </c>
      <c r="O13" s="64">
        <f>M13*N13</f>
        <v/>
      </c>
      <c r="P13" s="64">
        <f>IF(OR(ISNUMBER(SEARCH("00",C6)),ISNUMBER(SEARCH("300",C6))),IF(O13=0,0,IF((O13*0.854/10000)&lt;5,5,(O13*0.954/10000))),IF(O13=0,0,IF((O13*0.854/10000)&lt;5,5,(O13*0.954/10000))))</f>
        <v/>
      </c>
      <c r="Q13" s="64">
        <f>IFERROR(_xlfn.IFS(L13="买入",0,L13="卖出",O13*0.5/1000),0)</f>
        <v/>
      </c>
    </row>
    <row r="14" ht="21.75" customHeight="1" s="33">
      <c r="D14" s="61" t="n"/>
      <c r="E14" s="61" t="n"/>
      <c r="F14" s="61" t="n"/>
      <c r="K14" s="63" t="n">
        <v>45418</v>
      </c>
      <c r="L14" s="77" t="inlineStr">
        <is>
          <t>买入</t>
        </is>
      </c>
      <c r="M14" s="78" t="n">
        <v>10.88</v>
      </c>
      <c r="N14" s="65" t="n">
        <v>9800</v>
      </c>
      <c r="O14" s="64">
        <f>M14*N14</f>
        <v/>
      </c>
      <c r="P14" s="64">
        <f>IF(OR(ISNUMBER(SEARCH("00",C7)),ISNUMBER(SEARCH("300",C7))),IF(O14=0,0,IF((O14*0.854/10000)&lt;5,5,(O14*0.954/10000))),IF(O14=0,0,IF((O14*0.854/10000)&lt;5,5,(O14*0.954/10000))))</f>
        <v/>
      </c>
      <c r="Q14" s="64">
        <f>IFERROR(_xlfn.IFS(L14="买入",0,L14="卖出",O14*0.5/1000),0)</f>
        <v/>
      </c>
    </row>
    <row r="15" ht="21.75" customHeight="1" s="33">
      <c r="D15" s="61" t="n"/>
      <c r="E15" s="61" t="n"/>
      <c r="F15" s="61" t="n"/>
      <c r="K15" s="63" t="n">
        <v>45421</v>
      </c>
      <c r="L15" s="77" t="inlineStr">
        <is>
          <t>卖出</t>
        </is>
      </c>
      <c r="M15" s="78" t="n">
        <v>11.12</v>
      </c>
      <c r="N15" s="65" t="n">
        <v>9800</v>
      </c>
      <c r="O15" s="64">
        <f>M15*N15</f>
        <v/>
      </c>
      <c r="P15" s="64">
        <f>IF(OR(ISNUMBER(SEARCH("00",C8)),ISNUMBER(SEARCH("300",C8))),IF(O15=0,0,IF((O15*0.854/10000)&lt;5,5,(O15*0.954/10000))),IF(O15=0,0,IF((O15*0.854/10000)&lt;5,5,(O15*0.954/10000))))</f>
        <v/>
      </c>
      <c r="Q15" s="64">
        <f>IFERROR(_xlfn.IFS(L15="买入",0,L15="卖出",O15*0.5/1000),0)</f>
        <v/>
      </c>
    </row>
    <row r="16" ht="21.75" customHeight="1" s="33">
      <c r="D16" s="61" t="n"/>
      <c r="E16" s="61" t="n"/>
      <c r="F16" s="61" t="n"/>
      <c r="K16" s="63" t="n">
        <v>45422</v>
      </c>
      <c r="L16" s="77" t="inlineStr">
        <is>
          <t>买入</t>
        </is>
      </c>
      <c r="M16" s="78" t="n">
        <v>11.48</v>
      </c>
      <c r="N16" s="65" t="n">
        <v>6000</v>
      </c>
      <c r="O16" s="64">
        <f>M16*N16</f>
        <v/>
      </c>
      <c r="P16" s="64">
        <f>IF(OR(ISNUMBER(SEARCH("00",C9)),ISNUMBER(SEARCH("300",C9))),IF(O16=0,0,IF((O16*0.854/10000)&lt;5,5,(O16*0.954/10000))),IF(O16=0,0,IF((O16*0.854/10000)&lt;5,5,(O16*0.954/10000))))</f>
        <v/>
      </c>
      <c r="Q16" s="64">
        <f>IFERROR(_xlfn.IFS(L16="买入",0,L16="卖出",O16*0.5/1000),0)</f>
        <v/>
      </c>
    </row>
    <row r="17" ht="21.75" customHeight="1" s="33">
      <c r="D17" s="61" t="n"/>
      <c r="E17" s="61" t="n"/>
      <c r="F17" s="61" t="n"/>
      <c r="K17" s="63" t="n"/>
      <c r="L17" s="77" t="n"/>
      <c r="M17" s="78" t="n"/>
      <c r="N17" s="65" t="n"/>
      <c r="O17" s="64">
        <f>M17*N17</f>
        <v/>
      </c>
      <c r="P17" s="64">
        <f>IF(OR(ISNUMBER(SEARCH("00",C10)),ISNUMBER(SEARCH("300",C10))),IF(O17=0,0,IF((O17*0.854/10000)&lt;5,5,(O17*0.954/10000))),IF(O17=0,0,IF((O17*0.854/10000)&lt;5,5,(O17*0.954/10000))))</f>
        <v/>
      </c>
      <c r="Q17" s="64">
        <f>IFERROR(_xlfn.IFS(L17="买入",0,L17="卖出",O17*0.5/1000),0)</f>
        <v/>
      </c>
      <c r="AA17" s="80" t="n"/>
      <c r="AB17" s="64" t="n"/>
    </row>
    <row r="18" ht="21.75" customHeight="1" s="33">
      <c r="D18" s="61" t="n"/>
      <c r="E18" s="61" t="n"/>
      <c r="F18" s="61" t="n"/>
      <c r="K18" s="63" t="n"/>
      <c r="L18" s="77" t="n"/>
      <c r="M18" s="78" t="n"/>
      <c r="N18" s="65" t="n"/>
      <c r="O18" s="64">
        <f>M18*N18</f>
        <v/>
      </c>
      <c r="P18" s="64">
        <f>IF(OR(ISNUMBER(SEARCH("00",C11)),ISNUMBER(SEARCH("300",C11))),IF(O18=0,0,IF((O18*0.854/10000)&lt;5,5,(O18*0.954/10000))),IF(O18=0,0,IF((O18*0.854/10000)&lt;5,5,(O18*0.954/10000))))</f>
        <v/>
      </c>
      <c r="Q18" s="64">
        <f>IFERROR(_xlfn.IFS(L18="买入",0,L18="卖出",O18*0.5/1000),0)</f>
        <v/>
      </c>
      <c r="AA18" s="80" t="n"/>
    </row>
    <row r="19" ht="21.75" customHeight="1" s="33">
      <c r="D19" s="61" t="n"/>
      <c r="E19" s="61" t="n"/>
      <c r="F19" s="61" t="n"/>
      <c r="K19" s="63" t="n"/>
      <c r="L19" s="77" t="n"/>
      <c r="M19" s="78" t="n"/>
      <c r="N19" s="65" t="n"/>
      <c r="O19" s="64">
        <f>M19*N19</f>
        <v/>
      </c>
      <c r="P19" s="64">
        <f>IF(OR(ISNUMBER(SEARCH("00",C12)),ISNUMBER(SEARCH("300",C12))),IF(O19=0,0,IF((O19*0.854/10000)&lt;5,5,(O19*0.954/10000))),IF(O19=0,0,IF((O19*0.854/10000)&lt;5,5,(O19*0.954/10000))))</f>
        <v/>
      </c>
      <c r="Q19" s="64">
        <f>IFERROR(_xlfn.IFS(L19="买入",0,L19="卖出",O19*0.5/1000),0)</f>
        <v/>
      </c>
    </row>
    <row r="20" ht="21.75" customHeight="1" s="33">
      <c r="D20" s="61" t="n"/>
      <c r="E20" s="61" t="n"/>
      <c r="F20" s="61" t="n"/>
      <c r="K20" s="63" t="n"/>
      <c r="L20" s="77" t="n"/>
      <c r="M20" s="78" t="n"/>
      <c r="N20" s="65" t="n"/>
      <c r="O20" s="64">
        <f>M20*N20</f>
        <v/>
      </c>
      <c r="P20" s="64">
        <f>IF(OR(ISNUMBER(SEARCH("00",C13)),ISNUMBER(SEARCH("300",C13))),IF(O20=0,0,IF((O20*0.854/10000)&lt;5,5,(O20*0.954/10000))),IF(O20=0,0,IF((O20*0.854/10000)&lt;5,5,(O20*0.954/10000))))</f>
        <v/>
      </c>
      <c r="Q20" s="64">
        <f>IFERROR(_xlfn.IFS(L20="买入",0,L20="卖出",O20*0.5/1000),0)</f>
        <v/>
      </c>
    </row>
    <row r="21" ht="21.75" customHeight="1" s="33">
      <c r="D21" s="61" t="n"/>
      <c r="E21" s="61" t="n"/>
      <c r="F21" s="61" t="n"/>
      <c r="K21" s="63" t="n"/>
      <c r="L21" s="77" t="n"/>
      <c r="M21" s="78" t="n"/>
      <c r="N21" s="65" t="n"/>
      <c r="O21" s="64">
        <f>M21*N21</f>
        <v/>
      </c>
      <c r="P21" s="64">
        <f>IF(OR(ISNUMBER(SEARCH("00",C14)),ISNUMBER(SEARCH("300",C14))),IF(O21=0,0,IF((O21*0.854/10000)&lt;5,5,(O21*0.954/10000))),IF(O21=0,0,IF((O21*0.854/10000)&lt;5,5,(O21*0.954/10000))))</f>
        <v/>
      </c>
      <c r="Q21" s="64">
        <f>IFERROR(_xlfn.IFS(L21="买入",0,L21="卖出",O21*0.5/1000),0)</f>
        <v/>
      </c>
    </row>
    <row r="22" ht="21.75" customHeight="1" s="33">
      <c r="D22" s="61" t="n"/>
      <c r="E22" s="61" t="n"/>
      <c r="F22" s="61" t="n"/>
      <c r="K22" s="63" t="n"/>
      <c r="L22" s="77" t="n"/>
      <c r="M22" s="78" t="n"/>
      <c r="N22" s="65" t="n"/>
      <c r="O22" s="64">
        <f>M22*N22</f>
        <v/>
      </c>
      <c r="P22" s="64">
        <f>IF(OR(ISNUMBER(SEARCH("00",C15)),ISNUMBER(SEARCH("300",C15))),IF(O22=0,0,IF((O22*0.854/10000)&lt;5,5,(O22*0.954/10000))),IF(O22=0,0,IF((O22*0.854/10000)&lt;5,5,(O22*0.954/10000))))</f>
        <v/>
      </c>
      <c r="Q22" s="64">
        <f>IFERROR(_xlfn.IFS(L22="买入",0,L22="卖出",O22*0.5/1000),0)</f>
        <v/>
      </c>
    </row>
    <row r="23" ht="21.75" customHeight="1" s="33">
      <c r="D23" s="61" t="n"/>
      <c r="E23" s="61" t="n"/>
      <c r="F23" s="61" t="n"/>
      <c r="K23" s="63" t="n"/>
      <c r="L23" s="77" t="n"/>
      <c r="M23" s="78" t="n"/>
      <c r="N23" s="65" t="n"/>
      <c r="O23" s="64">
        <f>M23*N23</f>
        <v/>
      </c>
      <c r="P23" s="64">
        <f>IF(OR(ISNUMBER(SEARCH("00",C16)),ISNUMBER(SEARCH("300",C16))),IF(O23=0,0,IF((O23*0.854/10000)&lt;5,5,(O23*0.954/10000))),IF(O23=0,0,IF((O23*0.854/10000)&lt;5,5,(O23*0.954/10000))))</f>
        <v/>
      </c>
      <c r="Q23" s="64">
        <f>IFERROR(_xlfn.IFS(L23="买入",0,L23="卖出",O23*0.5/1000),0)</f>
        <v/>
      </c>
    </row>
    <row r="24" ht="21.75" customHeight="1" s="33">
      <c r="D24" s="61" t="n"/>
      <c r="E24" s="61" t="n"/>
      <c r="F24" s="61" t="n"/>
      <c r="K24" s="63" t="n"/>
      <c r="L24" s="77" t="n"/>
      <c r="M24" s="78" t="n"/>
      <c r="N24" s="65" t="n"/>
      <c r="O24" s="64">
        <f>M24*N24</f>
        <v/>
      </c>
      <c r="P24" s="64">
        <f>IF(OR(ISNUMBER(SEARCH("00",C17)),ISNUMBER(SEARCH("300",C17))),IF(O24=0,0,IF((O24*0.854/10000)&lt;5,5,(O24*0.954/10000))),IF(O24=0,0,IF((O24*0.854/10000)&lt;5,5,(O24*0.954/10000))))</f>
        <v/>
      </c>
      <c r="Q24" s="64">
        <f>IFERROR(_xlfn.IFS(L24="买入",0,L24="卖出",O24*0.5/1000),0)</f>
        <v/>
      </c>
    </row>
    <row r="25" ht="21.75" customHeight="1" s="33">
      <c r="D25" s="61" t="n"/>
      <c r="E25" s="61" t="n"/>
      <c r="F25" s="61" t="n"/>
      <c r="K25" s="63" t="n"/>
      <c r="L25" s="77" t="n"/>
      <c r="M25" s="78" t="n"/>
      <c r="N25" s="65" t="n"/>
      <c r="O25" s="64">
        <f>M25*N25</f>
        <v/>
      </c>
      <c r="P25" s="64">
        <f>IF(OR(ISNUMBER(SEARCH("00",C18)),ISNUMBER(SEARCH("300",C18))),IF(O25=0,0,IF((O25*0.854/10000)&lt;5,5,(O25*0.954/10000))),IF(O25=0,0,IF((O25*0.854/10000)&lt;5,5,(O25*0.954/10000))))</f>
        <v/>
      </c>
      <c r="Q25" s="64">
        <f>IFERROR(_xlfn.IFS(L25="买入",0,L25="卖出",O25*0.5/1000),0)</f>
        <v/>
      </c>
    </row>
    <row r="26" ht="21.75" customHeight="1" s="33">
      <c r="D26" s="61" t="n"/>
      <c r="E26" s="61" t="n"/>
      <c r="F26" s="61" t="n"/>
      <c r="K26" s="63" t="n"/>
      <c r="L26" s="77" t="n"/>
      <c r="M26" s="78" t="n"/>
      <c r="N26" s="65" t="n"/>
      <c r="O26" s="64">
        <f>M26*N26</f>
        <v/>
      </c>
      <c r="P26" s="64">
        <f>IF(OR(ISNUMBER(SEARCH("00",C19)),ISNUMBER(SEARCH("300",C19))),IF(O26=0,0,IF((O26*0.854/10000)&lt;5,5,(O26*0.954/10000))),IF(O26=0,0,IF((O26*0.854/10000)&lt;5,5,(O26*0.954/10000))))</f>
        <v/>
      </c>
      <c r="Q26" s="64">
        <f>IFERROR(_xlfn.IFS(L26="买入",0,L26="卖出",O26*0.5/1000),0)</f>
        <v/>
      </c>
    </row>
    <row r="27" ht="21.75" customHeight="1" s="33">
      <c r="D27" s="61" t="n"/>
      <c r="E27" s="61" t="n"/>
      <c r="F27" s="61" t="n"/>
      <c r="K27" s="63" t="n"/>
      <c r="L27" s="77" t="n"/>
      <c r="M27" s="78" t="n"/>
      <c r="N27" s="65" t="n"/>
      <c r="O27" s="64">
        <f>M27*N27</f>
        <v/>
      </c>
      <c r="P27" s="64">
        <f>IF(OR(ISNUMBER(SEARCH("00",C20)),ISNUMBER(SEARCH("300",C20))),IF(O27=0,0,IF((O27*0.854/10000)&lt;5,5,(O27*0.954/10000))),IF(O27=0,0,IF((O27*0.854/10000)&lt;5,5,(O27*0.954/10000))))</f>
        <v/>
      </c>
      <c r="Q27" s="64">
        <f>IFERROR(_xlfn.IFS(L27="买入",0,L27="卖出",O27*0.5/1000),0)</f>
        <v/>
      </c>
    </row>
    <row r="28" ht="21.75" customHeight="1" s="33">
      <c r="D28" s="61" t="n"/>
      <c r="E28" s="61" t="n"/>
      <c r="F28" s="61" t="n"/>
      <c r="K28" s="63" t="n"/>
      <c r="L28" s="77" t="n"/>
      <c r="M28" s="78" t="n"/>
      <c r="N28" s="65" t="n"/>
      <c r="O28" s="64">
        <f>M28*N28</f>
        <v/>
      </c>
      <c r="P28" s="64">
        <f>IF(OR(ISNUMBER(SEARCH("00",C21)),ISNUMBER(SEARCH("300",C21))),IF(O28=0,0,IF((O28*0.854/10000)&lt;5,5,(O28*0.954/10000))),IF(O28=0,0,IF((O28*0.854/10000)&lt;5,5,(O28*0.954/10000))))</f>
        <v/>
      </c>
      <c r="Q28" s="64">
        <f>IFERROR(_xlfn.IFS(L28="买入",0,L28="卖出",O28*0.5/1000),0)</f>
        <v/>
      </c>
    </row>
    <row r="29" ht="21.75" customHeight="1" s="33">
      <c r="D29" s="61" t="n"/>
      <c r="E29" s="61" t="n"/>
      <c r="F29" s="61" t="n"/>
      <c r="K29" s="63" t="n"/>
      <c r="L29" s="77" t="n"/>
      <c r="M29" s="78" t="n"/>
      <c r="N29" s="65" t="n"/>
      <c r="O29" s="64">
        <f>M29*N29</f>
        <v/>
      </c>
      <c r="P29" s="64">
        <f>IF(OR(ISNUMBER(SEARCH("00",C22)),ISNUMBER(SEARCH("300",C22))),IF(O29=0,0,IF((O29*0.854/10000)&lt;5,5,(O29*0.954/10000))),IF(O29=0,0,IF((O29*0.854/10000)&lt;5,5,(O29*0.954/10000))))</f>
        <v/>
      </c>
      <c r="Q29" s="64">
        <f>IFERROR(_xlfn.IFS(L29="买入",0,L29="卖出",O29*0.5/1000),0)</f>
        <v/>
      </c>
    </row>
    <row r="30" ht="21.75" customHeight="1" s="33">
      <c r="D30" s="61" t="n"/>
      <c r="E30" s="61" t="n"/>
      <c r="F30" s="61" t="n"/>
      <c r="K30" s="63" t="n"/>
      <c r="L30" s="77" t="n"/>
      <c r="M30" s="78" t="n"/>
      <c r="N30" s="65" t="n"/>
      <c r="O30" s="64">
        <f>M30*N30</f>
        <v/>
      </c>
      <c r="P30" s="64">
        <f>IF(OR(ISNUMBER(SEARCH("00",C23)),ISNUMBER(SEARCH("300",C23))),IF(O30=0,0,IF((O30*0.854/10000)&lt;5,5,(O30*0.954/10000))),IF(O30=0,0,IF((O30*0.854/10000)&lt;5,5,(O30*0.954/10000))))</f>
        <v/>
      </c>
      <c r="Q30" s="64">
        <f>IFERROR(_xlfn.IFS(L30="买入",0,L30="卖出",O30*0.5/1000),0)</f>
        <v/>
      </c>
    </row>
    <row r="31" ht="21.75" customHeight="1" s="33">
      <c r="D31" s="61" t="n"/>
      <c r="E31" s="61" t="n"/>
      <c r="F31" s="61" t="n"/>
      <c r="K31" s="63" t="n"/>
      <c r="L31" s="77" t="n"/>
      <c r="M31" s="78" t="n"/>
      <c r="N31" s="65" t="n"/>
      <c r="O31" s="64">
        <f>M31*N31</f>
        <v/>
      </c>
      <c r="P31" s="64">
        <f>IF(OR(ISNUMBER(SEARCH("00",C24)),ISNUMBER(SEARCH("300",C24))),IF(O31=0,0,IF((O31*0.854/10000)&lt;5,5,(O31*0.954/10000))),IF(O31=0,0,IF((O31*0.854/10000)&lt;5,5,(O31*0.954/10000))))</f>
        <v/>
      </c>
      <c r="Q31" s="64">
        <f>IFERROR(_xlfn.IFS(L31="买入",0,L31="卖出",O31*0.5/1000),0)</f>
        <v/>
      </c>
    </row>
    <row r="32" ht="21.75" customHeight="1" s="33">
      <c r="D32" s="61" t="n"/>
      <c r="E32" s="61" t="n"/>
      <c r="F32" s="61" t="n"/>
      <c r="K32" s="63" t="n"/>
      <c r="L32" s="77" t="n"/>
      <c r="M32" s="78" t="n"/>
      <c r="N32" s="65" t="n"/>
      <c r="O32" s="64">
        <f>M32*N32</f>
        <v/>
      </c>
      <c r="P32" s="64">
        <f>IF(OR(ISNUMBER(SEARCH("00",C25)),ISNUMBER(SEARCH("300",C25))),IF(O32=0,0,IF((O32*0.854/10000)&lt;5,5,(O32*0.954/10000))),IF(O32=0,0,IF((O32*0.854/10000)&lt;5,5,(O32*0.954/10000))))</f>
        <v/>
      </c>
      <c r="Q32" s="64">
        <f>IFERROR(_xlfn.IFS(L32="买入",0,L32="卖出",O32*0.5/1000),0)</f>
        <v/>
      </c>
    </row>
    <row r="33" ht="21.75" customHeight="1" s="33">
      <c r="D33" s="61" t="n"/>
      <c r="E33" s="61" t="n"/>
      <c r="F33" s="61" t="n"/>
      <c r="K33" s="63" t="n"/>
      <c r="L33" s="77" t="n"/>
      <c r="M33" s="78" t="n"/>
      <c r="N33" s="65" t="n"/>
      <c r="O33" s="64">
        <f>M33*N33</f>
        <v/>
      </c>
      <c r="P33" s="64">
        <f>IF(OR(ISNUMBER(SEARCH("00",C26)),ISNUMBER(SEARCH("300",C26))),IF(O33=0,0,IF((O33*0.854/10000)&lt;5,5,(O33*0.954/10000))),IF(O33=0,0,IF((O33*0.854/10000)&lt;5,5,(O33*0.954/10000))))</f>
        <v/>
      </c>
      <c r="Q33" s="64">
        <f>IFERROR(_xlfn.IFS(L33="买入",0,L33="卖出",O33*0.5/1000),0)</f>
        <v/>
      </c>
    </row>
    <row r="34" ht="21.75" customHeight="1" s="33">
      <c r="D34" s="61" t="n"/>
      <c r="E34" s="61" t="n"/>
      <c r="F34" s="61" t="n"/>
    </row>
    <row r="35" ht="21.75" customHeight="1" s="33">
      <c r="D35" s="61" t="n"/>
      <c r="E35" s="61" t="n"/>
      <c r="F35" s="61" t="n"/>
    </row>
    <row r="36" ht="21.75" customHeight="1" s="33"/>
  </sheetData>
  <mergeCells count="2">
    <mergeCell ref="B1:I1"/>
    <mergeCell ref="B2:I2"/>
  </mergeCells>
  <conditionalFormatting sqref="I4">
    <cfRule type="expression" priority="2" dxfId="3">
      <formula>$I$4&gt;0</formula>
    </cfRule>
    <cfRule type="expression" priority="1" dxfId="4">
      <formula>$I$4&lt;0</formula>
    </cfRule>
  </conditionalFormatting>
  <conditionalFormatting sqref="I7:I33">
    <cfRule type="cellIs" priority="4" operator="greaterThan" dxfId="3">
      <formula>0</formula>
    </cfRule>
    <cfRule type="cellIs" priority="3" operator="lessThan" dxfId="4">
      <formula>0</formula>
    </cfRule>
  </conditionalFormatting>
  <dataValidations count="1">
    <dataValidation sqref="L7:L33" showDropDown="0" showInputMessage="1" showErrorMessage="1" allowBlank="0" type="list">
      <formula1>$AG$9:$AG$10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J35"/>
  <sheetViews>
    <sheetView tabSelected="1" workbookViewId="0">
      <selection activeCell="L12" sqref="L12:N12"/>
    </sheetView>
  </sheetViews>
  <sheetFormatPr baseColWidth="8" defaultColWidth="9" defaultRowHeight="13.45"/>
  <cols>
    <col width="15.6216216216216" customWidth="1" style="49" min="1" max="1"/>
    <col width="12.8108108108108" customWidth="1" style="49" min="2" max="2"/>
    <col width="14.2162162162162" customWidth="1" style="49" min="3" max="3"/>
    <col width="16.6396396396396" customWidth="1" style="49" min="4" max="4"/>
    <col width="9.126126126126129" customWidth="1" style="49" min="5" max="5"/>
    <col width="11.8738738738739" customWidth="1" style="49" min="6" max="6"/>
    <col width="14.6216216216216" customWidth="1" style="49" min="7" max="7"/>
    <col width="11.8738738738739" customWidth="1" style="49" min="8" max="8"/>
    <col width="18.963963963964" customWidth="1" style="49" min="9" max="9"/>
    <col width="2.74774774774775" customWidth="1" style="49" min="10" max="10"/>
    <col width="14.6216216216216" customWidth="1" style="49" min="11" max="11"/>
    <col width="12.6396396396396" customWidth="1" style="49" min="12" max="13"/>
    <col width="11.8738738738739" customWidth="1" style="49" min="14" max="14"/>
    <col width="14.6216216216216" customWidth="1" style="49" min="15" max="15"/>
    <col width="17.3783783783784" customWidth="1" style="49" min="16" max="16"/>
    <col width="12.6396396396396" customWidth="1" style="49" min="17" max="20"/>
    <col hidden="1" width="6.37837837837838" customWidth="1" style="49" min="21" max="21"/>
    <col width="12.6396396396396" customWidth="1" style="49" min="22" max="25"/>
    <col width="11.7567567567568" customWidth="1" style="49" min="26" max="26"/>
    <col width="16" customWidth="1" style="49" min="27" max="27"/>
    <col width="11.5045045045045" customWidth="1" style="49" min="28" max="28"/>
    <col width="12.6396396396396" customWidth="1" style="49" min="29" max="29"/>
    <col width="11.6486486486486" customWidth="1" style="49" min="30" max="30"/>
    <col hidden="1" width="5.79279279279279" customWidth="1" style="49" min="31" max="31"/>
    <col width="9.36036036036036" customWidth="1" style="49" min="32" max="32"/>
    <col hidden="1" width="9" customWidth="1" style="33" min="33" max="33"/>
    <col width="9.36036036036036" customWidth="1" style="49" min="34" max="34"/>
    <col width="11.6396396396396" customWidth="1" style="33" min="16383" max="16384"/>
  </cols>
  <sheetData>
    <row r="1" ht="21.75" customHeight="1" s="33">
      <c r="B1" s="67" t="inlineStr">
        <is>
          <t>成本价=（买入总成本-卖出总金额）÷持有股票数量</t>
        </is>
      </c>
    </row>
    <row r="2" ht="21.75" customFormat="1" customHeight="1" s="68">
      <c r="B2" s="67" t="inlineStr">
        <is>
          <t>浮动盈亏比例=（市价-成本价）÷成本价</t>
        </is>
      </c>
      <c r="AI2" s="69" t="n"/>
      <c r="AJ2" s="69" t="n"/>
    </row>
    <row r="4" ht="19.5" customHeight="1" s="33">
      <c r="A4" s="70" t="inlineStr">
        <is>
          <t>持股天数</t>
        </is>
      </c>
      <c r="B4" s="70" t="inlineStr">
        <is>
          <t>股票名称</t>
        </is>
      </c>
      <c r="C4" s="70" t="inlineStr">
        <is>
          <t>股票代码</t>
        </is>
      </c>
      <c r="D4" s="70" t="inlineStr">
        <is>
          <t>昨收盘价</t>
        </is>
      </c>
      <c r="E4" s="69" t="n"/>
      <c r="H4" s="70" t="inlineStr">
        <is>
          <t>浮动收益</t>
        </is>
      </c>
      <c r="I4" s="71">
        <f>(D5-B7)*C7-H7</f>
        <v/>
      </c>
    </row>
    <row r="5" ht="19.5" customHeight="1" s="33">
      <c r="A5" s="72">
        <f>NETWORKDAYS(A7,TODAY())</f>
        <v/>
      </c>
      <c r="B5" s="61" t="inlineStr">
        <is>
          <t>新莱应材</t>
        </is>
      </c>
      <c r="C5" s="28" t="inlineStr">
        <is>
          <t>300260</t>
        </is>
      </c>
      <c r="D5" s="61" t="n">
        <v>22.38</v>
      </c>
    </row>
    <row r="6" ht="19.5" customHeight="1" s="33">
      <c r="A6" s="70" t="inlineStr">
        <is>
          <t>建仓时间</t>
        </is>
      </c>
      <c r="B6" s="70" t="inlineStr">
        <is>
          <t>成本价</t>
        </is>
      </c>
      <c r="C6" s="70" t="inlineStr">
        <is>
          <t>持仓数量</t>
        </is>
      </c>
      <c r="D6" s="70" t="inlineStr">
        <is>
          <t>清仓前成本价</t>
        </is>
      </c>
      <c r="E6" s="70" t="inlineStr">
        <is>
          <t>清仓价</t>
        </is>
      </c>
      <c r="F6" s="70" t="inlineStr">
        <is>
          <t>清仓数量</t>
        </is>
      </c>
      <c r="G6" s="70" t="inlineStr">
        <is>
          <t xml:space="preserve">清仓时间 </t>
        </is>
      </c>
      <c r="H6" s="70" t="inlineStr">
        <is>
          <t>费用</t>
        </is>
      </c>
      <c r="I6" s="70" t="inlineStr">
        <is>
          <t>收益</t>
        </is>
      </c>
      <c r="J6" s="61" t="n"/>
      <c r="K6" s="73" t="inlineStr">
        <is>
          <t>交易时间</t>
        </is>
      </c>
      <c r="L6" s="74" t="inlineStr">
        <is>
          <t>交易类型</t>
        </is>
      </c>
      <c r="M6" s="74" t="inlineStr">
        <is>
          <t>交易价格</t>
        </is>
      </c>
      <c r="N6" s="74" t="inlineStr">
        <is>
          <t>交易数量</t>
        </is>
      </c>
      <c r="O6" s="74" t="inlineStr">
        <is>
          <t>交易金额</t>
        </is>
      </c>
      <c r="P6" s="74" t="inlineStr">
        <is>
          <t>佣金和过户费</t>
        </is>
      </c>
      <c r="Q6" s="74" t="inlineStr">
        <is>
          <t>印花税</t>
        </is>
      </c>
      <c r="R6" s="61" t="n"/>
      <c r="S6" s="61" t="n"/>
      <c r="T6" s="61" t="n"/>
      <c r="U6" s="61" t="n"/>
      <c r="V6" s="61" t="n"/>
      <c r="W6" s="61" t="n"/>
      <c r="X6" s="61" t="n"/>
      <c r="Y6" s="61" t="n"/>
      <c r="Z6" s="61" t="n"/>
    </row>
    <row r="7" ht="21.75" customHeight="1" s="33">
      <c r="A7" s="63" t="n">
        <v>45376</v>
      </c>
      <c r="B7" s="75">
        <f>IF(C7=0,0,(SUMIFS(O7:O33,L7:L33,"买入")+SUM(P7:P33)+SUM(Q7:Q33)-SUMIFS(O7:O33,L7:L33,"卖出"))/C7)</f>
        <v/>
      </c>
      <c r="C7" s="72">
        <f>SUMIFS(N7:N33,L7:L33,"买入")-SUMIFS(N7:N33,L7:L33,"卖出")</f>
        <v/>
      </c>
      <c r="D7" s="61" t="n"/>
      <c r="E7" s="61" t="n"/>
      <c r="F7" s="61" t="n"/>
      <c r="G7" s="63" t="n"/>
      <c r="H7" s="76">
        <f>SUM(P7:P33)+SUM(Q7:Q33)</f>
        <v/>
      </c>
      <c r="I7" s="61" t="n"/>
      <c r="K7" s="63" t="n">
        <v>45376</v>
      </c>
      <c r="L7" s="77" t="inlineStr">
        <is>
          <t>买入</t>
        </is>
      </c>
      <c r="M7" s="78" t="n">
        <v>29.96</v>
      </c>
      <c r="N7" s="65" t="n">
        <v>200</v>
      </c>
      <c r="O7" s="64">
        <f>M7*N7</f>
        <v/>
      </c>
      <c r="P7" s="64">
        <f>IF(O7=0,0,IF((O7*1/10000)&lt;5,5+O7*0.1/10000,(O7*1.1/10000)))</f>
        <v/>
      </c>
      <c r="Q7" s="64">
        <f>IFERROR(_xlfn.IFS(L7="买入",0,L7="卖出",O7*0.5/1000),0)</f>
        <v/>
      </c>
      <c r="U7" s="79" t="inlineStr">
        <is>
          <t>平安</t>
        </is>
      </c>
    </row>
    <row r="8" ht="21.75" customHeight="1" s="33">
      <c r="A8" s="79" t="n"/>
      <c r="B8" s="75" t="n"/>
      <c r="C8" s="61" t="n"/>
      <c r="D8" s="61" t="n"/>
      <c r="E8" s="61" t="n"/>
      <c r="F8" s="61" t="n"/>
      <c r="G8" s="61" t="n"/>
      <c r="H8" s="61" t="n"/>
      <c r="I8" s="61" t="n"/>
      <c r="K8" s="63" t="n">
        <v>45384</v>
      </c>
      <c r="L8" s="77" t="inlineStr">
        <is>
          <t>买入</t>
        </is>
      </c>
      <c r="M8" s="78" t="n">
        <v>27.04</v>
      </c>
      <c r="N8" s="65" t="n">
        <v>500</v>
      </c>
      <c r="O8" s="64">
        <f>M8*N8</f>
        <v/>
      </c>
      <c r="P8" s="64">
        <f>IF(O8=0,0,IF((O8*1/10000)&lt;5,5+O8*0.1/10000,(O8*1.1/10000)))</f>
        <v/>
      </c>
      <c r="Q8" s="64">
        <f>IFERROR(_xlfn.IFS(L8="买入",0,L8="卖出",O8*0.5/1000),0)</f>
        <v/>
      </c>
      <c r="U8" s="79" t="inlineStr">
        <is>
          <t>园元</t>
        </is>
      </c>
    </row>
    <row r="9" ht="21.75" customHeight="1" s="33">
      <c r="A9" s="63" t="n"/>
      <c r="B9" s="75" t="n"/>
      <c r="C9" s="61" t="n"/>
      <c r="D9" s="61" t="n"/>
      <c r="E9" s="61" t="n"/>
      <c r="F9" s="61" t="n"/>
      <c r="G9" s="63" t="n"/>
      <c r="H9" s="61" t="n"/>
      <c r="I9" s="61" t="n"/>
      <c r="K9" s="63" t="n">
        <v>45408</v>
      </c>
      <c r="L9" s="77" t="inlineStr">
        <is>
          <t>买入</t>
        </is>
      </c>
      <c r="M9" s="78" t="n">
        <v>24.7</v>
      </c>
      <c r="N9" s="65" t="n">
        <v>7200</v>
      </c>
      <c r="O9" s="64">
        <f>M9*N9</f>
        <v/>
      </c>
      <c r="P9" s="64">
        <f>IF(OR(ISNUMBER(SEARCH("00",C5)),ISNUMBER(SEARCH("300",C5))),IF(O9=0,0,IF((O9*0.854/10000)&lt;5,5,(O9*0.954/10000))),IF(O9=0,0,IF((O9*0.854/10000)&lt;5,5,(O9*0.954/10000))))</f>
        <v/>
      </c>
      <c r="Q9" s="64">
        <f>IFERROR(_xlfn.IFS(L9="买入",0,L9="卖出",O9*0.5/1000),0)</f>
        <v/>
      </c>
      <c r="AE9" s="69" t="inlineStr">
        <is>
          <t>买入</t>
        </is>
      </c>
      <c r="AG9" s="69" t="inlineStr">
        <is>
          <t>买入</t>
        </is>
      </c>
    </row>
    <row r="10" ht="21.75" customHeight="1" s="33">
      <c r="A10" s="63" t="n"/>
      <c r="D10" s="61" t="n"/>
      <c r="E10" s="61" t="n"/>
      <c r="F10" s="61" t="n"/>
      <c r="K10" s="63" t="n">
        <v>45411</v>
      </c>
      <c r="L10" s="77" t="inlineStr">
        <is>
          <t>卖出</t>
        </is>
      </c>
      <c r="M10" s="78" t="n">
        <v>25.06</v>
      </c>
      <c r="N10" s="65" t="n">
        <v>2600</v>
      </c>
      <c r="O10" s="64">
        <f>M10*N10</f>
        <v/>
      </c>
      <c r="P10" s="64">
        <f>IF(OR(ISNUMBER(SEARCH("00",C6)),ISNUMBER(SEARCH("300",C6))),IF(O10=0,0,IF((O10*0.854/10000)&lt;5,5,(O10*0.954/10000))),IF(O10=0,0,IF((O10*0.854/10000)&lt;5,5,(O10*0.954/10000))))</f>
        <v/>
      </c>
      <c r="Q10" s="64">
        <f>IFERROR(_xlfn.IFS(L10="买入",0,L10="卖出",O10*0.5/1000),0)</f>
        <v/>
      </c>
      <c r="AE10" s="69" t="inlineStr">
        <is>
          <t>卖出</t>
        </is>
      </c>
      <c r="AG10" s="69" t="inlineStr">
        <is>
          <t>卖出</t>
        </is>
      </c>
    </row>
    <row r="11" ht="21.75" customHeight="1" s="33">
      <c r="A11" s="63" t="n"/>
      <c r="D11" s="61" t="n"/>
      <c r="E11" s="61" t="n"/>
      <c r="F11" s="61" t="n"/>
      <c r="K11" s="63" t="n">
        <v>45421</v>
      </c>
      <c r="L11" s="77" t="inlineStr">
        <is>
          <t>卖出</t>
        </is>
      </c>
      <c r="M11" s="78" t="n">
        <v>23.54</v>
      </c>
      <c r="N11" s="65" t="n">
        <v>3900</v>
      </c>
      <c r="O11" s="64">
        <f>M11*N11</f>
        <v/>
      </c>
      <c r="P11" s="64">
        <f>IF(OR(ISNUMBER(SEARCH("00",C7)),ISNUMBER(SEARCH("300",C7))),IF(O11=0,0,IF((O11*0.854/10000)&lt;5,5,(O11*0.954/10000))),IF(O11=0,0,IF((O11*0.854/10000)&lt;5,5,(O11*0.954/10000))))</f>
        <v/>
      </c>
      <c r="Q11" s="64">
        <f>IFERROR(_xlfn.IFS(L11="买入",0,L11="卖出",O11*0.5/1000),0)</f>
        <v/>
      </c>
    </row>
    <row r="12" ht="21.75" customHeight="1" s="33">
      <c r="D12" s="61" t="n"/>
      <c r="E12" s="61" t="n"/>
      <c r="F12" s="61" t="n"/>
      <c r="K12" s="63" t="n"/>
      <c r="L12" s="77" t="n"/>
      <c r="M12" s="78" t="n"/>
      <c r="N12" s="65" t="n"/>
      <c r="O12" s="64">
        <f>M12*N12</f>
        <v/>
      </c>
      <c r="P12" s="64">
        <f>IF(OR(ISNUMBER(SEARCH("00",C8)),ISNUMBER(SEARCH("300",C8))),IF(O12=0,0,IF((O12*0.854/10000)&lt;5,5,(O12*0.954/10000))),IF(O12=0,0,IF((O12*0.854/10000)&lt;5,5,(O12*0.954/10000))))</f>
        <v/>
      </c>
      <c r="Q12" s="64">
        <f>IFERROR(_xlfn.IFS(L12="买入",0,L12="卖出",O12*0.5/1000),0)</f>
        <v/>
      </c>
    </row>
    <row r="13" ht="21.75" customHeight="1" s="33">
      <c r="D13" s="61" t="n"/>
      <c r="E13" s="61" t="n"/>
      <c r="F13" s="61" t="n"/>
      <c r="K13" s="63" t="n"/>
      <c r="L13" s="77" t="n"/>
      <c r="M13" s="78" t="n"/>
      <c r="N13" s="65" t="n"/>
      <c r="O13" s="64">
        <f>M13*N13</f>
        <v/>
      </c>
      <c r="P13" s="64">
        <f>IF(OR(ISNUMBER(SEARCH("00",C9)),ISNUMBER(SEARCH("300",C9))),IF(O13=0,0,IF((O13*0.854/10000)&lt;5,5,(O13*0.954/10000))),IF(O13=0,0,IF((O13*0.854/10000)&lt;5,5,(O13*0.954/10000))))</f>
        <v/>
      </c>
      <c r="Q13" s="64">
        <f>IFERROR(_xlfn.IFS(L13="买入",0,L13="卖出",O13*0.5/1000),0)</f>
        <v/>
      </c>
    </row>
    <row r="14" ht="21.75" customHeight="1" s="33">
      <c r="D14" s="61" t="n"/>
      <c r="E14" s="61" t="n"/>
      <c r="F14" s="61" t="n"/>
      <c r="K14" s="63" t="n"/>
      <c r="L14" s="77" t="n"/>
      <c r="M14" s="78" t="n"/>
      <c r="N14" s="65" t="n"/>
      <c r="O14" s="64">
        <f>M14*N14</f>
        <v/>
      </c>
      <c r="P14" s="64">
        <f>IF(OR(ISNUMBER(SEARCH("00",C10)),ISNUMBER(SEARCH("300",C10))),IF(O14=0,0,IF((O14*0.854/10000)&lt;5,5,(O14*0.954/10000))),IF(O14=0,0,IF((O14*0.854/10000)&lt;5,5,(O14*0.954/10000))))</f>
        <v/>
      </c>
      <c r="Q14" s="64">
        <f>IFERROR(_xlfn.IFS(L14="买入",0,L14="卖出",O14*0.5/1000),0)</f>
        <v/>
      </c>
    </row>
    <row r="15" ht="21.75" customHeight="1" s="33">
      <c r="D15" s="61" t="n"/>
      <c r="E15" s="61" t="n"/>
      <c r="F15" s="61" t="n"/>
      <c r="K15" s="63" t="n"/>
      <c r="L15" s="77" t="n"/>
      <c r="M15" s="78" t="n"/>
      <c r="N15" s="65" t="n"/>
      <c r="O15" s="64">
        <f>M15*N15</f>
        <v/>
      </c>
      <c r="P15" s="64">
        <f>IF(OR(ISNUMBER(SEARCH("00",C11)),ISNUMBER(SEARCH("300",C11))),IF(O15=0,0,IF((O15*0.854/10000)&lt;5,5,(O15*0.954/10000))),IF(O15=0,0,IF((O15*0.854/10000)&lt;5,5,(O15*0.954/10000))))</f>
        <v/>
      </c>
      <c r="Q15" s="64">
        <f>IFERROR(_xlfn.IFS(L15="买入",0,L15="卖出",O15*0.5/1000),0)</f>
        <v/>
      </c>
    </row>
    <row r="16" ht="21.75" customHeight="1" s="33">
      <c r="D16" s="61" t="n"/>
      <c r="E16" s="61" t="n"/>
      <c r="F16" s="61" t="n"/>
      <c r="K16" s="63" t="n"/>
      <c r="L16" s="77" t="n"/>
      <c r="M16" s="78" t="n"/>
      <c r="N16" s="65" t="n"/>
      <c r="O16" s="64">
        <f>M16*N16</f>
        <v/>
      </c>
      <c r="P16" s="64">
        <f>IF(OR(ISNUMBER(SEARCH("00",C12)),ISNUMBER(SEARCH("300",C12))),IF(O16=0,0,IF((O16*0.854/10000)&lt;5,5,(O16*0.954/10000))),IF(O16=0,0,IF((O16*0.854/10000)&lt;5,5,(O16*0.954/10000))))</f>
        <v/>
      </c>
      <c r="Q16" s="64">
        <f>IFERROR(_xlfn.IFS(L16="买入",0,L16="卖出",O16*0.5/1000),0)</f>
        <v/>
      </c>
    </row>
    <row r="17" ht="21.75" customHeight="1" s="33">
      <c r="D17" s="61" t="n"/>
      <c r="E17" s="61" t="n"/>
      <c r="F17" s="61" t="n"/>
      <c r="K17" s="63" t="n"/>
      <c r="L17" s="77" t="n"/>
      <c r="M17" s="78" t="n"/>
      <c r="N17" s="65" t="n"/>
      <c r="O17" s="64">
        <f>M17*N17</f>
        <v/>
      </c>
      <c r="P17" s="64">
        <f>IF(OR(ISNUMBER(SEARCH("00",C13)),ISNUMBER(SEARCH("300",C13))),IF(O17=0,0,IF((O17*0.854/10000)&lt;5,5,(O17*0.954/10000))),IF(O17=0,0,IF((O17*0.854/10000)&lt;5,5,(O17*0.954/10000))))</f>
        <v/>
      </c>
      <c r="Q17" s="64">
        <f>IFERROR(_xlfn.IFS(L17="买入",0,L17="卖出",O17*0.5/1000),0)</f>
        <v/>
      </c>
      <c r="AA17" s="80" t="n"/>
      <c r="AB17" s="64" t="n"/>
    </row>
    <row r="18" ht="21.75" customHeight="1" s="33">
      <c r="D18" s="61" t="n"/>
      <c r="E18" s="61" t="n"/>
      <c r="F18" s="61" t="n"/>
      <c r="K18" s="63" t="n"/>
      <c r="L18" s="77" t="n"/>
      <c r="M18" s="78" t="n"/>
      <c r="N18" s="65" t="n"/>
      <c r="O18" s="64">
        <f>M18*N18</f>
        <v/>
      </c>
      <c r="P18" s="64">
        <f>IF(OR(ISNUMBER(SEARCH("00",C14)),ISNUMBER(SEARCH("300",C14))),IF(O18=0,0,IF((O18*0.854/10000)&lt;5,5,(O18*0.954/10000))),IF(O18=0,0,IF((O18*0.854/10000)&lt;5,5,(O18*0.954/10000))))</f>
        <v/>
      </c>
      <c r="Q18" s="64">
        <f>IFERROR(_xlfn.IFS(L18="买入",0,L18="卖出",O18*0.5/1000),0)</f>
        <v/>
      </c>
      <c r="AA18" s="80" t="n"/>
    </row>
    <row r="19" ht="21.75" customHeight="1" s="33">
      <c r="D19" s="61" t="n"/>
      <c r="E19" s="61" t="n"/>
      <c r="F19" s="61" t="n"/>
      <c r="K19" s="63" t="n"/>
      <c r="L19" s="77" t="n"/>
      <c r="M19" s="78" t="n"/>
      <c r="N19" s="65" t="n"/>
      <c r="O19" s="64">
        <f>M19*N19</f>
        <v/>
      </c>
      <c r="P19" s="64">
        <f>IF(OR(ISNUMBER(SEARCH("00",C15)),ISNUMBER(SEARCH("300",C15))),IF(O19=0,0,IF((O19*0.854/10000)&lt;5,5,(O19*0.954/10000))),IF(O19=0,0,IF((O19*0.854/10000)&lt;5,5,(O19*0.954/10000))))</f>
        <v/>
      </c>
      <c r="Q19" s="64">
        <f>IFERROR(_xlfn.IFS(L19="买入",0,L19="卖出",O19*0.5/1000),0)</f>
        <v/>
      </c>
    </row>
    <row r="20" ht="21.75" customHeight="1" s="33">
      <c r="D20" s="61" t="n"/>
      <c r="E20" s="61" t="n"/>
      <c r="F20" s="61" t="n"/>
      <c r="K20" s="63" t="n"/>
      <c r="L20" s="77" t="n"/>
      <c r="M20" s="78" t="n"/>
      <c r="N20" s="65" t="n"/>
      <c r="O20" s="64">
        <f>M20*N20</f>
        <v/>
      </c>
      <c r="P20" s="64">
        <f>IF(OR(ISNUMBER(SEARCH("00",C16)),ISNUMBER(SEARCH("300",C16))),IF(O20=0,0,IF((O20*0.854/10000)&lt;5,5,(O20*0.954/10000))),IF(O20=0,0,IF((O20*0.854/10000)&lt;5,5,(O20*0.954/10000))))</f>
        <v/>
      </c>
      <c r="Q20" s="64">
        <f>IFERROR(_xlfn.IFS(L20="买入",0,L20="卖出",O20*0.5/1000),0)</f>
        <v/>
      </c>
    </row>
    <row r="21" ht="21.75" customHeight="1" s="33">
      <c r="D21" s="61" t="n"/>
      <c r="E21" s="61" t="n"/>
      <c r="F21" s="61" t="n"/>
      <c r="K21" s="63" t="n"/>
      <c r="L21" s="77" t="n"/>
      <c r="M21" s="78" t="n"/>
      <c r="N21" s="65" t="n"/>
      <c r="O21" s="64">
        <f>M21*N21</f>
        <v/>
      </c>
      <c r="P21" s="64">
        <f>IF(OR(ISNUMBER(SEARCH("00",C17)),ISNUMBER(SEARCH("300",C17))),IF(O21=0,0,IF((O21*0.854/10000)&lt;5,5,(O21*0.954/10000))),IF(O21=0,0,IF((O21*0.854/10000)&lt;5,5,(O21*0.954/10000))))</f>
        <v/>
      </c>
      <c r="Q21" s="64">
        <f>IFERROR(_xlfn.IFS(L21="买入",0,L21="卖出",O21*0.5/1000),0)</f>
        <v/>
      </c>
    </row>
    <row r="22" ht="21.75" customHeight="1" s="33">
      <c r="D22" s="61" t="n"/>
      <c r="E22" s="61" t="n"/>
      <c r="F22" s="61" t="n"/>
      <c r="K22" s="63" t="n"/>
      <c r="L22" s="77" t="n"/>
      <c r="M22" s="78" t="n"/>
      <c r="N22" s="65" t="n"/>
      <c r="O22" s="64">
        <f>M22*N22</f>
        <v/>
      </c>
      <c r="P22" s="64">
        <f>IF(OR(ISNUMBER(SEARCH("00",C18)),ISNUMBER(SEARCH("300",C18))),IF(O22=0,0,IF((O22*0.854/10000)&lt;5,5,(O22*0.954/10000))),IF(O22=0,0,IF((O22*0.854/10000)&lt;5,5,(O22*0.954/10000))))</f>
        <v/>
      </c>
      <c r="Q22" s="64">
        <f>IFERROR(_xlfn.IFS(L22="买入",0,L22="卖出",O22*0.5/1000),0)</f>
        <v/>
      </c>
    </row>
    <row r="23" ht="21.75" customHeight="1" s="33">
      <c r="D23" s="61" t="n"/>
      <c r="E23" s="61" t="n"/>
      <c r="F23" s="61" t="n"/>
      <c r="K23" s="63" t="n"/>
      <c r="L23" s="77" t="n"/>
      <c r="M23" s="78" t="n"/>
      <c r="N23" s="65" t="n"/>
      <c r="O23" s="64">
        <f>M23*N23</f>
        <v/>
      </c>
      <c r="P23" s="64">
        <f>IF(OR(ISNUMBER(SEARCH("00",C19)),ISNUMBER(SEARCH("300",C19))),IF(O23=0,0,IF((O23*0.854/10000)&lt;5,5,(O23*0.954/10000))),IF(O23=0,0,IF((O23*0.854/10000)&lt;5,5,(O23*0.954/10000))))</f>
        <v/>
      </c>
      <c r="Q23" s="64">
        <f>IFERROR(_xlfn.IFS(L23="买入",0,L23="卖出",O23*0.5/1000),0)</f>
        <v/>
      </c>
    </row>
    <row r="24" ht="21.75" customHeight="1" s="33">
      <c r="D24" s="61" t="n"/>
      <c r="E24" s="61" t="n"/>
      <c r="F24" s="61" t="n"/>
      <c r="K24" s="63" t="n"/>
      <c r="L24" s="77" t="n"/>
      <c r="M24" s="78" t="n"/>
      <c r="N24" s="65" t="n"/>
      <c r="O24" s="64">
        <f>M24*N24</f>
        <v/>
      </c>
      <c r="P24" s="64">
        <f>IF(OR(ISNUMBER(SEARCH("00",C20)),ISNUMBER(SEARCH("300",C20))),IF(O24=0,0,IF((O24*0.854/10000)&lt;5,5,(O24*0.954/10000))),IF(O24=0,0,IF((O24*0.854/10000)&lt;5,5,(O24*0.954/10000))))</f>
        <v/>
      </c>
      <c r="Q24" s="64">
        <f>IFERROR(_xlfn.IFS(L24="买入",0,L24="卖出",O24*0.5/1000),0)</f>
        <v/>
      </c>
    </row>
    <row r="25" ht="21.75" customHeight="1" s="33">
      <c r="D25" s="61" t="n"/>
      <c r="E25" s="61" t="n"/>
      <c r="F25" s="61" t="n"/>
      <c r="K25" s="63" t="n"/>
      <c r="L25" s="77" t="n"/>
      <c r="M25" s="78" t="n"/>
      <c r="N25" s="65" t="n"/>
      <c r="O25" s="64">
        <f>M25*N25</f>
        <v/>
      </c>
      <c r="P25" s="64">
        <f>IF(OR(ISNUMBER(SEARCH("00",C21)),ISNUMBER(SEARCH("300",C21))),IF(O25=0,0,IF((O25*0.854/10000)&lt;5,5,(O25*0.954/10000))),IF(O25=0,0,IF((O25*0.854/10000)&lt;5,5,(O25*0.954/10000))))</f>
        <v/>
      </c>
      <c r="Q25" s="64">
        <f>IFERROR(_xlfn.IFS(L25="买入",0,L25="卖出",O25*0.5/1000),0)</f>
        <v/>
      </c>
    </row>
    <row r="26" ht="21.75" customHeight="1" s="33">
      <c r="D26" s="61" t="n"/>
      <c r="E26" s="61" t="n"/>
      <c r="F26" s="61" t="n"/>
      <c r="K26" s="63" t="n"/>
      <c r="L26" s="77" t="n"/>
      <c r="M26" s="78" t="n"/>
      <c r="N26" s="65" t="n"/>
      <c r="O26" s="64">
        <f>M26*N26</f>
        <v/>
      </c>
      <c r="P26" s="64">
        <f>IF(OR(ISNUMBER(SEARCH("00",C22)),ISNUMBER(SEARCH("300",C22))),IF(O26=0,0,IF((O26*0.854/10000)&lt;5,5,(O26*0.954/10000))),IF(O26=0,0,IF((O26*0.854/10000)&lt;5,5,(O26*0.954/10000))))</f>
        <v/>
      </c>
      <c r="Q26" s="64">
        <f>IFERROR(_xlfn.IFS(L26="买入",0,L26="卖出",O26*0.5/1000),0)</f>
        <v/>
      </c>
    </row>
    <row r="27" ht="21.75" customHeight="1" s="33">
      <c r="D27" s="61" t="n"/>
      <c r="E27" s="61" t="n"/>
      <c r="F27" s="61" t="n"/>
      <c r="K27" s="63" t="n"/>
      <c r="L27" s="77" t="n"/>
      <c r="M27" s="78" t="n"/>
      <c r="N27" s="65" t="n"/>
      <c r="O27" s="64">
        <f>M27*N27</f>
        <v/>
      </c>
      <c r="P27" s="64">
        <f>IF(OR(ISNUMBER(SEARCH("00",C23)),ISNUMBER(SEARCH("300",C23))),IF(O27=0,0,IF((O27*0.854/10000)&lt;5,5,(O27*0.954/10000))),IF(O27=0,0,IF((O27*0.854/10000)&lt;5,5,(O27*0.954/10000))))</f>
        <v/>
      </c>
      <c r="Q27" s="64">
        <f>IFERROR(_xlfn.IFS(L27="买入",0,L27="卖出",O27*0.5/1000),0)</f>
        <v/>
      </c>
    </row>
    <row r="28" ht="21.75" customHeight="1" s="33">
      <c r="D28" s="61" t="n"/>
      <c r="E28" s="61" t="n"/>
      <c r="F28" s="61" t="n"/>
      <c r="K28" s="63" t="n"/>
      <c r="L28" s="77" t="n"/>
      <c r="M28" s="78" t="n"/>
      <c r="N28" s="65" t="n"/>
      <c r="O28" s="64">
        <f>M28*N28</f>
        <v/>
      </c>
      <c r="P28" s="64">
        <f>IF(OR(ISNUMBER(SEARCH("00",C24)),ISNUMBER(SEARCH("300",C24))),IF(O28=0,0,IF((O28*0.854/10000)&lt;5,5,(O28*0.954/10000))),IF(O28=0,0,IF((O28*0.854/10000)&lt;5,5,(O28*0.954/10000))))</f>
        <v/>
      </c>
      <c r="Q28" s="64">
        <f>IFERROR(_xlfn.IFS(L28="买入",0,L28="卖出",O28*0.5/1000),0)</f>
        <v/>
      </c>
    </row>
    <row r="29" ht="21.75" customHeight="1" s="33">
      <c r="D29" s="61" t="n"/>
      <c r="E29" s="61" t="n"/>
      <c r="F29" s="61" t="n"/>
      <c r="K29" s="63" t="n"/>
      <c r="L29" s="77" t="n"/>
      <c r="M29" s="78" t="n"/>
      <c r="N29" s="65" t="n"/>
      <c r="O29" s="64">
        <f>M29*N29</f>
        <v/>
      </c>
      <c r="P29" s="64">
        <f>IF(OR(ISNUMBER(SEARCH("00",C25)),ISNUMBER(SEARCH("300",C25))),IF(O29=0,0,IF((O29*0.854/10000)&lt;5,5,(O29*0.954/10000))),IF(O29=0,0,IF((O29*0.854/10000)&lt;5,5,(O29*0.954/10000))))</f>
        <v/>
      </c>
      <c r="Q29" s="64">
        <f>IFERROR(_xlfn.IFS(L29="买入",0,L29="卖出",O29*0.5/1000),0)</f>
        <v/>
      </c>
    </row>
    <row r="30" ht="21.75" customHeight="1" s="33">
      <c r="D30" s="61" t="n"/>
      <c r="E30" s="61" t="n"/>
      <c r="F30" s="61" t="n"/>
      <c r="K30" s="63" t="n"/>
      <c r="L30" s="77" t="n"/>
      <c r="M30" s="78" t="n"/>
      <c r="N30" s="65" t="n"/>
      <c r="O30" s="64">
        <f>M30*N30</f>
        <v/>
      </c>
      <c r="P30" s="64">
        <f>IF(OR(ISNUMBER(SEARCH("00",C26)),ISNUMBER(SEARCH("300",C26))),IF(O30=0,0,IF((O30*0.854/10000)&lt;5,5,(O30*0.954/10000))),IF(O30=0,0,IF((O30*0.854/10000)&lt;5,5,(O30*0.954/10000))))</f>
        <v/>
      </c>
      <c r="Q30" s="64">
        <f>IFERROR(_xlfn.IFS(L30="买入",0,L30="卖出",O30*0.5/1000),0)</f>
        <v/>
      </c>
    </row>
    <row r="31" ht="21.75" customHeight="1" s="33">
      <c r="D31" s="61" t="n"/>
      <c r="E31" s="61" t="n"/>
      <c r="F31" s="61" t="n"/>
      <c r="K31" s="63" t="n"/>
      <c r="L31" s="77" t="n"/>
      <c r="M31" s="78" t="n"/>
      <c r="N31" s="65" t="n"/>
      <c r="O31" s="64">
        <f>M31*N31</f>
        <v/>
      </c>
      <c r="P31" s="64">
        <f>IF(OR(ISNUMBER(SEARCH("00",C27)),ISNUMBER(SEARCH("300",C27))),IF(O31=0,0,IF((O31*0.854/10000)&lt;5,5,(O31*0.954/10000))),IF(O31=0,0,IF((O31*0.854/10000)&lt;5,5,(O31*0.954/10000))))</f>
        <v/>
      </c>
      <c r="Q31" s="64">
        <f>IFERROR(_xlfn.IFS(L31="买入",0,L31="卖出",O31*0.5/1000),0)</f>
        <v/>
      </c>
    </row>
    <row r="32" ht="21.75" customHeight="1" s="33">
      <c r="D32" s="61" t="n"/>
      <c r="E32" s="61" t="n"/>
      <c r="F32" s="61" t="n"/>
      <c r="K32" s="63" t="n"/>
      <c r="L32" s="77" t="n"/>
      <c r="M32" s="78" t="n"/>
      <c r="N32" s="65" t="n"/>
      <c r="O32" s="64">
        <f>M32*N32</f>
        <v/>
      </c>
      <c r="P32" s="64">
        <f>IF(OR(ISNUMBER(SEARCH("00",C28)),ISNUMBER(SEARCH("300",C28))),IF(O32=0,0,IF((O32*0.854/10000)&lt;5,5,(O32*0.954/10000))),IF(O32=0,0,IF((O32*0.854/10000)&lt;5,5,(O32*0.954/10000))))</f>
        <v/>
      </c>
      <c r="Q32" s="64">
        <f>IFERROR(_xlfn.IFS(L32="买入",0,L32="卖出",O32*0.5/1000),0)</f>
        <v/>
      </c>
    </row>
    <row r="33" ht="21.75" customHeight="1" s="33">
      <c r="D33" s="61" t="n"/>
      <c r="E33" s="61" t="n"/>
      <c r="F33" s="61" t="n"/>
      <c r="K33" s="63" t="n"/>
      <c r="L33" s="77" t="n"/>
      <c r="M33" s="78" t="n"/>
      <c r="N33" s="65" t="n"/>
      <c r="O33" s="64">
        <f>M33*N33</f>
        <v/>
      </c>
      <c r="P33" s="64">
        <f>IF(OR(ISNUMBER(SEARCH("00",C29)),ISNUMBER(SEARCH("300",C29))),IF(O33=0,0,IF((O33*0.854/10000)&lt;5,5,(O33*0.954/10000))),IF(O33=0,0,IF((O33*0.854/10000)&lt;5,5,(O33*0.954/10000))))</f>
        <v/>
      </c>
      <c r="Q33" s="64">
        <f>IFERROR(_xlfn.IFS(L33="买入",0,L33="卖出",O33*0.5/1000),0)</f>
        <v/>
      </c>
    </row>
    <row r="34" ht="21.75" customHeight="1" s="33">
      <c r="D34" s="61" t="n"/>
      <c r="E34" s="61" t="n"/>
      <c r="F34" s="61" t="n"/>
    </row>
    <row r="35" ht="21.75" customHeight="1" s="33">
      <c r="D35" s="61" t="n"/>
      <c r="E35" s="61" t="n"/>
      <c r="F35" s="61" t="n"/>
    </row>
    <row r="36" ht="21.75" customHeight="1" s="33"/>
  </sheetData>
  <mergeCells count="2">
    <mergeCell ref="B1:I1"/>
    <mergeCell ref="B2:I2"/>
  </mergeCells>
  <conditionalFormatting sqref="I4">
    <cfRule type="expression" priority="2" dxfId="3">
      <formula>$I$4&gt;0</formula>
    </cfRule>
    <cfRule type="expression" priority="1" dxfId="4">
      <formula>$I$4&lt;0</formula>
    </cfRule>
  </conditionalFormatting>
  <conditionalFormatting sqref="I7:I33">
    <cfRule type="cellIs" priority="4" operator="greaterThan" dxfId="3">
      <formula>0</formula>
    </cfRule>
    <cfRule type="cellIs" priority="3" operator="lessThan" dxfId="4">
      <formula>0</formula>
    </cfRule>
  </conditionalFormatting>
  <dataValidations count="1">
    <dataValidation sqref="L7:L33" showDropDown="0" showInputMessage="1" showErrorMessage="1" allowBlank="0" type="list">
      <formula1>$AG$9:$AG$10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J35"/>
  <sheetViews>
    <sheetView topLeftCell="A3" workbookViewId="0">
      <selection activeCell="P10" sqref="P10"/>
    </sheetView>
  </sheetViews>
  <sheetFormatPr baseColWidth="8" defaultColWidth="9" defaultRowHeight="13.45"/>
  <cols>
    <col width="15.6216216216216" customWidth="1" style="49" min="1" max="1"/>
    <col width="21.954954954955" customWidth="1" style="49" min="2" max="2"/>
    <col width="14.2162162162162" customWidth="1" style="49" min="3" max="3"/>
    <col width="16.6396396396396" customWidth="1" style="49" min="4" max="4"/>
    <col width="9.126126126126129" customWidth="1" style="49" min="5" max="5"/>
    <col width="11.8738738738739" customWidth="1" style="49" min="6" max="6"/>
    <col width="14.6216216216216" customWidth="1" style="49" min="7" max="7"/>
    <col width="11.8738738738739" customWidth="1" style="49" min="8" max="8"/>
    <col width="18.963963963964" customWidth="1" style="49" min="9" max="9"/>
    <col width="2.74774774774775" customWidth="1" style="49" min="10" max="10"/>
    <col width="14.6216216216216" customWidth="1" style="49" min="11" max="11"/>
    <col width="12.6396396396396" customWidth="1" style="49" min="12" max="13"/>
    <col width="11.8738738738739" customWidth="1" style="49" min="14" max="14"/>
    <col width="14.6216216216216" customWidth="1" style="49" min="15" max="15"/>
    <col width="17.3783783783784" customWidth="1" style="49" min="16" max="16"/>
    <col width="12.6396396396396" customWidth="1" style="49" min="17" max="20"/>
    <col hidden="1" width="6.37837837837838" customWidth="1" style="49" min="21" max="21"/>
    <col width="12.6396396396396" customWidth="1" style="49" min="22" max="25"/>
    <col width="11.7567567567568" customWidth="1" style="49" min="26" max="26"/>
    <col width="16" customWidth="1" style="49" min="27" max="27"/>
    <col width="11.5045045045045" customWidth="1" style="49" min="28" max="28"/>
    <col width="12.6396396396396" customWidth="1" style="49" min="29" max="29"/>
    <col width="11.6486486486486" customWidth="1" style="49" min="30" max="30"/>
    <col hidden="1" width="5.79279279279279" customWidth="1" style="49" min="31" max="31"/>
    <col width="9.36036036036036" customWidth="1" style="49" min="32" max="32"/>
    <col hidden="1" width="9" customWidth="1" style="33" min="33" max="33"/>
    <col width="9.36036036036036" customWidth="1" style="49" min="34" max="34"/>
    <col width="11.6396396396396" customWidth="1" style="33" min="16383" max="16384"/>
  </cols>
  <sheetData>
    <row r="1" ht="21.75" customHeight="1" s="33">
      <c r="B1" s="67" t="inlineStr">
        <is>
          <t>成本价=（买入总成本-卖出总金额）÷持有股票数量</t>
        </is>
      </c>
    </row>
    <row r="2" ht="21.75" customFormat="1" customHeight="1" s="68">
      <c r="B2" s="67" t="inlineStr">
        <is>
          <t>浮动盈亏比例=（市价-成本价）÷成本价</t>
        </is>
      </c>
      <c r="AI2" s="69" t="n"/>
      <c r="AJ2" s="69" t="n"/>
    </row>
    <row r="4" ht="19.5" customHeight="1" s="33">
      <c r="A4" s="70" t="inlineStr">
        <is>
          <t>持股天数</t>
        </is>
      </c>
      <c r="B4" s="70" t="inlineStr">
        <is>
          <t>股票名称</t>
        </is>
      </c>
      <c r="C4" s="70" t="inlineStr">
        <is>
          <t>股票代码</t>
        </is>
      </c>
      <c r="D4" s="70" t="inlineStr">
        <is>
          <t>昨收盘价</t>
        </is>
      </c>
      <c r="E4" s="69" t="n"/>
      <c r="H4" s="70" t="inlineStr">
        <is>
          <t>浮动收益</t>
        </is>
      </c>
      <c r="I4" s="71">
        <f>(D5-B7)*C7-H7</f>
        <v/>
      </c>
    </row>
    <row r="5" ht="19.5" customHeight="1" s="33">
      <c r="A5" s="72">
        <f>NETWORKDAYS(A7,TODAY())</f>
        <v/>
      </c>
      <c r="B5" s="61" t="inlineStr">
        <is>
          <t>新能源ETF易方达</t>
        </is>
      </c>
      <c r="C5" s="28" t="inlineStr">
        <is>
          <t>516090</t>
        </is>
      </c>
      <c r="D5" s="61" t="n">
        <v>0.376</v>
      </c>
    </row>
    <row r="6" ht="19.5" customHeight="1" s="33">
      <c r="A6" s="70" t="inlineStr">
        <is>
          <t>建仓时间</t>
        </is>
      </c>
      <c r="B6" s="70" t="inlineStr">
        <is>
          <t>成本价</t>
        </is>
      </c>
      <c r="C6" s="70" t="inlineStr">
        <is>
          <t>持仓数量</t>
        </is>
      </c>
      <c r="D6" s="70" t="inlineStr">
        <is>
          <t>清仓前成本价</t>
        </is>
      </c>
      <c r="E6" s="70" t="inlineStr">
        <is>
          <t>清仓价</t>
        </is>
      </c>
      <c r="F6" s="70" t="inlineStr">
        <is>
          <t>清仓数量</t>
        </is>
      </c>
      <c r="G6" s="70" t="inlineStr">
        <is>
          <t xml:space="preserve">清仓时间 </t>
        </is>
      </c>
      <c r="H6" s="70" t="inlineStr">
        <is>
          <t>费用</t>
        </is>
      </c>
      <c r="I6" s="70" t="inlineStr">
        <is>
          <t>收益</t>
        </is>
      </c>
      <c r="J6" s="61" t="n"/>
      <c r="K6" s="73" t="inlineStr">
        <is>
          <t>交易时间</t>
        </is>
      </c>
      <c r="L6" s="74" t="inlineStr">
        <is>
          <t>交易类型</t>
        </is>
      </c>
      <c r="M6" s="74" t="inlineStr">
        <is>
          <t>交易价格</t>
        </is>
      </c>
      <c r="N6" s="74" t="inlineStr">
        <is>
          <t>交易数量</t>
        </is>
      </c>
      <c r="O6" s="74" t="inlineStr">
        <is>
          <t>交易金额</t>
        </is>
      </c>
      <c r="P6" s="74" t="inlineStr">
        <is>
          <t>佣金和过户费</t>
        </is>
      </c>
      <c r="Q6" s="74" t="inlineStr">
        <is>
          <t>印花税</t>
        </is>
      </c>
      <c r="R6" s="61" t="n"/>
      <c r="S6" s="61" t="n"/>
      <c r="T6" s="61" t="n"/>
      <c r="U6" s="61" t="n"/>
      <c r="V6" s="61" t="n"/>
      <c r="W6" s="61" t="n"/>
      <c r="X6" s="61" t="n"/>
      <c r="Y6" s="61" t="n"/>
      <c r="Z6" s="61" t="n"/>
    </row>
    <row r="7" ht="21.75" customHeight="1" s="33">
      <c r="A7" s="63" t="n">
        <v>45364</v>
      </c>
      <c r="B7" s="75">
        <f>IF(C7=0,0,(SUMIFS(O7:O33,L7:L33,"买入")+SUM(P7:P33)+SUM(Q7:Q33)-SUMIFS(O7:O33,L7:L33,"卖出"))/C7)</f>
        <v/>
      </c>
      <c r="C7" s="72">
        <f>SUMIFS(N7:N33,L7:L33,"买入")-SUMIFS(N7:N33,L7:L33,"卖出")</f>
        <v/>
      </c>
      <c r="D7" s="61" t="n"/>
      <c r="E7" s="61" t="n"/>
      <c r="F7" s="61" t="n"/>
      <c r="G7" s="63" t="n"/>
      <c r="H7" s="76">
        <f>SUM(P7:P33)+SUM(Q7:Q33)</f>
        <v/>
      </c>
      <c r="I7" s="61" t="n"/>
      <c r="K7" s="63" t="n">
        <v>45364</v>
      </c>
      <c r="L7" s="77" t="inlineStr">
        <is>
          <t>买入</t>
        </is>
      </c>
      <c r="M7" s="78" t="n">
        <v>0.4</v>
      </c>
      <c r="N7" s="65" t="n">
        <v>6800</v>
      </c>
      <c r="O7" s="64">
        <f>M7*N7</f>
        <v/>
      </c>
      <c r="P7" s="64">
        <f>IF(O7=0,0,IF((O7*1/10000)&lt;5,5+O7*0.1/10000,(O7*1.1/10000)))</f>
        <v/>
      </c>
      <c r="Q7" s="64">
        <f>IFERROR(_xlfn.IFS(L7="买入",0,L7="卖出",O7*0.5/1000),0)</f>
        <v/>
      </c>
      <c r="U7" s="79" t="inlineStr">
        <is>
          <t>平安</t>
        </is>
      </c>
    </row>
    <row r="8" ht="21.75" customHeight="1" s="33">
      <c r="A8" s="79" t="n"/>
      <c r="B8" s="75" t="n"/>
      <c r="C8" s="61" t="n"/>
      <c r="D8" s="61" t="n"/>
      <c r="E8" s="61" t="n"/>
      <c r="F8" s="61" t="n"/>
      <c r="G8" s="61" t="n"/>
      <c r="H8" s="61" t="n"/>
      <c r="I8" s="61" t="n"/>
      <c r="K8" s="63" t="n">
        <v>45369</v>
      </c>
      <c r="L8" s="77" t="inlineStr">
        <is>
          <t>买入</t>
        </is>
      </c>
      <c r="M8" s="78" t="n">
        <v>0.397</v>
      </c>
      <c r="N8" s="65" t="n">
        <v>8500</v>
      </c>
      <c r="O8" s="64">
        <f>M8*N8</f>
        <v/>
      </c>
      <c r="P8" s="64">
        <f>IF(O8=0,0,IF((O8*1/10000)&lt;5,5+O8*0.1/10000,(O8*1.1/10000)))</f>
        <v/>
      </c>
      <c r="Q8" s="64">
        <f>IFERROR(_xlfn.IFS(L8="买入",0,L8="卖出",O8*0.5/1000),0)</f>
        <v/>
      </c>
      <c r="U8" s="79" t="inlineStr">
        <is>
          <t>园元</t>
        </is>
      </c>
    </row>
    <row r="9" ht="21.75" customHeight="1" s="33">
      <c r="A9" s="63" t="n"/>
      <c r="B9" s="75" t="n"/>
      <c r="C9" s="61" t="n"/>
      <c r="D9" s="61" t="n"/>
      <c r="E9" s="61" t="n"/>
      <c r="F9" s="61" t="n"/>
      <c r="G9" s="63" t="n"/>
      <c r="H9" s="61" t="n"/>
      <c r="I9" s="61" t="n"/>
      <c r="K9" s="63" t="n">
        <v>45385</v>
      </c>
      <c r="L9" s="77" t="inlineStr">
        <is>
          <t>买入</t>
        </is>
      </c>
      <c r="M9" s="78" t="n">
        <v>0.394</v>
      </c>
      <c r="N9" s="65" t="n">
        <v>38800</v>
      </c>
      <c r="O9" s="64">
        <f>M9*N9</f>
        <v/>
      </c>
      <c r="P9" s="64">
        <f>IF(O9=0,0,IF((O9*1/10000)&lt;5,5+O9*0.1/10000,(O9*1.1/10000)))</f>
        <v/>
      </c>
      <c r="Q9" s="64">
        <f>IFERROR(_xlfn.IFS(L9="买入",0,L9="卖出",O9*0.5/1000),0)</f>
        <v/>
      </c>
      <c r="AE9" s="69" t="inlineStr">
        <is>
          <t>买入</t>
        </is>
      </c>
      <c r="AG9" s="69" t="inlineStr">
        <is>
          <t>买入</t>
        </is>
      </c>
    </row>
    <row r="10" ht="21.75" customHeight="1" s="33">
      <c r="A10" s="63" t="n"/>
      <c r="D10" s="61" t="n"/>
      <c r="E10" s="61" t="n"/>
      <c r="F10" s="61" t="n"/>
      <c r="K10" s="63" t="n"/>
      <c r="L10" s="77" t="n"/>
      <c r="M10" s="78" t="n"/>
      <c r="N10" s="65" t="n"/>
      <c r="O10" s="64">
        <f>M10*N10</f>
        <v/>
      </c>
      <c r="P10" s="64">
        <f>IF(OR(ISNUMBER(SEARCH("00",C5)),ISNUMBER(SEARCH("300",C5))),IF(O10=0,0,IF((O10*0.854/10000)&lt;5,5,(O10*0.954/10000))),IF(O10=0,0,IF((O10*0.854/10000)&lt;5,5,(O10*0.954/10000))))</f>
        <v/>
      </c>
      <c r="Q10" s="64">
        <f>IFERROR(_xlfn.IFS(L10="买入",0,L10="卖出",O10*0.5/1000),0)</f>
        <v/>
      </c>
      <c r="AE10" s="69" t="inlineStr">
        <is>
          <t>卖出</t>
        </is>
      </c>
      <c r="AG10" s="69" t="inlineStr">
        <is>
          <t>卖出</t>
        </is>
      </c>
    </row>
    <row r="11" ht="21.75" customHeight="1" s="33">
      <c r="A11" s="63" t="n"/>
      <c r="D11" s="61" t="n"/>
      <c r="E11" s="61" t="n"/>
      <c r="F11" s="61" t="n"/>
      <c r="K11" s="63" t="n"/>
      <c r="L11" s="77" t="n"/>
      <c r="M11" s="78" t="n"/>
      <c r="N11" s="65" t="n"/>
      <c r="O11" s="64">
        <f>M11*N11</f>
        <v/>
      </c>
      <c r="P11" s="64">
        <f>IF(OR(ISNUMBER(SEARCH("00",C6)),ISNUMBER(SEARCH("300",C6))),IF(O11=0,0,IF((O11*0.854/10000)&lt;5,5,(O11*0.954/10000))),IF(O11=0,0,IF((O11*0.854/10000)&lt;5,5,(O11*0.954/10000))))</f>
        <v/>
      </c>
      <c r="Q11" s="64">
        <f>IFERROR(_xlfn.IFS(L11="买入",0,L11="卖出",O11*0.5/1000),0)</f>
        <v/>
      </c>
    </row>
    <row r="12" ht="21.75" customHeight="1" s="33">
      <c r="D12" s="61" t="n"/>
      <c r="E12" s="61" t="n"/>
      <c r="F12" s="61" t="n"/>
      <c r="K12" s="63" t="n"/>
      <c r="L12" s="77" t="n"/>
      <c r="M12" s="78" t="n"/>
      <c r="N12" s="65" t="n"/>
      <c r="O12" s="64">
        <f>M12*N12</f>
        <v/>
      </c>
      <c r="P12" s="64">
        <f>IF(OR(ISNUMBER(SEARCH("00",C7)),ISNUMBER(SEARCH("300",C7))),IF(O12=0,0,IF((O12*0.854/10000)&lt;5,5,(O12*0.954/10000))),IF(O12=0,0,IF((O12*0.854/10000)&lt;5,5,(O12*0.954/10000))))</f>
        <v/>
      </c>
      <c r="Q12" s="64">
        <f>IFERROR(_xlfn.IFS(L12="买入",0,L12="卖出",O12*0.5/1000),0)</f>
        <v/>
      </c>
    </row>
    <row r="13" ht="21.75" customHeight="1" s="33">
      <c r="D13" s="61" t="n"/>
      <c r="E13" s="61" t="n"/>
      <c r="F13" s="61" t="n"/>
      <c r="K13" s="63" t="n"/>
      <c r="L13" s="77" t="n"/>
      <c r="M13" s="78" t="n"/>
      <c r="N13" s="65" t="n"/>
      <c r="O13" s="64">
        <f>M13*N13</f>
        <v/>
      </c>
      <c r="P13" s="64">
        <f>IF(OR(ISNUMBER(SEARCH("00",C8)),ISNUMBER(SEARCH("300",C8))),IF(O13=0,0,IF((O13*0.854/10000)&lt;5,5,(O13*0.954/10000))),IF(O13=0,0,IF((O13*0.854/10000)&lt;5,5,(O13*0.954/10000))))</f>
        <v/>
      </c>
      <c r="Q13" s="64">
        <f>IFERROR(_xlfn.IFS(L13="买入",0,L13="卖出",O13*0.5/1000),0)</f>
        <v/>
      </c>
    </row>
    <row r="14" ht="21.75" customHeight="1" s="33">
      <c r="D14" s="61" t="n"/>
      <c r="E14" s="61" t="n"/>
      <c r="F14" s="61" t="n"/>
      <c r="K14" s="63" t="n"/>
      <c r="L14" s="77" t="n"/>
      <c r="M14" s="78" t="n"/>
      <c r="N14" s="65" t="n"/>
      <c r="O14" s="64">
        <f>M14*N14</f>
        <v/>
      </c>
      <c r="P14" s="64">
        <f>IF(OR(ISNUMBER(SEARCH("00",C9)),ISNUMBER(SEARCH("300",C9))),IF(O14=0,0,IF((O14*0.854/10000)&lt;5,5,(O14*0.954/10000))),IF(O14=0,0,IF((O14*0.854/10000)&lt;5,5,(O14*0.954/10000))))</f>
        <v/>
      </c>
      <c r="Q14" s="64">
        <f>IFERROR(_xlfn.IFS(L14="买入",0,L14="卖出",O14*0.5/1000),0)</f>
        <v/>
      </c>
    </row>
    <row r="15" ht="21.75" customHeight="1" s="33">
      <c r="D15" s="61" t="n"/>
      <c r="E15" s="61" t="n"/>
      <c r="F15" s="61" t="n"/>
      <c r="K15" s="63" t="n"/>
      <c r="L15" s="77" t="n"/>
      <c r="M15" s="78" t="n"/>
      <c r="N15" s="65" t="n"/>
      <c r="O15" s="64">
        <f>M15*N15</f>
        <v/>
      </c>
      <c r="P15" s="64">
        <f>IF(OR(ISNUMBER(SEARCH("00",C10)),ISNUMBER(SEARCH("300",C10))),IF(O15=0,0,IF((O15*0.854/10000)&lt;5,5,(O15*0.954/10000))),IF(O15=0,0,IF((O15*0.854/10000)&lt;5,5,(O15*0.954/10000))))</f>
        <v/>
      </c>
      <c r="Q15" s="64">
        <f>IFERROR(_xlfn.IFS(L15="买入",0,L15="卖出",O15*0.5/1000),0)</f>
        <v/>
      </c>
    </row>
    <row r="16" ht="21.75" customHeight="1" s="33">
      <c r="D16" s="61" t="n"/>
      <c r="E16" s="61" t="n"/>
      <c r="F16" s="61" t="n"/>
      <c r="K16" s="63" t="n"/>
      <c r="L16" s="77" t="n"/>
      <c r="M16" s="78" t="n"/>
      <c r="N16" s="65" t="n"/>
      <c r="O16" s="64">
        <f>M16*N16</f>
        <v/>
      </c>
      <c r="P16" s="64">
        <f>IF(OR(ISNUMBER(SEARCH("00",C11)),ISNUMBER(SEARCH("300",C11))),IF(O16=0,0,IF((O16*0.854/10000)&lt;5,5,(O16*0.954/10000))),IF(O16=0,0,IF((O16*0.854/10000)&lt;5,5,(O16*0.954/10000))))</f>
        <v/>
      </c>
      <c r="Q16" s="64">
        <f>IFERROR(_xlfn.IFS(L16="买入",0,L16="卖出",O16*0.5/1000),0)</f>
        <v/>
      </c>
    </row>
    <row r="17" ht="21.75" customHeight="1" s="33">
      <c r="D17" s="61" t="n"/>
      <c r="E17" s="61" t="n"/>
      <c r="F17" s="61" t="n"/>
      <c r="K17" s="63" t="n"/>
      <c r="L17" s="77" t="n"/>
      <c r="M17" s="78" t="n"/>
      <c r="N17" s="65" t="n"/>
      <c r="O17" s="64">
        <f>M17*N17</f>
        <v/>
      </c>
      <c r="P17" s="64">
        <f>IF(OR(ISNUMBER(SEARCH("00",C12)),ISNUMBER(SEARCH("300",C12))),IF(O17=0,0,IF((O17*0.854/10000)&lt;5,5,(O17*0.954/10000))),IF(O17=0,0,IF((O17*0.854/10000)&lt;5,5,(O17*0.954/10000))))</f>
        <v/>
      </c>
      <c r="Q17" s="64">
        <f>IFERROR(_xlfn.IFS(L17="买入",0,L17="卖出",O17*0.5/1000),0)</f>
        <v/>
      </c>
      <c r="AA17" s="80" t="n"/>
      <c r="AB17" s="64" t="n"/>
    </row>
    <row r="18" ht="21.75" customHeight="1" s="33">
      <c r="D18" s="61" t="n"/>
      <c r="E18" s="61" t="n"/>
      <c r="F18" s="61" t="n"/>
      <c r="K18" s="63" t="n"/>
      <c r="L18" s="77" t="n"/>
      <c r="M18" s="78" t="n"/>
      <c r="N18" s="65" t="n"/>
      <c r="O18" s="64">
        <f>M18*N18</f>
        <v/>
      </c>
      <c r="P18" s="64">
        <f>IF(OR(ISNUMBER(SEARCH("00",C13)),ISNUMBER(SEARCH("300",C13))),IF(O18=0,0,IF((O18*0.854/10000)&lt;5,5,(O18*0.954/10000))),IF(O18=0,0,IF((O18*0.854/10000)&lt;5,5,(O18*0.954/10000))))</f>
        <v/>
      </c>
      <c r="Q18" s="64">
        <f>IFERROR(_xlfn.IFS(L18="买入",0,L18="卖出",O18*0.5/1000),0)</f>
        <v/>
      </c>
      <c r="AA18" s="80" t="n"/>
    </row>
    <row r="19" ht="21.75" customHeight="1" s="33">
      <c r="D19" s="61" t="n"/>
      <c r="E19" s="61" t="n"/>
      <c r="F19" s="61" t="n"/>
      <c r="K19" s="63" t="n"/>
      <c r="L19" s="77" t="n"/>
      <c r="M19" s="78" t="n"/>
      <c r="N19" s="65" t="n"/>
      <c r="O19" s="64">
        <f>M19*N19</f>
        <v/>
      </c>
      <c r="P19" s="64">
        <f>IF(OR(ISNUMBER(SEARCH("00",C14)),ISNUMBER(SEARCH("300",C14))),IF(O19=0,0,IF((O19*0.854/10000)&lt;5,5,(O19*0.954/10000))),IF(O19=0,0,IF((O19*0.854/10000)&lt;5,5,(O19*0.954/10000))))</f>
        <v/>
      </c>
      <c r="Q19" s="64">
        <f>IFERROR(_xlfn.IFS(L19="买入",0,L19="卖出",O19*0.5/1000),0)</f>
        <v/>
      </c>
    </row>
    <row r="20" ht="21.75" customHeight="1" s="33">
      <c r="D20" s="61" t="n"/>
      <c r="E20" s="61" t="n"/>
      <c r="F20" s="61" t="n"/>
      <c r="K20" s="63" t="n"/>
      <c r="L20" s="77" t="n"/>
      <c r="M20" s="78" t="n"/>
      <c r="N20" s="65" t="n"/>
      <c r="O20" s="64">
        <f>M20*N20</f>
        <v/>
      </c>
      <c r="P20" s="64">
        <f>IF(OR(ISNUMBER(SEARCH("00",C15)),ISNUMBER(SEARCH("300",C15))),IF(O20=0,0,IF((O20*0.854/10000)&lt;5,5,(O20*0.954/10000))),IF(O20=0,0,IF((O20*0.854/10000)&lt;5,5,(O20*0.954/10000))))</f>
        <v/>
      </c>
      <c r="Q20" s="64">
        <f>IFERROR(_xlfn.IFS(L20="买入",0,L20="卖出",O20*0.5/1000),0)</f>
        <v/>
      </c>
    </row>
    <row r="21" ht="21.75" customHeight="1" s="33">
      <c r="D21" s="61" t="n"/>
      <c r="E21" s="61" t="n"/>
      <c r="F21" s="61" t="n"/>
      <c r="K21" s="63" t="n"/>
      <c r="L21" s="77" t="n"/>
      <c r="M21" s="78" t="n"/>
      <c r="N21" s="65" t="n"/>
      <c r="O21" s="64">
        <f>M21*N21</f>
        <v/>
      </c>
      <c r="P21" s="64">
        <f>IF(OR(ISNUMBER(SEARCH("00",C16)),ISNUMBER(SEARCH("300",C16))),IF(O21=0,0,IF((O21*0.854/10000)&lt;5,5,(O21*0.954/10000))),IF(O21=0,0,IF((O21*0.854/10000)&lt;5,5,(O21*0.954/10000))))</f>
        <v/>
      </c>
      <c r="Q21" s="64">
        <f>IFERROR(_xlfn.IFS(L21="买入",0,L21="卖出",O21*0.5/1000),0)</f>
        <v/>
      </c>
    </row>
    <row r="22" ht="21.75" customHeight="1" s="33">
      <c r="D22" s="61" t="n"/>
      <c r="E22" s="61" t="n"/>
      <c r="F22" s="61" t="n"/>
      <c r="K22" s="63" t="n"/>
      <c r="L22" s="77" t="n"/>
      <c r="M22" s="78" t="n"/>
      <c r="N22" s="65" t="n"/>
      <c r="O22" s="64">
        <f>M22*N22</f>
        <v/>
      </c>
      <c r="P22" s="64">
        <f>IF(OR(ISNUMBER(SEARCH("00",C17)),ISNUMBER(SEARCH("300",C17))),IF(O22=0,0,IF((O22*0.854/10000)&lt;5,5,(O22*0.954/10000))),IF(O22=0,0,IF((O22*0.854/10000)&lt;5,5,(O22*0.954/10000))))</f>
        <v/>
      </c>
      <c r="Q22" s="64">
        <f>IFERROR(_xlfn.IFS(L22="买入",0,L22="卖出",O22*0.5/1000),0)</f>
        <v/>
      </c>
    </row>
    <row r="23" ht="21.75" customHeight="1" s="33">
      <c r="D23" s="61" t="n"/>
      <c r="E23" s="61" t="n"/>
      <c r="F23" s="61" t="n"/>
      <c r="K23" s="63" t="n"/>
      <c r="L23" s="77" t="n"/>
      <c r="M23" s="78" t="n"/>
      <c r="N23" s="65" t="n"/>
      <c r="O23" s="64">
        <f>M23*N23</f>
        <v/>
      </c>
      <c r="P23" s="64">
        <f>IF(OR(ISNUMBER(SEARCH("00",C18)),ISNUMBER(SEARCH("300",C18))),IF(O23=0,0,IF((O23*0.854/10000)&lt;5,5,(O23*0.954/10000))),IF(O23=0,0,IF((O23*0.854/10000)&lt;5,5,(O23*0.954/10000))))</f>
        <v/>
      </c>
      <c r="Q23" s="64">
        <f>IFERROR(_xlfn.IFS(L23="买入",0,L23="卖出",O23*0.5/1000),0)</f>
        <v/>
      </c>
    </row>
    <row r="24" ht="21.75" customHeight="1" s="33">
      <c r="D24" s="61" t="n"/>
      <c r="E24" s="61" t="n"/>
      <c r="F24" s="61" t="n"/>
      <c r="K24" s="63" t="n"/>
      <c r="L24" s="77" t="n"/>
      <c r="M24" s="78" t="n"/>
      <c r="N24" s="65" t="n"/>
      <c r="O24" s="64">
        <f>M24*N24</f>
        <v/>
      </c>
      <c r="P24" s="64">
        <f>IF(OR(ISNUMBER(SEARCH("00",C19)),ISNUMBER(SEARCH("300",C19))),IF(O24=0,0,IF((O24*0.854/10000)&lt;5,5,(O24*0.954/10000))),IF(O24=0,0,IF((O24*0.854/10000)&lt;5,5,(O24*0.954/10000))))</f>
        <v/>
      </c>
      <c r="Q24" s="64">
        <f>IFERROR(_xlfn.IFS(L24="买入",0,L24="卖出",O24*0.5/1000),0)</f>
        <v/>
      </c>
    </row>
    <row r="25" ht="21.75" customHeight="1" s="33">
      <c r="D25" s="61" t="n"/>
      <c r="E25" s="61" t="n"/>
      <c r="F25" s="61" t="n"/>
      <c r="K25" s="63" t="n"/>
      <c r="L25" s="77" t="n"/>
      <c r="M25" s="78" t="n"/>
      <c r="N25" s="65" t="n"/>
      <c r="O25" s="64">
        <f>M25*N25</f>
        <v/>
      </c>
      <c r="P25" s="64">
        <f>IF(OR(ISNUMBER(SEARCH("00",C20)),ISNUMBER(SEARCH("300",C20))),IF(O25=0,0,IF((O25*0.854/10000)&lt;5,5,(O25*0.954/10000))),IF(O25=0,0,IF((O25*0.854/10000)&lt;5,5,(O25*0.954/10000))))</f>
        <v/>
      </c>
      <c r="Q25" s="64">
        <f>IFERROR(_xlfn.IFS(L25="买入",0,L25="卖出",O25*0.5/1000),0)</f>
        <v/>
      </c>
    </row>
    <row r="26" ht="21.75" customHeight="1" s="33">
      <c r="D26" s="61" t="n"/>
      <c r="E26" s="61" t="n"/>
      <c r="F26" s="61" t="n"/>
      <c r="K26" s="63" t="n"/>
      <c r="L26" s="77" t="n"/>
      <c r="M26" s="78" t="n"/>
      <c r="N26" s="65" t="n"/>
      <c r="O26" s="64">
        <f>M26*N26</f>
        <v/>
      </c>
      <c r="P26" s="64">
        <f>IF(OR(ISNUMBER(SEARCH("00",C21)),ISNUMBER(SEARCH("300",C21))),IF(O26=0,0,IF((O26*0.854/10000)&lt;5,5,(O26*0.954/10000))),IF(O26=0,0,IF((O26*0.854/10000)&lt;5,5,(O26*0.954/10000))))</f>
        <v/>
      </c>
      <c r="Q26" s="64">
        <f>IFERROR(_xlfn.IFS(L26="买入",0,L26="卖出",O26*0.5/1000),0)</f>
        <v/>
      </c>
    </row>
    <row r="27" ht="21.75" customHeight="1" s="33">
      <c r="D27" s="61" t="n"/>
      <c r="E27" s="61" t="n"/>
      <c r="F27" s="61" t="n"/>
      <c r="K27" s="63" t="n"/>
      <c r="L27" s="77" t="n"/>
      <c r="M27" s="78" t="n"/>
      <c r="N27" s="65" t="n"/>
      <c r="O27" s="64">
        <f>M27*N27</f>
        <v/>
      </c>
      <c r="P27" s="64">
        <f>IF(OR(ISNUMBER(SEARCH("00",C22)),ISNUMBER(SEARCH("300",C22))),IF(O27=0,0,IF((O27*0.854/10000)&lt;5,5,(O27*0.954/10000))),IF(O27=0,0,IF((O27*0.854/10000)&lt;5,5,(O27*0.954/10000))))</f>
        <v/>
      </c>
      <c r="Q27" s="64">
        <f>IFERROR(_xlfn.IFS(L27="买入",0,L27="卖出",O27*0.5/1000),0)</f>
        <v/>
      </c>
    </row>
    <row r="28" ht="21.75" customHeight="1" s="33">
      <c r="D28" s="61" t="n"/>
      <c r="E28" s="61" t="n"/>
      <c r="F28" s="61" t="n"/>
      <c r="K28" s="63" t="n"/>
      <c r="L28" s="77" t="n"/>
      <c r="M28" s="78" t="n"/>
      <c r="N28" s="65" t="n"/>
      <c r="O28" s="64">
        <f>M28*N28</f>
        <v/>
      </c>
      <c r="P28" s="64">
        <f>IF(OR(ISNUMBER(SEARCH("00",C23)),ISNUMBER(SEARCH("300",C23))),IF(O28=0,0,IF((O28*0.854/10000)&lt;5,5,(O28*0.954/10000))),IF(O28=0,0,IF((O28*0.854/10000)&lt;5,5,(O28*0.954/10000))))</f>
        <v/>
      </c>
      <c r="Q28" s="64">
        <f>IFERROR(_xlfn.IFS(L28="买入",0,L28="卖出",O28*0.5/1000),0)</f>
        <v/>
      </c>
    </row>
    <row r="29" ht="21.75" customHeight="1" s="33">
      <c r="D29" s="61" t="n"/>
      <c r="E29" s="61" t="n"/>
      <c r="F29" s="61" t="n"/>
      <c r="K29" s="63" t="n"/>
      <c r="L29" s="77" t="n"/>
      <c r="M29" s="78" t="n"/>
      <c r="N29" s="65" t="n"/>
      <c r="O29" s="64">
        <f>M29*N29</f>
        <v/>
      </c>
      <c r="P29" s="64">
        <f>IF(OR(ISNUMBER(SEARCH("00",C24)),ISNUMBER(SEARCH("300",C24))),IF(O29=0,0,IF((O29*0.854/10000)&lt;5,5,(O29*0.954/10000))),IF(O29=0,0,IF((O29*0.854/10000)&lt;5,5,(O29*0.954/10000))))</f>
        <v/>
      </c>
      <c r="Q29" s="64">
        <f>IFERROR(_xlfn.IFS(L29="买入",0,L29="卖出",O29*0.5/1000),0)</f>
        <v/>
      </c>
    </row>
    <row r="30" ht="21.75" customHeight="1" s="33">
      <c r="D30" s="61" t="n"/>
      <c r="E30" s="61" t="n"/>
      <c r="F30" s="61" t="n"/>
      <c r="K30" s="63" t="n"/>
      <c r="L30" s="77" t="n"/>
      <c r="M30" s="78" t="n"/>
      <c r="N30" s="65" t="n"/>
      <c r="O30" s="64">
        <f>M30*N30</f>
        <v/>
      </c>
      <c r="P30" s="64">
        <f>IF(OR(ISNUMBER(SEARCH("00",C25)),ISNUMBER(SEARCH("300",C25))),IF(O30=0,0,IF((O30*0.854/10000)&lt;5,5,(O30*0.954/10000))),IF(O30=0,0,IF((O30*0.854/10000)&lt;5,5,(O30*0.954/10000))))</f>
        <v/>
      </c>
      <c r="Q30" s="64">
        <f>IFERROR(_xlfn.IFS(L30="买入",0,L30="卖出",O30*0.5/1000),0)</f>
        <v/>
      </c>
    </row>
    <row r="31" ht="21.75" customHeight="1" s="33">
      <c r="D31" s="61" t="n"/>
      <c r="E31" s="61" t="n"/>
      <c r="F31" s="61" t="n"/>
      <c r="K31" s="63" t="n"/>
      <c r="L31" s="77" t="n"/>
      <c r="M31" s="78" t="n"/>
      <c r="N31" s="65" t="n"/>
      <c r="O31" s="64">
        <f>M31*N31</f>
        <v/>
      </c>
      <c r="P31" s="64">
        <f>IF(OR(ISNUMBER(SEARCH("00",C26)),ISNUMBER(SEARCH("300",C26))),IF(O31=0,0,IF((O31*0.854/10000)&lt;5,5,(O31*0.954/10000))),IF(O31=0,0,IF((O31*0.854/10000)&lt;5,5,(O31*0.954/10000))))</f>
        <v/>
      </c>
      <c r="Q31" s="64">
        <f>IFERROR(_xlfn.IFS(L31="买入",0,L31="卖出",O31*0.5/1000),0)</f>
        <v/>
      </c>
    </row>
    <row r="32" ht="21.75" customHeight="1" s="33">
      <c r="D32" s="61" t="n"/>
      <c r="E32" s="61" t="n"/>
      <c r="F32" s="61" t="n"/>
      <c r="K32" s="63" t="n"/>
      <c r="L32" s="77" t="n"/>
      <c r="M32" s="78" t="n"/>
      <c r="N32" s="65" t="n"/>
      <c r="O32" s="64">
        <f>M32*N32</f>
        <v/>
      </c>
      <c r="P32" s="64">
        <f>IF(OR(ISNUMBER(SEARCH("00",C27)),ISNUMBER(SEARCH("300",C27))),IF(O32=0,0,IF((O32*0.854/10000)&lt;5,5,(O32*0.954/10000))),IF(O32=0,0,IF((O32*0.854/10000)&lt;5,5,(O32*0.954/10000))))</f>
        <v/>
      </c>
      <c r="Q32" s="64">
        <f>IFERROR(_xlfn.IFS(L32="买入",0,L32="卖出",O32*0.5/1000),0)</f>
        <v/>
      </c>
    </row>
    <row r="33" ht="21.75" customHeight="1" s="33">
      <c r="D33" s="61" t="n"/>
      <c r="E33" s="61" t="n"/>
      <c r="F33" s="61" t="n"/>
      <c r="K33" s="63" t="n"/>
      <c r="L33" s="77" t="n"/>
      <c r="M33" s="78" t="n"/>
      <c r="N33" s="65" t="n"/>
      <c r="O33" s="64">
        <f>M33*N33</f>
        <v/>
      </c>
      <c r="P33" s="64">
        <f>IF(OR(ISNUMBER(SEARCH("00",C28)),ISNUMBER(SEARCH("300",C28))),IF(O33=0,0,IF((O33*0.854/10000)&lt;5,5,(O33*0.954/10000))),IF(O33=0,0,IF((O33*0.854/10000)&lt;5,5,(O33*0.954/10000))))</f>
        <v/>
      </c>
      <c r="Q33" s="64">
        <f>IFERROR(_xlfn.IFS(L33="买入",0,L33="卖出",O33*0.5/1000),0)</f>
        <v/>
      </c>
    </row>
    <row r="34" ht="21.75" customHeight="1" s="33">
      <c r="D34" s="61" t="n"/>
      <c r="E34" s="61" t="n"/>
      <c r="F34" s="61" t="n"/>
    </row>
    <row r="35" ht="21.75" customHeight="1" s="33">
      <c r="D35" s="61" t="n"/>
      <c r="E35" s="61" t="n"/>
      <c r="F35" s="61" t="n"/>
    </row>
    <row r="36" ht="21.75" customHeight="1" s="33"/>
  </sheetData>
  <mergeCells count="2">
    <mergeCell ref="B1:I1"/>
    <mergeCell ref="B2:I2"/>
  </mergeCells>
  <conditionalFormatting sqref="I4">
    <cfRule type="expression" priority="2" dxfId="3">
      <formula>$I$4&gt;0</formula>
    </cfRule>
    <cfRule type="expression" priority="1" dxfId="4">
      <formula>$I$4&lt;0</formula>
    </cfRule>
  </conditionalFormatting>
  <conditionalFormatting sqref="I7:I33">
    <cfRule type="cellIs" priority="4" operator="greaterThan" dxfId="3">
      <formula>0</formula>
    </cfRule>
    <cfRule type="cellIs" priority="3" operator="lessThan" dxfId="4">
      <formula>0</formula>
    </cfRule>
  </conditionalFormatting>
  <dataValidations count="1">
    <dataValidation sqref="L7:L33" showDropDown="0" showInputMessage="1" showErrorMessage="1" allowBlank="0" type="list">
      <formula1>$AG$9:$AG$10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35"/>
  <sheetViews>
    <sheetView workbookViewId="0">
      <selection activeCell="I8" sqref="I8"/>
    </sheetView>
  </sheetViews>
  <sheetFormatPr baseColWidth="8" defaultColWidth="9" defaultRowHeight="13.45"/>
  <cols>
    <col width="15.6216216216216" customWidth="1" style="49" min="1" max="1"/>
    <col width="23.3693693693694" customWidth="1" style="49" min="2" max="2"/>
    <col width="14.2162162162162" customWidth="1" style="49" min="3" max="3"/>
    <col width="16.6396396396396" customWidth="1" style="49" min="4" max="4"/>
    <col width="9.126126126126129" customWidth="1" style="49" min="5" max="5"/>
    <col width="11.8738738738739" customWidth="1" style="49" min="6" max="6"/>
    <col width="14.6216216216216" customWidth="1" style="49" min="7" max="7"/>
    <col width="11.8738738738739" customWidth="1" style="49" min="8" max="8"/>
    <col width="18.963963963964" customWidth="1" style="49" min="9" max="9"/>
    <col width="2.74774774774775" customWidth="1" style="49" min="10" max="10"/>
    <col width="14.6216216216216" customWidth="1" style="49" min="11" max="11"/>
    <col width="12.6396396396396" customWidth="1" style="49" min="12" max="13"/>
    <col width="11.8738738738739" customWidth="1" style="49" min="14" max="14"/>
    <col width="14.6216216216216" customWidth="1" style="49" min="15" max="15"/>
    <col width="17.3783783783784" customWidth="1" style="49" min="16" max="16"/>
    <col width="12.6396396396396" customWidth="1" style="49" min="17" max="20"/>
    <col hidden="1" width="6.37837837837838" customWidth="1" style="49" min="21" max="21"/>
    <col width="12.6396396396396" customWidth="1" style="49" min="22" max="25"/>
    <col width="11.7567567567568" customWidth="1" style="49" min="26" max="26"/>
    <col width="16" customWidth="1" style="49" min="27" max="27"/>
    <col width="11.5045045045045" customWidth="1" style="49" min="28" max="28"/>
    <col width="12.6396396396396" customWidth="1" style="49" min="29" max="29"/>
    <col width="11.6486486486486" customWidth="1" style="49" min="30" max="30"/>
    <col hidden="1" width="5.79279279279279" customWidth="1" style="49" min="31" max="31"/>
    <col width="9.36036036036036" customWidth="1" style="49" min="32" max="32"/>
    <col hidden="1" width="9" customWidth="1" style="33" min="33" max="33"/>
    <col width="9.36036036036036" customWidth="1" style="49" min="34" max="34"/>
    <col width="11.6396396396396" customWidth="1" style="33" min="16383" max="16384"/>
  </cols>
  <sheetData>
    <row r="1" ht="21.75" customHeight="1" s="33">
      <c r="B1" s="67" t="inlineStr">
        <is>
          <t>成本价=（买入总成本-卖出总金额）÷持有股票数量</t>
        </is>
      </c>
    </row>
    <row r="2" ht="21.75" customFormat="1" customHeight="1" s="68">
      <c r="B2" s="67" t="inlineStr">
        <is>
          <t>浮动盈亏比例=（市价-成本价）÷成本价</t>
        </is>
      </c>
      <c r="AI2" s="69" t="n"/>
      <c r="AJ2" s="69" t="n"/>
    </row>
    <row r="4" ht="19.5" customHeight="1" s="33">
      <c r="A4" s="70" t="inlineStr">
        <is>
          <t>持股天数</t>
        </is>
      </c>
      <c r="B4" s="70" t="inlineStr">
        <is>
          <t>股票名称</t>
        </is>
      </c>
      <c r="C4" s="70" t="inlineStr">
        <is>
          <t>股票代码</t>
        </is>
      </c>
      <c r="D4" s="70" t="inlineStr">
        <is>
          <t>昨收盘价</t>
        </is>
      </c>
      <c r="E4" s="69" t="n"/>
      <c r="H4" s="70" t="inlineStr">
        <is>
          <t>浮动收益</t>
        </is>
      </c>
      <c r="I4" s="71">
        <f>(D5-B7)*C7-H7</f>
        <v/>
      </c>
    </row>
    <row r="5" ht="19.5" customHeight="1" s="33">
      <c r="A5" s="72">
        <f>NETWORKDAYS(A7,TODAY())</f>
        <v/>
      </c>
      <c r="B5" s="61" t="inlineStr">
        <is>
          <t>沪深300ETF易方达</t>
        </is>
      </c>
      <c r="C5" s="28" t="inlineStr">
        <is>
          <t>510310</t>
        </is>
      </c>
      <c r="D5" s="75" t="n">
        <v>1.781</v>
      </c>
    </row>
    <row r="6" ht="19.5" customHeight="1" s="33">
      <c r="A6" s="70" t="inlineStr">
        <is>
          <t>建仓时间</t>
        </is>
      </c>
      <c r="B6" s="70" t="inlineStr">
        <is>
          <t>成本价</t>
        </is>
      </c>
      <c r="C6" s="70" t="inlineStr">
        <is>
          <t>持仓数量</t>
        </is>
      </c>
      <c r="D6" s="70" t="inlineStr">
        <is>
          <t>清仓前成本价</t>
        </is>
      </c>
      <c r="E6" s="70" t="inlineStr">
        <is>
          <t>清仓价</t>
        </is>
      </c>
      <c r="F6" s="70" t="inlineStr">
        <is>
          <t>清仓数量</t>
        </is>
      </c>
      <c r="G6" s="70" t="inlineStr">
        <is>
          <t xml:space="preserve">清仓时间 </t>
        </is>
      </c>
      <c r="H6" s="70" t="inlineStr">
        <is>
          <t>费用</t>
        </is>
      </c>
      <c r="I6" s="70" t="inlineStr">
        <is>
          <t>收益</t>
        </is>
      </c>
      <c r="J6" s="61" t="n"/>
      <c r="K6" s="73" t="inlineStr">
        <is>
          <t>交易时间</t>
        </is>
      </c>
      <c r="L6" s="74" t="inlineStr">
        <is>
          <t>交易类型</t>
        </is>
      </c>
      <c r="M6" s="74" t="inlineStr">
        <is>
          <t>交易价格</t>
        </is>
      </c>
      <c r="N6" s="74" t="inlineStr">
        <is>
          <t>交易数量</t>
        </is>
      </c>
      <c r="O6" s="74" t="inlineStr">
        <is>
          <t>交易金额</t>
        </is>
      </c>
      <c r="P6" s="74" t="inlineStr">
        <is>
          <t>佣金和过户费</t>
        </is>
      </c>
      <c r="Q6" s="74" t="inlineStr">
        <is>
          <t>印花税</t>
        </is>
      </c>
      <c r="R6" s="61" t="n"/>
      <c r="S6" s="61" t="n"/>
      <c r="T6" s="61" t="n"/>
      <c r="U6" s="61" t="n"/>
      <c r="V6" s="61" t="n"/>
      <c r="W6" s="61" t="n"/>
      <c r="X6" s="61" t="n"/>
      <c r="Y6" s="61" t="n"/>
      <c r="Z6" s="61" t="n"/>
    </row>
    <row r="7" ht="21.75" customHeight="1" s="33">
      <c r="A7" s="63" t="n">
        <v>45383</v>
      </c>
      <c r="B7" s="75">
        <f>IF(C7=0,0,(SUMIFS(O7:O33,L7:L33,"买入")+SUM(P7:P33)+SUM(Q7:Q33)-SUMIFS(O7:O33,L7:L33,"卖出"))/C7)</f>
        <v/>
      </c>
      <c r="C7" s="72">
        <f>SUMIFS(N7:N33,L7:L33,"买入")-SUMIFS(N7:N33,L7:L33,"卖出")</f>
        <v/>
      </c>
      <c r="D7" s="75" t="n">
        <v>1.729</v>
      </c>
      <c r="E7" s="61" t="n">
        <v>1.736</v>
      </c>
      <c r="F7" s="61" t="n">
        <v>23500</v>
      </c>
      <c r="G7" s="63" t="n">
        <v>45408</v>
      </c>
      <c r="H7" s="76">
        <f>SUM(P7:P33)+SUM(Q7:Q33)</f>
        <v/>
      </c>
      <c r="I7" s="61">
        <f>(E7-D7)*F7-H7</f>
        <v/>
      </c>
      <c r="K7" s="63" t="n">
        <v>45383</v>
      </c>
      <c r="L7" s="77" t="inlineStr">
        <is>
          <t>买入</t>
        </is>
      </c>
      <c r="M7" s="78" t="n">
        <v>1.729</v>
      </c>
      <c r="N7" s="65" t="n">
        <v>23500</v>
      </c>
      <c r="O7" s="64">
        <f>M7*N7</f>
        <v/>
      </c>
      <c r="P7" s="64">
        <f>IF(O7=0,0,IF((O7*1/10000)&lt;5,5+O7*0.1/10000,(O7*1.1/10000)))</f>
        <v/>
      </c>
      <c r="Q7" s="64">
        <f>IFERROR(_xlfn.IFS(L7="买入",0,L7="卖出",O7*0.5/1000),0)</f>
        <v/>
      </c>
      <c r="U7" s="79" t="inlineStr">
        <is>
          <t>平安</t>
        </is>
      </c>
    </row>
    <row r="8" ht="21.75" customHeight="1" s="33">
      <c r="A8" s="79" t="n"/>
      <c r="B8" s="75" t="n"/>
      <c r="C8" s="61" t="n"/>
      <c r="D8" s="75" t="n"/>
      <c r="E8" s="61" t="n"/>
      <c r="F8" s="61" t="n"/>
      <c r="G8" s="61" t="n"/>
      <c r="H8" s="61" t="n"/>
      <c r="I8" s="61" t="n"/>
      <c r="K8" s="63" t="n">
        <v>45408</v>
      </c>
      <c r="L8" s="77" t="inlineStr">
        <is>
          <t>卖出</t>
        </is>
      </c>
      <c r="M8" s="78" t="n">
        <v>1.736</v>
      </c>
      <c r="N8" s="65" t="n">
        <v>23500</v>
      </c>
      <c r="O8" s="64">
        <f>M8*N8</f>
        <v/>
      </c>
      <c r="P8" s="64">
        <f>IF(OR(ISNUMBER(SEARCH("00",C5)),ISNUMBER(SEARCH("300",C5))),IF(O8=0,0,IF((O8*0.854/10000)&lt;5,5,(O8*0.954/10000))),IF(O8=0,0,IF((O8*0.854/10000)&lt;5,5,(O8*0.954/10000))))</f>
        <v/>
      </c>
      <c r="Q8" s="64">
        <f>IFERROR(_xlfn.IFS(L8="买入",0,L8="卖出",O8*0.5/1000),0)</f>
        <v/>
      </c>
      <c r="U8" s="79" t="inlineStr">
        <is>
          <t>园元</t>
        </is>
      </c>
    </row>
    <row r="9" ht="21.75" customHeight="1" s="33">
      <c r="A9" s="63" t="n"/>
      <c r="B9" s="75" t="n"/>
      <c r="C9" s="61" t="n"/>
      <c r="D9" s="75" t="n"/>
      <c r="E9" s="61" t="n"/>
      <c r="F9" s="61" t="n"/>
      <c r="G9" s="63" t="n"/>
      <c r="H9" s="61" t="n"/>
      <c r="I9" s="61" t="n"/>
      <c r="K9" s="63" t="n"/>
      <c r="L9" s="77" t="n"/>
      <c r="M9" s="78" t="n"/>
      <c r="N9" s="65" t="n"/>
      <c r="O9" s="64">
        <f>M9*N9</f>
        <v/>
      </c>
      <c r="P9" s="64">
        <f>IF(OR(ISNUMBER(SEARCH("00",C6)),ISNUMBER(SEARCH("300",C6))),IF(O9=0,0,IF((O9*0.854/10000)&lt;5,5,(O9*0.954/10000))),IF(O9=0,0,IF((O9*0.854/10000)&lt;5,5,(O9*0.954/10000))))</f>
        <v/>
      </c>
      <c r="Q9" s="64">
        <f>IFERROR(_xlfn.IFS(L9="买入",0,L9="卖出",O9*0.5/1000),0)</f>
        <v/>
      </c>
      <c r="AE9" s="69" t="inlineStr">
        <is>
          <t>买入</t>
        </is>
      </c>
      <c r="AG9" s="69" t="inlineStr">
        <is>
          <t>买入</t>
        </is>
      </c>
    </row>
    <row r="10" ht="21.75" customHeight="1" s="33">
      <c r="A10" s="63" t="n"/>
      <c r="D10" s="75" t="n"/>
      <c r="E10" s="61" t="n"/>
      <c r="F10" s="61" t="n"/>
      <c r="K10" s="63" t="n"/>
      <c r="L10" s="77" t="n"/>
      <c r="M10" s="78" t="n"/>
      <c r="N10" s="65" t="n"/>
      <c r="O10" s="64">
        <f>M10*N10</f>
        <v/>
      </c>
      <c r="P10" s="64">
        <f>IF(OR(ISNUMBER(SEARCH("00",C7)),ISNUMBER(SEARCH("300",C7))),IF(O10=0,0,IF((O10*0.854/10000)&lt;5,5,(O10*0.954/10000))),IF(O10=0,0,IF((O10*0.854/10000)&lt;5,5,(O10*0.954/10000))))</f>
        <v/>
      </c>
      <c r="Q10" s="64">
        <f>IFERROR(_xlfn.IFS(L10="买入",0,L10="卖出",O10*0.5/1000),0)</f>
        <v/>
      </c>
      <c r="AE10" s="69" t="inlineStr">
        <is>
          <t>卖出</t>
        </is>
      </c>
      <c r="AG10" s="69" t="inlineStr">
        <is>
          <t>卖出</t>
        </is>
      </c>
    </row>
    <row r="11" ht="21.75" customHeight="1" s="33">
      <c r="A11" s="63" t="n"/>
      <c r="D11" s="75" t="n"/>
      <c r="E11" s="61" t="n"/>
      <c r="F11" s="61" t="n"/>
      <c r="K11" s="63" t="n"/>
      <c r="L11" s="77" t="n"/>
      <c r="M11" s="78" t="n"/>
      <c r="N11" s="65" t="n"/>
      <c r="O11" s="64">
        <f>M11*N11</f>
        <v/>
      </c>
      <c r="P11" s="64">
        <f>IF(OR(ISNUMBER(SEARCH("00",C8)),ISNUMBER(SEARCH("300",C8))),IF(O11=0,0,IF((O11*0.854/10000)&lt;5,5,(O11*0.954/10000))),IF(O11=0,0,IF((O11*0.854/10000)&lt;5,5,(O11*0.954/10000))))</f>
        <v/>
      </c>
      <c r="Q11" s="64">
        <f>IFERROR(_xlfn.IFS(L11="买入",0,L11="卖出",O11*0.5/1000),0)</f>
        <v/>
      </c>
    </row>
    <row r="12" ht="21.75" customHeight="1" s="33">
      <c r="D12" s="75" t="n"/>
      <c r="E12" s="61" t="n"/>
      <c r="F12" s="61" t="n"/>
      <c r="K12" s="63" t="n"/>
      <c r="L12" s="77" t="n"/>
      <c r="M12" s="78" t="n"/>
      <c r="N12" s="65" t="n"/>
      <c r="O12" s="64">
        <f>M12*N12</f>
        <v/>
      </c>
      <c r="P12" s="64">
        <f>IF(OR(ISNUMBER(SEARCH("00",C9)),ISNUMBER(SEARCH("300",C9))),IF(O12=0,0,IF((O12*0.854/10000)&lt;5,5,(O12*0.954/10000))),IF(O12=0,0,IF((O12*0.854/10000)&lt;5,5,(O12*0.954/10000))))</f>
        <v/>
      </c>
      <c r="Q12" s="64">
        <f>IFERROR(_xlfn.IFS(L12="买入",0,L12="卖出",O12*0.5/1000),0)</f>
        <v/>
      </c>
    </row>
    <row r="13" ht="21.75" customHeight="1" s="33">
      <c r="D13" s="75" t="n"/>
      <c r="E13" s="61" t="n"/>
      <c r="F13" s="61" t="n"/>
      <c r="K13" s="63" t="n"/>
      <c r="L13" s="77" t="n"/>
      <c r="M13" s="78" t="n"/>
      <c r="N13" s="65" t="n"/>
      <c r="O13" s="64">
        <f>M13*N13</f>
        <v/>
      </c>
      <c r="P13" s="64">
        <f>IF(OR(ISNUMBER(SEARCH("00",C10)),ISNUMBER(SEARCH("300",C10))),IF(O13=0,0,IF((O13*0.854/10000)&lt;5,5,(O13*0.954/10000))),IF(O13=0,0,IF((O13*0.854/10000)&lt;5,5,(O13*0.954/10000))))</f>
        <v/>
      </c>
      <c r="Q13" s="64">
        <f>IFERROR(_xlfn.IFS(L13="买入",0,L13="卖出",O13*0.5/1000),0)</f>
        <v/>
      </c>
    </row>
    <row r="14" ht="21.75" customHeight="1" s="33">
      <c r="D14" s="75" t="n"/>
      <c r="E14" s="61" t="n"/>
      <c r="F14" s="61" t="n"/>
      <c r="K14" s="63" t="n"/>
      <c r="L14" s="77" t="n"/>
      <c r="M14" s="78" t="n"/>
      <c r="N14" s="65" t="n"/>
      <c r="O14" s="64">
        <f>M14*N14</f>
        <v/>
      </c>
      <c r="P14" s="64">
        <f>IF(OR(ISNUMBER(SEARCH("00",C11)),ISNUMBER(SEARCH("300",C11))),IF(O14=0,0,IF((O14*0.854/10000)&lt;5,5,(O14*0.954/10000))),IF(O14=0,0,IF((O14*0.854/10000)&lt;5,5,(O14*0.954/10000))))</f>
        <v/>
      </c>
      <c r="Q14" s="64">
        <f>IFERROR(_xlfn.IFS(L14="买入",0,L14="卖出",O14*0.5/1000),0)</f>
        <v/>
      </c>
    </row>
    <row r="15" ht="21.75" customHeight="1" s="33">
      <c r="D15" s="75" t="n"/>
      <c r="E15" s="61" t="n"/>
      <c r="F15" s="61" t="n"/>
      <c r="K15" s="63" t="n"/>
      <c r="L15" s="77" t="n"/>
      <c r="M15" s="78" t="n"/>
      <c r="N15" s="65" t="n"/>
      <c r="O15" s="64">
        <f>M15*N15</f>
        <v/>
      </c>
      <c r="P15" s="64">
        <f>IF(OR(ISNUMBER(SEARCH("00",C12)),ISNUMBER(SEARCH("300",C12))),IF(O15=0,0,IF((O15*0.854/10000)&lt;5,5,(O15*0.954/10000))),IF(O15=0,0,IF((O15*0.854/10000)&lt;5,5,(O15*0.954/10000))))</f>
        <v/>
      </c>
      <c r="Q15" s="64">
        <f>IFERROR(_xlfn.IFS(L15="买入",0,L15="卖出",O15*0.5/1000),0)</f>
        <v/>
      </c>
    </row>
    <row r="16" ht="21.75" customHeight="1" s="33">
      <c r="D16" s="75" t="n"/>
      <c r="E16" s="61" t="n"/>
      <c r="F16" s="61" t="n"/>
      <c r="K16" s="63" t="n"/>
      <c r="L16" s="77" t="n"/>
      <c r="M16" s="78" t="n"/>
      <c r="N16" s="65" t="n"/>
      <c r="O16" s="64">
        <f>M16*N16</f>
        <v/>
      </c>
      <c r="P16" s="64">
        <f>IF(OR(ISNUMBER(SEARCH("00",C13)),ISNUMBER(SEARCH("300",C13))),IF(O16=0,0,IF((O16*0.854/10000)&lt;5,5,(O16*0.954/10000))),IF(O16=0,0,IF((O16*0.854/10000)&lt;5,5,(O16*0.954/10000))))</f>
        <v/>
      </c>
      <c r="Q16" s="64">
        <f>IFERROR(_xlfn.IFS(L16="买入",0,L16="卖出",O16*0.5/1000),0)</f>
        <v/>
      </c>
    </row>
    <row r="17" ht="21.75" customHeight="1" s="33">
      <c r="D17" s="75" t="n"/>
      <c r="E17" s="61" t="n"/>
      <c r="F17" s="61" t="n"/>
      <c r="K17" s="63" t="n"/>
      <c r="L17" s="77" t="n"/>
      <c r="M17" s="78" t="n"/>
      <c r="N17" s="65" t="n"/>
      <c r="O17" s="64">
        <f>M17*N17</f>
        <v/>
      </c>
      <c r="P17" s="64">
        <f>IF(OR(ISNUMBER(SEARCH("00",C14)),ISNUMBER(SEARCH("300",C14))),IF(O17=0,0,IF((O17*0.854/10000)&lt;5,5,(O17*0.954/10000))),IF(O17=0,0,IF((O17*0.854/10000)&lt;5,5,(O17*0.954/10000))))</f>
        <v/>
      </c>
      <c r="Q17" s="64">
        <f>IFERROR(_xlfn.IFS(L17="买入",0,L17="卖出",O17*0.5/1000),0)</f>
        <v/>
      </c>
      <c r="AA17" s="80" t="n"/>
      <c r="AB17" s="64" t="n"/>
    </row>
    <row r="18" ht="21.75" customHeight="1" s="33">
      <c r="D18" s="75" t="n"/>
      <c r="E18" s="61" t="n"/>
      <c r="F18" s="61" t="n"/>
      <c r="K18" s="63" t="n"/>
      <c r="L18" s="77" t="n"/>
      <c r="M18" s="78" t="n"/>
      <c r="N18" s="65" t="n"/>
      <c r="O18" s="64">
        <f>M18*N18</f>
        <v/>
      </c>
      <c r="P18" s="64">
        <f>IF(OR(ISNUMBER(SEARCH("00",C15)),ISNUMBER(SEARCH("300",C15))),IF(O18=0,0,IF((O18*0.854/10000)&lt;5,5,(O18*0.954/10000))),IF(O18=0,0,IF((O18*0.854/10000)&lt;5,5,(O18*0.954/10000))))</f>
        <v/>
      </c>
      <c r="Q18" s="64">
        <f>IFERROR(_xlfn.IFS(L18="买入",0,L18="卖出",O18*0.5/1000),0)</f>
        <v/>
      </c>
      <c r="AA18" s="80" t="n"/>
    </row>
    <row r="19" ht="21.75" customHeight="1" s="33">
      <c r="D19" s="75" t="n"/>
      <c r="E19" s="61" t="n"/>
      <c r="F19" s="61" t="n"/>
      <c r="K19" s="63" t="n"/>
      <c r="L19" s="77" t="n"/>
      <c r="M19" s="78" t="n"/>
      <c r="N19" s="65" t="n"/>
      <c r="O19" s="64">
        <f>M19*N19</f>
        <v/>
      </c>
      <c r="P19" s="64">
        <f>IF(OR(ISNUMBER(SEARCH("00",C16)),ISNUMBER(SEARCH("300",C16))),IF(O19=0,0,IF((O19*0.854/10000)&lt;5,5,(O19*0.954/10000))),IF(O19=0,0,IF((O19*0.854/10000)&lt;5,5,(O19*0.954/10000))))</f>
        <v/>
      </c>
      <c r="Q19" s="64">
        <f>IFERROR(_xlfn.IFS(L19="买入",0,L19="卖出",O19*0.5/1000),0)</f>
        <v/>
      </c>
    </row>
    <row r="20" ht="21.75" customHeight="1" s="33">
      <c r="D20" s="75" t="n"/>
      <c r="E20" s="61" t="n"/>
      <c r="F20" s="61" t="n"/>
      <c r="K20" s="63" t="n"/>
      <c r="L20" s="77" t="n"/>
      <c r="M20" s="78" t="n"/>
      <c r="N20" s="65" t="n"/>
      <c r="O20" s="64">
        <f>M20*N20</f>
        <v/>
      </c>
      <c r="P20" s="64">
        <f>IF(OR(ISNUMBER(SEARCH("00",C17)),ISNUMBER(SEARCH("300",C17))),IF(O20=0,0,IF((O20*0.854/10000)&lt;5,5,(O20*0.954/10000))),IF(O20=0,0,IF((O20*0.854/10000)&lt;5,5,(O20*0.954/10000))))</f>
        <v/>
      </c>
      <c r="Q20" s="64">
        <f>IFERROR(_xlfn.IFS(L20="买入",0,L20="卖出",O20*0.5/1000),0)</f>
        <v/>
      </c>
    </row>
    <row r="21" ht="21.75" customHeight="1" s="33">
      <c r="D21" s="75" t="n"/>
      <c r="E21" s="61" t="n"/>
      <c r="F21" s="61" t="n"/>
      <c r="K21" s="63" t="n"/>
      <c r="L21" s="77" t="n"/>
      <c r="M21" s="78" t="n"/>
      <c r="N21" s="65" t="n"/>
      <c r="O21" s="64">
        <f>M21*N21</f>
        <v/>
      </c>
      <c r="P21" s="64">
        <f>IF(OR(ISNUMBER(SEARCH("00",C18)),ISNUMBER(SEARCH("300",C18))),IF(O21=0,0,IF((O21*0.854/10000)&lt;5,5,(O21*0.954/10000))),IF(O21=0,0,IF((O21*0.854/10000)&lt;5,5,(O21*0.954/10000))))</f>
        <v/>
      </c>
      <c r="Q21" s="64">
        <f>IFERROR(_xlfn.IFS(L21="买入",0,L21="卖出",O21*0.5/1000),0)</f>
        <v/>
      </c>
    </row>
    <row r="22" ht="21.75" customHeight="1" s="33">
      <c r="D22" s="75" t="n"/>
      <c r="E22" s="61" t="n"/>
      <c r="F22" s="61" t="n"/>
      <c r="K22" s="63" t="n"/>
      <c r="L22" s="77" t="n"/>
      <c r="M22" s="78" t="n"/>
      <c r="N22" s="65" t="n"/>
      <c r="O22" s="64">
        <f>M22*N22</f>
        <v/>
      </c>
      <c r="P22" s="64">
        <f>IF(OR(ISNUMBER(SEARCH("00",C19)),ISNUMBER(SEARCH("300",C19))),IF(O22=0,0,IF((O22*0.854/10000)&lt;5,5,(O22*0.954/10000))),IF(O22=0,0,IF((O22*0.854/10000)&lt;5,5,(O22*0.954/10000))))</f>
        <v/>
      </c>
      <c r="Q22" s="64">
        <f>IFERROR(_xlfn.IFS(L22="买入",0,L22="卖出",O22*0.5/1000),0)</f>
        <v/>
      </c>
    </row>
    <row r="23" ht="21.75" customHeight="1" s="33">
      <c r="D23" s="75" t="n"/>
      <c r="E23" s="61" t="n"/>
      <c r="F23" s="61" t="n"/>
      <c r="K23" s="63" t="n"/>
      <c r="L23" s="77" t="n"/>
      <c r="M23" s="78" t="n"/>
      <c r="N23" s="65" t="n"/>
      <c r="O23" s="64">
        <f>M23*N23</f>
        <v/>
      </c>
      <c r="P23" s="64">
        <f>IF(OR(ISNUMBER(SEARCH("00",C20)),ISNUMBER(SEARCH("300",C20))),IF(O23=0,0,IF((O23*0.854/10000)&lt;5,5,(O23*0.954/10000))),IF(O23=0,0,IF((O23*0.854/10000)&lt;5,5,(O23*0.954/10000))))</f>
        <v/>
      </c>
      <c r="Q23" s="64">
        <f>IFERROR(_xlfn.IFS(L23="买入",0,L23="卖出",O23*0.5/1000),0)</f>
        <v/>
      </c>
    </row>
    <row r="24" ht="21.75" customHeight="1" s="33">
      <c r="D24" s="75" t="n"/>
      <c r="E24" s="61" t="n"/>
      <c r="F24" s="61" t="n"/>
      <c r="K24" s="63" t="n"/>
      <c r="L24" s="77" t="n"/>
      <c r="M24" s="78" t="n"/>
      <c r="N24" s="65" t="n"/>
      <c r="O24" s="64">
        <f>M24*N24</f>
        <v/>
      </c>
      <c r="P24" s="64">
        <f>IF(OR(ISNUMBER(SEARCH("00",C21)),ISNUMBER(SEARCH("300",C21))),IF(O24=0,0,IF((O24*0.854/10000)&lt;5,5,(O24*0.954/10000))),IF(O24=0,0,IF((O24*0.854/10000)&lt;5,5,(O24*0.954/10000))))</f>
        <v/>
      </c>
      <c r="Q24" s="64">
        <f>IFERROR(_xlfn.IFS(L24="买入",0,L24="卖出",O24*0.5/1000),0)</f>
        <v/>
      </c>
    </row>
    <row r="25" ht="21.75" customHeight="1" s="33">
      <c r="D25" s="75" t="n"/>
      <c r="E25" s="61" t="n"/>
      <c r="F25" s="61" t="n"/>
      <c r="K25" s="63" t="n"/>
      <c r="L25" s="77" t="n"/>
      <c r="M25" s="78" t="n"/>
      <c r="N25" s="65" t="n"/>
      <c r="O25" s="64">
        <f>M25*N25</f>
        <v/>
      </c>
      <c r="P25" s="64">
        <f>IF(OR(ISNUMBER(SEARCH("00",C22)),ISNUMBER(SEARCH("300",C22))),IF(O25=0,0,IF((O25*0.854/10000)&lt;5,5,(O25*0.954/10000))),IF(O25=0,0,IF((O25*0.854/10000)&lt;5,5,(O25*0.954/10000))))</f>
        <v/>
      </c>
      <c r="Q25" s="64">
        <f>IFERROR(_xlfn.IFS(L25="买入",0,L25="卖出",O25*0.5/1000),0)</f>
        <v/>
      </c>
    </row>
    <row r="26" ht="21.75" customHeight="1" s="33">
      <c r="D26" s="75" t="n"/>
      <c r="E26" s="61" t="n"/>
      <c r="F26" s="61" t="n"/>
      <c r="K26" s="63" t="n"/>
      <c r="L26" s="77" t="n"/>
      <c r="M26" s="78" t="n"/>
      <c r="N26" s="65" t="n"/>
      <c r="O26" s="64">
        <f>M26*N26</f>
        <v/>
      </c>
      <c r="P26" s="64">
        <f>IF(OR(ISNUMBER(SEARCH("00",C23)),ISNUMBER(SEARCH("300",C23))),IF(O26=0,0,IF((O26*0.854/10000)&lt;5,5,(O26*0.954/10000))),IF(O26=0,0,IF((O26*0.854/10000)&lt;5,5,(O26*0.954/10000))))</f>
        <v/>
      </c>
      <c r="Q26" s="64">
        <f>IFERROR(_xlfn.IFS(L26="买入",0,L26="卖出",O26*0.5/1000),0)</f>
        <v/>
      </c>
    </row>
    <row r="27" ht="21.75" customHeight="1" s="33">
      <c r="D27" s="75" t="n"/>
      <c r="E27" s="61" t="n"/>
      <c r="F27" s="61" t="n"/>
      <c r="K27" s="63" t="n"/>
      <c r="L27" s="77" t="n"/>
      <c r="M27" s="78" t="n"/>
      <c r="N27" s="65" t="n"/>
      <c r="O27" s="64">
        <f>M27*N27</f>
        <v/>
      </c>
      <c r="P27" s="64">
        <f>IF(OR(ISNUMBER(SEARCH("00",C24)),ISNUMBER(SEARCH("300",C24))),IF(O27=0,0,IF((O27*0.854/10000)&lt;5,5,(O27*0.954/10000))),IF(O27=0,0,IF((O27*0.854/10000)&lt;5,5,(O27*0.954/10000))))</f>
        <v/>
      </c>
      <c r="Q27" s="64">
        <f>IFERROR(_xlfn.IFS(L27="买入",0,L27="卖出",O27*0.5/1000),0)</f>
        <v/>
      </c>
    </row>
    <row r="28" ht="21.75" customHeight="1" s="33">
      <c r="D28" s="75" t="n"/>
      <c r="E28" s="61" t="n"/>
      <c r="F28" s="61" t="n"/>
      <c r="K28" s="63" t="n"/>
      <c r="L28" s="77" t="n"/>
      <c r="M28" s="78" t="n"/>
      <c r="N28" s="65" t="n"/>
      <c r="O28" s="64">
        <f>M28*N28</f>
        <v/>
      </c>
      <c r="P28" s="64">
        <f>IF(OR(ISNUMBER(SEARCH("00",C25)),ISNUMBER(SEARCH("300",C25))),IF(O28=0,0,IF((O28*0.854/10000)&lt;5,5,(O28*0.954/10000))),IF(O28=0,0,IF((O28*0.854/10000)&lt;5,5,(O28*0.954/10000))))</f>
        <v/>
      </c>
      <c r="Q28" s="64">
        <f>IFERROR(_xlfn.IFS(L28="买入",0,L28="卖出",O28*0.5/1000),0)</f>
        <v/>
      </c>
    </row>
    <row r="29" ht="21.75" customHeight="1" s="33">
      <c r="D29" s="75" t="n"/>
      <c r="E29" s="61" t="n"/>
      <c r="F29" s="61" t="n"/>
      <c r="K29" s="63" t="n"/>
      <c r="L29" s="77" t="n"/>
      <c r="M29" s="78" t="n"/>
      <c r="N29" s="65" t="n"/>
      <c r="O29" s="64">
        <f>M29*N29</f>
        <v/>
      </c>
      <c r="P29" s="64">
        <f>IF(OR(ISNUMBER(SEARCH("00",C26)),ISNUMBER(SEARCH("300",C26))),IF(O29=0,0,IF((O29*0.854/10000)&lt;5,5,(O29*0.954/10000))),IF(O29=0,0,IF((O29*0.854/10000)&lt;5,5,(O29*0.954/10000))))</f>
        <v/>
      </c>
      <c r="Q29" s="64">
        <f>IFERROR(_xlfn.IFS(L29="买入",0,L29="卖出",O29*0.5/1000),0)</f>
        <v/>
      </c>
    </row>
    <row r="30" ht="21.75" customHeight="1" s="33">
      <c r="D30" s="75" t="n"/>
      <c r="E30" s="61" t="n"/>
      <c r="F30" s="61" t="n"/>
      <c r="K30" s="63" t="n"/>
      <c r="L30" s="77" t="n"/>
      <c r="M30" s="78" t="n"/>
      <c r="N30" s="65" t="n"/>
      <c r="O30" s="64">
        <f>M30*N30</f>
        <v/>
      </c>
      <c r="P30" s="64">
        <f>IF(OR(ISNUMBER(SEARCH("00",C27)),ISNUMBER(SEARCH("300",C27))),IF(O30=0,0,IF((O30*0.854/10000)&lt;5,5,(O30*0.954/10000))),IF(O30=0,0,IF((O30*0.854/10000)&lt;5,5,(O30*0.954/10000))))</f>
        <v/>
      </c>
      <c r="Q30" s="64">
        <f>IFERROR(_xlfn.IFS(L30="买入",0,L30="卖出",O30*0.5/1000),0)</f>
        <v/>
      </c>
    </row>
    <row r="31" ht="21.75" customHeight="1" s="33">
      <c r="D31" s="75" t="n"/>
      <c r="E31" s="61" t="n"/>
      <c r="F31" s="61" t="n"/>
      <c r="K31" s="63" t="n"/>
      <c r="L31" s="77" t="n"/>
      <c r="M31" s="78" t="n"/>
      <c r="N31" s="65" t="n"/>
      <c r="O31" s="64">
        <f>M31*N31</f>
        <v/>
      </c>
      <c r="P31" s="64">
        <f>IF(OR(ISNUMBER(SEARCH("00",C28)),ISNUMBER(SEARCH("300",C28))),IF(O31=0,0,IF((O31*0.854/10000)&lt;5,5,(O31*0.954/10000))),IF(O31=0,0,IF((O31*0.854/10000)&lt;5,5,(O31*0.954/10000))))</f>
        <v/>
      </c>
      <c r="Q31" s="64">
        <f>IFERROR(_xlfn.IFS(L31="买入",0,L31="卖出",O31*0.5/1000),0)</f>
        <v/>
      </c>
    </row>
    <row r="32" ht="21.75" customHeight="1" s="33">
      <c r="D32" s="75" t="n"/>
      <c r="E32" s="61" t="n"/>
      <c r="F32" s="61" t="n"/>
      <c r="K32" s="63" t="n"/>
      <c r="L32" s="77" t="n"/>
      <c r="M32" s="78" t="n"/>
      <c r="N32" s="65" t="n"/>
      <c r="O32" s="64">
        <f>M32*N32</f>
        <v/>
      </c>
      <c r="P32" s="64">
        <f>IF(OR(ISNUMBER(SEARCH("00",C29)),ISNUMBER(SEARCH("300",C29))),IF(O32=0,0,IF((O32*0.854/10000)&lt;5,5,(O32*0.954/10000))),IF(O32=0,0,IF((O32*0.854/10000)&lt;5,5,(O32*0.954/10000))))</f>
        <v/>
      </c>
      <c r="Q32" s="64">
        <f>IFERROR(_xlfn.IFS(L32="买入",0,L32="卖出",O32*0.5/1000),0)</f>
        <v/>
      </c>
    </row>
    <row r="33" ht="21.75" customHeight="1" s="33">
      <c r="D33" s="75" t="n"/>
      <c r="E33" s="61" t="n"/>
      <c r="F33" s="61" t="n"/>
      <c r="K33" s="63" t="n"/>
      <c r="L33" s="77" t="n"/>
      <c r="M33" s="78" t="n"/>
      <c r="N33" s="65" t="n"/>
      <c r="O33" s="64">
        <f>M33*N33</f>
        <v/>
      </c>
      <c r="P33" s="64">
        <f>IF(OR(ISNUMBER(SEARCH("00",C30)),ISNUMBER(SEARCH("300",C30))),IF(O33=0,0,IF((O33*0.854/10000)&lt;5,5,(O33*0.954/10000))),IF(O33=0,0,IF((O33*0.854/10000)&lt;5,5,(O33*0.954/10000))))</f>
        <v/>
      </c>
      <c r="Q33" s="64">
        <f>IFERROR(_xlfn.IFS(L33="买入",0,L33="卖出",O33*0.5/1000),0)</f>
        <v/>
      </c>
    </row>
    <row r="34" ht="21.75" customHeight="1" s="33">
      <c r="D34" s="61" t="n"/>
      <c r="E34" s="61" t="n"/>
      <c r="F34" s="61" t="n"/>
    </row>
    <row r="35" ht="21.75" customHeight="1" s="33">
      <c r="D35" s="61" t="n"/>
      <c r="E35" s="61" t="n"/>
      <c r="F35" s="61" t="n"/>
    </row>
    <row r="36" ht="21.75" customHeight="1" s="33"/>
  </sheetData>
  <mergeCells count="2">
    <mergeCell ref="B1:I1"/>
    <mergeCell ref="B2:I2"/>
  </mergeCells>
  <conditionalFormatting sqref="I4">
    <cfRule type="expression" priority="2" dxfId="3">
      <formula>$I$4&gt;0</formula>
    </cfRule>
    <cfRule type="expression" priority="1" dxfId="4">
      <formula>$I$4&lt;0</formula>
    </cfRule>
  </conditionalFormatting>
  <conditionalFormatting sqref="I7:I33">
    <cfRule type="cellIs" priority="4" operator="greaterThan" dxfId="3">
      <formula>0</formula>
    </cfRule>
    <cfRule type="cellIs" priority="3" operator="lessThan" dxfId="4">
      <formula>0</formula>
    </cfRule>
  </conditionalFormatting>
  <dataValidations count="1">
    <dataValidation sqref="L7:L33" showDropDown="0" showInputMessage="1" showErrorMessage="1" allowBlank="0" type="list">
      <formula1>$AG$9:$AG$10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E35"/>
  <sheetViews>
    <sheetView workbookViewId="0">
      <selection activeCell="A5" sqref="A5"/>
    </sheetView>
  </sheetViews>
  <sheetFormatPr baseColWidth="8" defaultColWidth="9" defaultRowHeight="13.45"/>
  <cols>
    <col width="15.6216216216216" customWidth="1" style="49" min="1" max="1"/>
    <col width="12.8108108108108" customWidth="1" style="49" min="2" max="2"/>
    <col width="14.2162162162162" customWidth="1" style="49" min="3" max="3"/>
    <col width="16.6396396396396" customWidth="1" style="49" min="4" max="4"/>
    <col width="9.126126126126129" customWidth="1" style="49" min="5" max="5"/>
    <col width="11.8738738738739" customWidth="1" style="49" min="6" max="6"/>
    <col width="14.6216216216216" customWidth="1" style="49" min="7" max="7"/>
    <col width="11.8738738738739" customWidth="1" style="49" min="8" max="8"/>
    <col width="19.0810810810811" customWidth="1" style="49" min="9" max="9"/>
    <col width="2.74774774774775" customWidth="1" style="49" min="10" max="10"/>
    <col width="14.6216216216216" customWidth="1" style="49" min="11" max="11"/>
    <col width="12.6396396396396" customWidth="1" style="49" min="12" max="13"/>
    <col width="11.8738738738739" customWidth="1" style="49" min="14" max="14"/>
    <col width="14.6216216216216" customWidth="1" style="49" min="15" max="15"/>
    <col width="17.3783783783784" customWidth="1" style="49" min="16" max="16"/>
    <col width="12.6396396396396" customWidth="1" style="49" min="17" max="20"/>
    <col hidden="1" width="6.37837837837838" customWidth="1" style="49" min="21" max="21"/>
    <col width="12.6396396396396" customWidth="1" style="49" min="22" max="25"/>
    <col width="11.7567567567568" customWidth="1" style="49" min="26" max="26"/>
    <col width="16" customWidth="1" style="49" min="27" max="27"/>
    <col width="11.5045045045045" customWidth="1" style="49" min="28" max="28"/>
    <col width="12.6396396396396" customWidth="1" style="49" min="29" max="29"/>
    <col width="11.6486486486486" customWidth="1" style="49" min="30" max="30"/>
    <col hidden="1" width="5.79279279279279" customWidth="1" style="49" min="31" max="31"/>
    <col width="9.36036036036036" customWidth="1" style="49" min="32" max="32"/>
    <col width="9.36036036036036" customWidth="1" style="49" min="34" max="34"/>
  </cols>
  <sheetData>
    <row r="1" ht="21.75" customHeight="1" s="33">
      <c r="B1" s="67" t="inlineStr">
        <is>
          <t>成本价=（买入总成本-卖出总金额）÷持有股票数量</t>
        </is>
      </c>
    </row>
    <row r="2" ht="21.75" customFormat="1" customHeight="1" s="68">
      <c r="B2" s="67" t="inlineStr">
        <is>
          <t>浮动盈亏比例=（市价-成本价）÷成本价</t>
        </is>
      </c>
    </row>
    <row r="4" ht="19.5" customHeight="1" s="33">
      <c r="A4" s="70" t="inlineStr">
        <is>
          <t>持股天数</t>
        </is>
      </c>
      <c r="B4" s="70" t="inlineStr">
        <is>
          <t>股票名称</t>
        </is>
      </c>
      <c r="C4" s="70" t="inlineStr">
        <is>
          <t>股票代码</t>
        </is>
      </c>
      <c r="D4" s="70" t="inlineStr">
        <is>
          <t>昨收盘价</t>
        </is>
      </c>
      <c r="E4" s="69" t="n"/>
      <c r="H4" s="70" t="inlineStr">
        <is>
          <t>浮动收益</t>
        </is>
      </c>
      <c r="I4" s="81">
        <f>(D5-B7)*C7-H7</f>
        <v/>
      </c>
    </row>
    <row r="5" ht="19.5" customHeight="1" s="33">
      <c r="A5" s="72">
        <f>NETWORKDAYS(A7,TODAY())</f>
        <v/>
      </c>
      <c r="B5" s="61" t="inlineStr">
        <is>
          <t>赛力斯</t>
        </is>
      </c>
      <c r="C5" s="28" t="n">
        <v>601127</v>
      </c>
      <c r="D5" s="61" t="n">
        <v>101.57</v>
      </c>
    </row>
    <row r="6" ht="19.5" customHeight="1" s="33">
      <c r="A6" s="70" t="inlineStr">
        <is>
          <t>建仓时间</t>
        </is>
      </c>
      <c r="B6" s="70" t="inlineStr">
        <is>
          <t>成本价</t>
        </is>
      </c>
      <c r="C6" s="70" t="inlineStr">
        <is>
          <t>持仓数量</t>
        </is>
      </c>
      <c r="D6" s="70" t="inlineStr">
        <is>
          <t>清仓前成本价</t>
        </is>
      </c>
      <c r="E6" s="70" t="inlineStr">
        <is>
          <t>清仓价</t>
        </is>
      </c>
      <c r="F6" s="70" t="inlineStr">
        <is>
          <t>清仓数量</t>
        </is>
      </c>
      <c r="G6" s="70" t="inlineStr">
        <is>
          <t xml:space="preserve">清仓时间 </t>
        </is>
      </c>
      <c r="H6" s="70" t="inlineStr">
        <is>
          <t>费用</t>
        </is>
      </c>
      <c r="I6" s="70" t="inlineStr">
        <is>
          <t>收益</t>
        </is>
      </c>
      <c r="J6" s="61" t="n"/>
      <c r="K6" s="73" t="inlineStr">
        <is>
          <t>交易时间</t>
        </is>
      </c>
      <c r="L6" s="74" t="inlineStr">
        <is>
          <t>交易类型</t>
        </is>
      </c>
      <c r="M6" s="74" t="inlineStr">
        <is>
          <t>交易价格</t>
        </is>
      </c>
      <c r="N6" s="74" t="inlineStr">
        <is>
          <t>交易数量</t>
        </is>
      </c>
      <c r="O6" s="74" t="inlineStr">
        <is>
          <t>交易金额</t>
        </is>
      </c>
      <c r="P6" s="74" t="inlineStr">
        <is>
          <t>佣金和过户费</t>
        </is>
      </c>
      <c r="Q6" s="74" t="inlineStr">
        <is>
          <t>印花税</t>
        </is>
      </c>
      <c r="R6" s="61" t="n"/>
      <c r="S6" s="61" t="n"/>
      <c r="T6" s="61" t="n"/>
      <c r="U6" s="61" t="n"/>
      <c r="V6" s="61" t="n"/>
      <c r="W6" s="61" t="n"/>
      <c r="X6" s="61" t="n"/>
      <c r="Y6" s="61" t="n"/>
      <c r="Z6" s="61" t="n"/>
    </row>
    <row r="7" ht="21.75" customHeight="1" s="33">
      <c r="A7" s="82" t="n">
        <v>45345</v>
      </c>
      <c r="B7" s="75">
        <f>IF(C7=0,0,(SUMIFS(O7:O33,L7:L33,"买入")+SUM(P7:P33)+SUM(Q7:Q33)-SUMIFS(O7:O33,L7:L33,"卖出"))/C7)</f>
        <v/>
      </c>
      <c r="C7" s="72">
        <f>SUMIFS(N7:N33,L7:L33,"买入")-SUMIFS(N7:N33,L7:L33,"卖出")</f>
        <v/>
      </c>
      <c r="D7" s="61" t="n"/>
      <c r="E7" s="61" t="n"/>
      <c r="F7" s="61" t="n"/>
      <c r="G7" s="63" t="n"/>
      <c r="H7" s="61">
        <f>SUM(P7:P33)+SUM(Q7:Q33)</f>
        <v/>
      </c>
      <c r="I7" s="61" t="n"/>
      <c r="K7" s="82" t="n">
        <v>45345</v>
      </c>
      <c r="L7" s="77" t="inlineStr">
        <is>
          <t>买入</t>
        </is>
      </c>
      <c r="M7" s="64" t="n">
        <v>72.55</v>
      </c>
      <c r="N7" s="65" t="n">
        <v>700</v>
      </c>
      <c r="O7" s="64">
        <f>M7*N7</f>
        <v/>
      </c>
      <c r="P7" s="64">
        <f>IF(O7=0,0,IF((O7*1/10000)&lt;5,5+O7*0.1/10000,(O7*1.1/10000)))</f>
        <v/>
      </c>
      <c r="Q7" s="64">
        <f>IFERROR(_xlfn.IFS(L7="买入",0,L7="卖出",O7*0.5/1000),0)</f>
        <v/>
      </c>
      <c r="U7" s="79" t="inlineStr">
        <is>
          <t>平安</t>
        </is>
      </c>
    </row>
    <row r="8" ht="21.75" customHeight="1" s="33">
      <c r="A8" s="79" t="n"/>
      <c r="B8" s="75" t="n"/>
      <c r="C8" s="61" t="n"/>
      <c r="D8" s="61" t="n"/>
      <c r="E8" s="61" t="n"/>
      <c r="F8" s="61" t="n"/>
      <c r="G8" s="61" t="n"/>
      <c r="H8" s="61" t="n"/>
      <c r="I8" s="61" t="n"/>
      <c r="K8" s="82" t="n">
        <v>45348</v>
      </c>
      <c r="L8" s="77" t="inlineStr">
        <is>
          <t>卖出</t>
        </is>
      </c>
      <c r="M8" s="64" t="n">
        <v>79.2</v>
      </c>
      <c r="N8" s="65" t="n">
        <v>600</v>
      </c>
      <c r="O8" s="64">
        <f>M8*N8</f>
        <v/>
      </c>
      <c r="P8" s="64">
        <f>IF(O8=0,0,IF((O8*1/10000)&lt;5,5+O8*0.1/10000,(O8*1.1/10000)))</f>
        <v/>
      </c>
      <c r="Q8" s="64">
        <f>IFERROR(_xlfn.IFS(L8="买入",0,L8="卖出",O8*0.5/1000),0)</f>
        <v/>
      </c>
      <c r="U8" s="79" t="inlineStr">
        <is>
          <t>园元</t>
        </is>
      </c>
    </row>
    <row r="9" ht="21.75" customHeight="1" s="33">
      <c r="A9" s="63" t="n"/>
      <c r="B9" s="75" t="n"/>
      <c r="C9" s="61" t="n"/>
      <c r="D9" s="61" t="n"/>
      <c r="E9" s="61" t="n"/>
      <c r="F9" s="61" t="n"/>
      <c r="G9" s="63" t="n"/>
      <c r="H9" s="61" t="n"/>
      <c r="I9" s="61" t="n"/>
      <c r="K9" s="82" t="n">
        <v>45349</v>
      </c>
      <c r="L9" s="77" t="inlineStr">
        <is>
          <t>买入</t>
        </is>
      </c>
      <c r="M9" s="64" t="n">
        <v>81.87</v>
      </c>
      <c r="N9" s="65" t="n">
        <v>300</v>
      </c>
      <c r="O9" s="64">
        <f>M9*N9</f>
        <v/>
      </c>
      <c r="P9" s="64">
        <f>IF(O9=0,0,IF((O9*1/10000)&lt;5,5+O9*0.1/10000,(O9*1.1/10000)))</f>
        <v/>
      </c>
      <c r="Q9" s="64">
        <f>IFERROR(_xlfn.IFS(L9="买入",0,L9="卖出",O9*0.5/1000),0)</f>
        <v/>
      </c>
      <c r="AE9" s="69" t="inlineStr">
        <is>
          <t>买入</t>
        </is>
      </c>
    </row>
    <row r="10" ht="21.75" customHeight="1" s="33">
      <c r="D10" s="61" t="n"/>
      <c r="E10" s="61" t="n"/>
      <c r="F10" s="61" t="n"/>
      <c r="K10" s="82" t="n">
        <v>45350</v>
      </c>
      <c r="L10" s="77" t="inlineStr">
        <is>
          <t>买入</t>
        </is>
      </c>
      <c r="M10" s="64" t="n">
        <v>87.89</v>
      </c>
      <c r="N10" s="65" t="n">
        <v>600</v>
      </c>
      <c r="O10" s="64">
        <f>M10*N10</f>
        <v/>
      </c>
      <c r="P10" s="64">
        <f>IF(O10=0,0,IF((O10*1/10000)&lt;5,5+O10*0.1/10000,(O10*1.1/10000)))</f>
        <v/>
      </c>
      <c r="Q10" s="64">
        <f>IFERROR(_xlfn.IFS(L10="买入",0,L10="卖出",O10*0.5/1000),0)</f>
        <v/>
      </c>
      <c r="AE10" s="69" t="inlineStr">
        <is>
          <t>卖出</t>
        </is>
      </c>
    </row>
    <row r="11" ht="21.75" customHeight="1" s="33">
      <c r="D11" s="61" t="n"/>
      <c r="E11" s="61" t="n"/>
      <c r="F11" s="61" t="n"/>
      <c r="K11" s="82" t="n">
        <v>45350</v>
      </c>
      <c r="L11" s="77" t="inlineStr">
        <is>
          <t>卖出</t>
        </is>
      </c>
      <c r="M11" s="64" t="n">
        <v>90.12</v>
      </c>
      <c r="N11" s="65" t="n">
        <v>300</v>
      </c>
      <c r="O11" s="64">
        <f>M11*N11</f>
        <v/>
      </c>
      <c r="P11" s="64">
        <f>IF(O11=0,0,IF((O11*1/10000)&lt;5,5+O11*0.1/10000,(O11*1.1/10000)))</f>
        <v/>
      </c>
      <c r="Q11" s="64">
        <f>IFERROR(_xlfn.IFS(L11="买入",0,L11="卖出",O11*0.5/1000),0)</f>
        <v/>
      </c>
    </row>
    <row r="12" ht="21.75" customHeight="1" s="33">
      <c r="D12" s="61" t="n"/>
      <c r="E12" s="61" t="n"/>
      <c r="F12" s="61" t="n"/>
      <c r="K12" s="82" t="n">
        <v>45357</v>
      </c>
      <c r="L12" s="77" t="inlineStr">
        <is>
          <t>卖出</t>
        </is>
      </c>
      <c r="M12" s="64" t="n">
        <v>94.5</v>
      </c>
      <c r="N12" s="65" t="n">
        <v>600</v>
      </c>
      <c r="O12" s="64">
        <f>M12*N12</f>
        <v/>
      </c>
      <c r="P12" s="64">
        <f>IF(O12=0,0,IF((O12*1/10000)&lt;5,5+O12*0.1/10000,(O12*1.1/10000)))</f>
        <v/>
      </c>
      <c r="Q12" s="64">
        <f>IFERROR(_xlfn.IFS(L12="买入",0,L12="卖出",O12*0.5/1000),0)</f>
        <v/>
      </c>
    </row>
    <row r="13" ht="21.75" customHeight="1" s="33">
      <c r="D13" s="61" t="n"/>
      <c r="E13" s="61" t="n"/>
      <c r="F13" s="61" t="n"/>
      <c r="K13" s="82" t="n">
        <v>45359</v>
      </c>
      <c r="L13" s="77" t="inlineStr">
        <is>
          <t>买入</t>
        </is>
      </c>
      <c r="M13" s="64" t="n">
        <v>93.77</v>
      </c>
      <c r="N13" s="65" t="n">
        <v>300</v>
      </c>
      <c r="O13" s="64">
        <f>M13*N13</f>
        <v/>
      </c>
      <c r="P13" s="64">
        <f>IF(O13=0,0,IF((O13*1/10000)&lt;5,5+O13*0.1/10000,(O13*1.1/10000)))</f>
        <v/>
      </c>
      <c r="Q13" s="64">
        <f>IFERROR(_xlfn.IFS(L13="买入",0,L13="卖出",O13*0.5/1000),0)</f>
        <v/>
      </c>
    </row>
    <row r="14" ht="21.75" customHeight="1" s="33">
      <c r="D14" s="61" t="n"/>
      <c r="E14" s="61" t="n"/>
      <c r="F14" s="61" t="n"/>
      <c r="K14" s="63" t="n">
        <v>45363</v>
      </c>
      <c r="L14" s="77" t="inlineStr">
        <is>
          <t>买入</t>
        </is>
      </c>
      <c r="M14" s="64" t="n">
        <v>101.56</v>
      </c>
      <c r="N14" s="65" t="n">
        <v>500</v>
      </c>
      <c r="O14" s="64">
        <f>M14*N14</f>
        <v/>
      </c>
      <c r="P14" s="64">
        <f>IF(O14=0,0,IF((O14*1/10000)&lt;5,5+O14*0.1/10000,(O14*1.1/10000)))</f>
        <v/>
      </c>
      <c r="Q14" s="64">
        <f>IFERROR(_xlfn.IFS(L14="买入",0,L14="卖出",O14*0.5/1000),0)</f>
        <v/>
      </c>
    </row>
    <row r="15" ht="21.75" customHeight="1" s="33">
      <c r="D15" s="61" t="n"/>
      <c r="E15" s="61" t="n"/>
      <c r="F15" s="61" t="n"/>
      <c r="K15" s="63" t="n"/>
      <c r="L15" s="77" t="n"/>
      <c r="M15" s="64" t="n"/>
      <c r="N15" s="65" t="n"/>
      <c r="O15" s="64">
        <f>M15*N15</f>
        <v/>
      </c>
      <c r="P15" s="64">
        <f>IF(O15=0,0,IF((O15*1/10000)&lt;5,5+O15*0.1/10000,(O15*1.1/10000)))</f>
        <v/>
      </c>
      <c r="Q15" s="64">
        <f>IFERROR(_xlfn.IFS(L15="买入",0,L15="卖出",O15*0.5/1000),0)</f>
        <v/>
      </c>
    </row>
    <row r="16" ht="21.75" customHeight="1" s="33">
      <c r="D16" s="61" t="n"/>
      <c r="E16" s="61" t="n"/>
      <c r="F16" s="61" t="n"/>
      <c r="K16" s="63" t="n"/>
      <c r="L16" s="77" t="n"/>
      <c r="M16" s="64" t="n"/>
      <c r="N16" s="65" t="n"/>
      <c r="O16" s="64">
        <f>M16*N16</f>
        <v/>
      </c>
      <c r="P16" s="64">
        <f>IF(O16=0,0,IF((O16*1/10000)&lt;5,5+O16*0.1/10000,(O16*1.1/10000)))</f>
        <v/>
      </c>
      <c r="Q16" s="64">
        <f>IFERROR(_xlfn.IFS(L16="买入",0,L16="卖出",O16*0.5/1000),0)</f>
        <v/>
      </c>
    </row>
    <row r="17" ht="21.75" customHeight="1" s="33">
      <c r="D17" s="61" t="n"/>
      <c r="E17" s="61" t="n"/>
      <c r="F17" s="61" t="n"/>
      <c r="K17" s="63" t="n"/>
      <c r="L17" s="77" t="n"/>
      <c r="M17" s="64" t="n"/>
      <c r="N17" s="65" t="n"/>
      <c r="O17" s="64">
        <f>M17*N17</f>
        <v/>
      </c>
      <c r="P17" s="64">
        <f>IF(O17=0,0,IF((O17*1/10000)&lt;5,5+O17*0.1/10000,(O17*1.1/10000)))</f>
        <v/>
      </c>
      <c r="Q17" s="64">
        <f>IFERROR(_xlfn.IFS(L17="买入",0,L17="卖出",O17*0.5/1000),0)</f>
        <v/>
      </c>
      <c r="AA17" s="80" t="n"/>
      <c r="AB17" s="64" t="n"/>
    </row>
    <row r="18" ht="21.75" customHeight="1" s="33">
      <c r="D18" s="61" t="n"/>
      <c r="E18" s="61" t="n"/>
      <c r="F18" s="61" t="n"/>
      <c r="K18" s="63" t="n"/>
      <c r="L18" s="77" t="n"/>
      <c r="M18" s="64" t="n"/>
      <c r="N18" s="65" t="n"/>
      <c r="O18" s="64">
        <f>M18*N18</f>
        <v/>
      </c>
      <c r="P18" s="64">
        <f>IF(O18=0,0,IF((O18*1/10000)&lt;5,5+O18*0.1/10000,(O18*1.1/10000)))</f>
        <v/>
      </c>
      <c r="Q18" s="64">
        <f>IFERROR(_xlfn.IFS(L18="买入",0,L18="卖出",O18*0.5/1000),0)</f>
        <v/>
      </c>
      <c r="AA18" s="80" t="n"/>
    </row>
    <row r="19" ht="21.75" customHeight="1" s="33">
      <c r="D19" s="61" t="n"/>
      <c r="E19" s="61" t="n"/>
      <c r="F19" s="61" t="n"/>
      <c r="K19" s="63" t="n"/>
      <c r="L19" s="77" t="n"/>
      <c r="M19" s="64" t="n"/>
      <c r="N19" s="65" t="n"/>
      <c r="O19" s="64">
        <f>M19*N19</f>
        <v/>
      </c>
      <c r="P19" s="64">
        <f>IF(O19=0,0,IF((O19*1/10000)&lt;5,5+O19*0.1/10000,(O19*1.1/10000)))</f>
        <v/>
      </c>
      <c r="Q19" s="64">
        <f>IFERROR(_xlfn.IFS(L19="买入",0,L19="卖出",O19*0.5/1000),0)</f>
        <v/>
      </c>
    </row>
    <row r="20" ht="21.75" customHeight="1" s="33">
      <c r="D20" s="61" t="n"/>
      <c r="E20" s="61" t="n"/>
      <c r="F20" s="61" t="n"/>
      <c r="K20" s="63" t="n"/>
      <c r="L20" s="77" t="n"/>
      <c r="M20" s="64" t="n"/>
      <c r="N20" s="65" t="n"/>
      <c r="O20" s="64">
        <f>M20*N20</f>
        <v/>
      </c>
      <c r="P20" s="64">
        <f>IF(O20=0,0,IF((O20*1/10000)&lt;5,5+O20*0.1/10000,(O20*1.1/10000)))</f>
        <v/>
      </c>
      <c r="Q20" s="64">
        <f>IFERROR(_xlfn.IFS(L20="买入",0,L20="卖出",O20*0.5/1000),0)</f>
        <v/>
      </c>
    </row>
    <row r="21" ht="21.75" customHeight="1" s="33">
      <c r="D21" s="61" t="n"/>
      <c r="E21" s="61" t="n"/>
      <c r="F21" s="61" t="n"/>
      <c r="K21" s="63" t="n"/>
      <c r="L21" s="77" t="n"/>
      <c r="M21" s="64" t="n"/>
      <c r="N21" s="65" t="n"/>
      <c r="O21" s="64">
        <f>M21*N21</f>
        <v/>
      </c>
      <c r="P21" s="64">
        <f>IF(O21=0,0,IF((O21*1/10000)&lt;5,5+O21*0.1/10000,(O21*1.1/10000)))</f>
        <v/>
      </c>
      <c r="Q21" s="64">
        <f>IFERROR(_xlfn.IFS(L21="买入",0,L21="卖出",O21*0.5/1000),0)</f>
        <v/>
      </c>
    </row>
    <row r="22" ht="21.75" customHeight="1" s="33">
      <c r="D22" s="61" t="n"/>
      <c r="E22" s="61" t="n"/>
      <c r="F22" s="61" t="n"/>
      <c r="K22" s="63" t="n"/>
      <c r="L22" s="77" t="n"/>
      <c r="M22" s="64" t="n"/>
      <c r="N22" s="65" t="n"/>
      <c r="O22" s="64">
        <f>M22*N22</f>
        <v/>
      </c>
      <c r="P22" s="64">
        <f>IF(O22=0,0,IF((O22*1/10000)&lt;5,5+O22*0.1/10000,(O22*1.1/10000)))</f>
        <v/>
      </c>
      <c r="Q22" s="64">
        <f>IFERROR(_xlfn.IFS(L22="买入",0,L22="卖出",O22*0.5/1000),0)</f>
        <v/>
      </c>
    </row>
    <row r="23" ht="21.75" customHeight="1" s="33">
      <c r="D23" s="61" t="n"/>
      <c r="E23" s="61" t="n"/>
      <c r="F23" s="61" t="n"/>
      <c r="K23" s="63" t="n"/>
      <c r="L23" s="77" t="n"/>
      <c r="M23" s="64" t="n"/>
      <c r="N23" s="65" t="n"/>
      <c r="O23" s="64">
        <f>M23*N23</f>
        <v/>
      </c>
      <c r="P23" s="64">
        <f>IF(O23=0,0,IF((O23*1/10000)&lt;5,5+O23*0.1/10000,(O23*1.1/10000)))</f>
        <v/>
      </c>
      <c r="Q23" s="64">
        <f>IFERROR(_xlfn.IFS(L23="买入",0,L23="卖出",O23*0.5/1000),0)</f>
        <v/>
      </c>
    </row>
    <row r="24" ht="21.75" customHeight="1" s="33">
      <c r="D24" s="61" t="n"/>
      <c r="E24" s="61" t="n"/>
      <c r="F24" s="61" t="n"/>
      <c r="K24" s="63" t="n"/>
      <c r="L24" s="77" t="n"/>
      <c r="M24" s="64" t="n"/>
      <c r="N24" s="65" t="n"/>
      <c r="O24" s="64">
        <f>M24*N24</f>
        <v/>
      </c>
      <c r="P24" s="64">
        <f>IF(O24=0,0,IF((O24*1/10000)&lt;5,5+O24*0.1/10000,(O24*1.1/10000)))</f>
        <v/>
      </c>
      <c r="Q24" s="64">
        <f>IFERROR(_xlfn.IFS(L24="买入",0,L24="卖出",O24*0.5/1000),0)</f>
        <v/>
      </c>
    </row>
    <row r="25" ht="21.75" customHeight="1" s="33">
      <c r="D25" s="61" t="n"/>
      <c r="E25" s="61" t="n"/>
      <c r="F25" s="61" t="n"/>
      <c r="K25" s="63" t="n"/>
      <c r="L25" s="77" t="n"/>
      <c r="M25" s="64" t="n"/>
      <c r="N25" s="65" t="n"/>
      <c r="O25" s="64">
        <f>M25*N25</f>
        <v/>
      </c>
      <c r="P25" s="64">
        <f>IF(O25=0,0,IF((O25*1/10000)&lt;5,5+O25*0.1/10000,(O25*1.1/10000)))</f>
        <v/>
      </c>
      <c r="Q25" s="64">
        <f>IFERROR(_xlfn.IFS(L25="买入",0,L25="卖出",O25*0.5/1000),0)</f>
        <v/>
      </c>
    </row>
    <row r="26" ht="21.75" customHeight="1" s="33">
      <c r="D26" s="61" t="n"/>
      <c r="E26" s="61" t="n"/>
      <c r="F26" s="61" t="n"/>
      <c r="K26" s="63" t="n"/>
      <c r="L26" s="77" t="n"/>
      <c r="M26" s="64" t="n"/>
      <c r="N26" s="65" t="n"/>
      <c r="O26" s="64">
        <f>M26*N26</f>
        <v/>
      </c>
      <c r="P26" s="64">
        <f>IF(O26=0,0,IF((O26*1/10000)&lt;5,5+O26*0.1/10000,(O26*1.1/10000)))</f>
        <v/>
      </c>
      <c r="Q26" s="64">
        <f>IFERROR(_xlfn.IFS(L26="买入",0,L26="卖出",O26*0.5/1000),0)</f>
        <v/>
      </c>
    </row>
    <row r="27" ht="21.75" customHeight="1" s="33">
      <c r="D27" s="61" t="n"/>
      <c r="E27" s="61" t="n"/>
      <c r="F27" s="61" t="n"/>
      <c r="K27" s="63" t="n"/>
      <c r="L27" s="77" t="n"/>
      <c r="M27" s="64" t="n"/>
      <c r="N27" s="65" t="n"/>
      <c r="O27" s="64">
        <f>M27*N27</f>
        <v/>
      </c>
      <c r="P27" s="64">
        <f>IF(O27=0,0,IF((O27*1/10000)&lt;5,5+O27*0.1/10000,(O27*1.1/10000)))</f>
        <v/>
      </c>
      <c r="Q27" s="64">
        <f>IFERROR(_xlfn.IFS(L27="买入",0,L27="卖出",O27*0.5/1000),0)</f>
        <v/>
      </c>
    </row>
    <row r="28" ht="21.75" customHeight="1" s="33">
      <c r="D28" s="61" t="n"/>
      <c r="E28" s="61" t="n"/>
      <c r="F28" s="61" t="n"/>
      <c r="K28" s="63" t="n"/>
      <c r="L28" s="77" t="n"/>
      <c r="M28" s="64" t="n"/>
      <c r="N28" s="65" t="n"/>
      <c r="O28" s="64">
        <f>M28*N28</f>
        <v/>
      </c>
      <c r="P28" s="64">
        <f>IF(O28=0,0,IF((O28*1/10000)&lt;5,5+O28*0.1/10000,(O28*1.1/10000)))</f>
        <v/>
      </c>
      <c r="Q28" s="64">
        <f>IFERROR(_xlfn.IFS(L28="买入",0,L28="卖出",O28*0.5/1000),0)</f>
        <v/>
      </c>
    </row>
    <row r="29" ht="21.75" customHeight="1" s="33">
      <c r="D29" s="61" t="n"/>
      <c r="E29" s="61" t="n"/>
      <c r="F29" s="61" t="n"/>
      <c r="K29" s="63" t="n"/>
      <c r="L29" s="77" t="n"/>
      <c r="M29" s="64" t="n"/>
      <c r="N29" s="65" t="n"/>
      <c r="O29" s="64">
        <f>M29*N29</f>
        <v/>
      </c>
      <c r="P29" s="64">
        <f>IF(O29=0,0,IF((O29*1/10000)&lt;5,5+O29*0.1/10000,(O29*1.1/10000)))</f>
        <v/>
      </c>
      <c r="Q29" s="64">
        <f>IFERROR(_xlfn.IFS(L29="买入",0,L29="卖出",O29*0.5/1000),0)</f>
        <v/>
      </c>
    </row>
    <row r="30" ht="21.75" customHeight="1" s="33">
      <c r="D30" s="61" t="n"/>
      <c r="E30" s="61" t="n"/>
      <c r="F30" s="61" t="n"/>
      <c r="K30" s="63" t="n"/>
      <c r="L30" s="77" t="n"/>
      <c r="M30" s="64" t="n"/>
      <c r="N30" s="65" t="n"/>
      <c r="O30" s="64">
        <f>M30*N30</f>
        <v/>
      </c>
      <c r="P30" s="64">
        <f>IF(O30=0,0,IF((O30*1/10000)&lt;5,5+O30*0.1/10000,(O30*1.1/10000)))</f>
        <v/>
      </c>
      <c r="Q30" s="64">
        <f>IFERROR(_xlfn.IFS(L30="买入",0,L30="卖出",O30*0.5/1000),0)</f>
        <v/>
      </c>
    </row>
    <row r="31" ht="21.75" customHeight="1" s="33">
      <c r="D31" s="61" t="n"/>
      <c r="E31" s="61" t="n"/>
      <c r="F31" s="61" t="n"/>
      <c r="K31" s="63" t="n"/>
      <c r="L31" s="77" t="n"/>
      <c r="M31" s="64" t="n"/>
      <c r="N31" s="65" t="n"/>
      <c r="O31" s="64">
        <f>M31*N31</f>
        <v/>
      </c>
      <c r="P31" s="64">
        <f>IF(O31=0,0,IF((O31*1/10000)&lt;5,5+O31*0.1/10000,(O31*1.1/10000)))</f>
        <v/>
      </c>
      <c r="Q31" s="64">
        <f>IFERROR(_xlfn.IFS(L31="买入",0,L31="卖出",O31*0.5/1000),0)</f>
        <v/>
      </c>
    </row>
    <row r="32" ht="21.75" customHeight="1" s="33">
      <c r="D32" s="61" t="n"/>
      <c r="E32" s="61" t="n"/>
      <c r="F32" s="61" t="n"/>
      <c r="K32" s="63" t="n"/>
      <c r="L32" s="77" t="n"/>
      <c r="M32" s="64" t="n"/>
      <c r="N32" s="65" t="n"/>
      <c r="O32" s="64">
        <f>M32*N32</f>
        <v/>
      </c>
      <c r="P32" s="64">
        <f>IF(O32=0,0,IF((O32*1/10000)&lt;5,5+O32*0.1/10000,(O32*1.1/10000)))</f>
        <v/>
      </c>
      <c r="Q32" s="64">
        <f>IFERROR(_xlfn.IFS(L32="买入",0,L32="卖出",O32*0.5/1000),0)</f>
        <v/>
      </c>
    </row>
    <row r="33" ht="21.75" customHeight="1" s="33">
      <c r="D33" s="61" t="n"/>
      <c r="E33" s="61" t="n"/>
      <c r="F33" s="61" t="n"/>
      <c r="K33" s="63" t="n"/>
      <c r="L33" s="77" t="n"/>
      <c r="M33" s="64" t="n"/>
      <c r="N33" s="65" t="n"/>
      <c r="O33" s="64">
        <f>M33*N33</f>
        <v/>
      </c>
      <c r="P33" s="64">
        <f>IF(O33=0,0,IF((O33*1/10000)&lt;5,5+O33*0.1/10000,(O33*1.1/10000)))</f>
        <v/>
      </c>
      <c r="Q33" s="64">
        <f>IFERROR(_xlfn.IFS(L33="买入",0,L33="卖出",O33*0.5/1000),0)</f>
        <v/>
      </c>
    </row>
    <row r="34" ht="21.75" customHeight="1" s="33">
      <c r="D34" s="61" t="n"/>
      <c r="E34" s="61" t="n"/>
      <c r="F34" s="61" t="n"/>
    </row>
    <row r="35" ht="21.75" customHeight="1" s="33">
      <c r="D35" s="61" t="n"/>
      <c r="E35" s="61" t="n"/>
      <c r="F35" s="61" t="n"/>
    </row>
    <row r="36" ht="21.75" customHeight="1" s="33"/>
  </sheetData>
  <mergeCells count="2">
    <mergeCell ref="B1:I1"/>
    <mergeCell ref="B2:I2"/>
  </mergeCells>
  <conditionalFormatting sqref="I4">
    <cfRule type="expression" priority="2" dxfId="0">
      <formula>$I$4&gt;0</formula>
    </cfRule>
    <cfRule type="expression" priority="1" dxfId="2">
      <formula>$I$4&lt;0</formula>
    </cfRule>
  </conditionalFormatting>
  <dataValidations count="1">
    <dataValidation sqref="L7:L33" showDropDown="0" showInputMessage="1" showErrorMessage="1" allowBlank="0" type="list">
      <formula1>$AE$9:$AE$10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5" sqref="A5"/>
    </sheetView>
  </sheetViews>
  <sheetFormatPr baseColWidth="8" defaultColWidth="9" defaultRowHeight="13.45"/>
  <cols>
    <col width="15.6216216216216" customWidth="1" style="49" min="1" max="1"/>
    <col width="12.8108108108108" customWidth="1" style="49" min="2" max="2"/>
    <col width="11.2612612612613" customWidth="1" style="49" min="3" max="3"/>
    <col width="16.6396396396396" customWidth="1" style="49" min="4" max="4"/>
    <col width="9.126126126126129" customWidth="1" style="49" min="5" max="5"/>
    <col width="11.8738738738739" customWidth="1" style="49" min="6" max="6"/>
    <col width="14.6216216216216" customWidth="1" style="49" min="7" max="7"/>
    <col width="11.8738738738739" customWidth="1" style="49" min="8" max="8"/>
    <col width="21.6126126126126" customWidth="1" style="49" min="9" max="9"/>
    <col width="2.74774774774775" customWidth="1" style="49" min="10" max="10"/>
    <col width="14.6216216216216" customWidth="1" style="49" min="11" max="11"/>
    <col width="12.6396396396396" customWidth="1" style="49" min="12" max="13"/>
    <col width="11.8738738738739" customWidth="1" style="49" min="14" max="14"/>
    <col width="14.6216216216216" customWidth="1" style="49" min="15" max="15"/>
    <col width="17.3783783783784" customWidth="1" style="49" min="16" max="16"/>
    <col width="12.6396396396396" customWidth="1" style="49" min="17" max="20"/>
    <col hidden="1" width="6.37837837837838" customWidth="1" style="49" min="21" max="21"/>
    <col width="12.6396396396396" customWidth="1" style="49" min="22" max="25"/>
    <col width="11.7567567567568" customWidth="1" style="49" min="26" max="26"/>
    <col width="16" customWidth="1" style="49" min="27" max="27"/>
    <col width="11.5045045045045" customWidth="1" style="49" min="28" max="28"/>
    <col width="12.6396396396396" customWidth="1" style="49" min="29" max="29"/>
    <col width="11.6486486486486" customWidth="1" style="49" min="30" max="30"/>
    <col hidden="1" width="5.79279279279279" customWidth="1" style="49" min="31" max="31"/>
    <col width="9.36036036036036" customWidth="1" style="49" min="32" max="32"/>
    <col width="9.36036036036036" customWidth="1" style="49" min="34" max="34"/>
  </cols>
  <sheetData>
    <row r="1" ht="21.75" customHeight="1" s="33">
      <c r="B1" s="67" t="inlineStr">
        <is>
          <t>成本价=（买入总成本-卖出总金额）÷持有股票数量</t>
        </is>
      </c>
    </row>
    <row r="2" ht="21.75" customHeight="1" s="33">
      <c r="A2" s="68" t="n"/>
      <c r="B2" s="67" t="inlineStr">
        <is>
          <t>浮动盈亏比例=（市价-成本价）÷成本价</t>
        </is>
      </c>
      <c r="J2" s="68" t="n"/>
      <c r="K2" s="68" t="n"/>
      <c r="L2" s="68" t="n"/>
      <c r="M2" s="68" t="n"/>
      <c r="N2" s="68" t="n"/>
      <c r="O2" s="68" t="n"/>
      <c r="P2" s="68" t="n"/>
      <c r="Q2" s="68" t="n"/>
      <c r="R2" s="68" t="n"/>
      <c r="S2" s="68" t="n"/>
      <c r="T2" s="68" t="n"/>
      <c r="U2" s="68" t="n"/>
      <c r="V2" s="68" t="n"/>
      <c r="W2" s="68" t="n"/>
      <c r="X2" s="68" t="n"/>
      <c r="Y2" s="68" t="n"/>
      <c r="Z2" s="68" t="n"/>
      <c r="AA2" s="68" t="n"/>
      <c r="AB2" s="68" t="n"/>
      <c r="AC2" s="68" t="n"/>
      <c r="AD2" s="68" t="n"/>
      <c r="AE2" s="68" t="n"/>
      <c r="AF2" s="68" t="n"/>
      <c r="AG2" s="68" t="n"/>
      <c r="AH2" s="68" t="n"/>
    </row>
    <row r="4" ht="19.5" customHeight="1" s="33">
      <c r="A4" s="70" t="inlineStr">
        <is>
          <t>持股天数</t>
        </is>
      </c>
      <c r="B4" s="70" t="inlineStr">
        <is>
          <t>股票名称</t>
        </is>
      </c>
      <c r="C4" s="70" t="inlineStr">
        <is>
          <t>股票代码</t>
        </is>
      </c>
      <c r="D4" s="70" t="inlineStr">
        <is>
          <t>昨收盘价</t>
        </is>
      </c>
      <c r="E4" s="69" t="n"/>
      <c r="H4" s="70" t="inlineStr">
        <is>
          <t>浮动收益</t>
        </is>
      </c>
      <c r="I4" s="31">
        <f>(D5-B7)*C7-H7</f>
        <v/>
      </c>
    </row>
    <row r="5" ht="19.5" customHeight="1" s="33">
      <c r="A5" s="72">
        <f>NETWORKDAYS(A7,TODAY())</f>
        <v/>
      </c>
      <c r="B5" s="61" t="inlineStr">
        <is>
          <t>光迅科技</t>
        </is>
      </c>
      <c r="C5" s="28" t="inlineStr">
        <is>
          <t>002281</t>
        </is>
      </c>
      <c r="D5" s="61" t="n">
        <v>40.66</v>
      </c>
    </row>
    <row r="6" ht="19.5" customHeight="1" s="33">
      <c r="A6" s="70" t="inlineStr">
        <is>
          <t>建仓时间</t>
        </is>
      </c>
      <c r="B6" s="70" t="inlineStr">
        <is>
          <t>成本价</t>
        </is>
      </c>
      <c r="C6" s="70" t="inlineStr">
        <is>
          <t>持仓数量</t>
        </is>
      </c>
      <c r="D6" s="70" t="inlineStr">
        <is>
          <t>清仓前成本价</t>
        </is>
      </c>
      <c r="E6" s="70" t="inlineStr">
        <is>
          <t>清仓价</t>
        </is>
      </c>
      <c r="F6" s="70" t="inlineStr">
        <is>
          <t>清仓数量</t>
        </is>
      </c>
      <c r="G6" s="70" t="inlineStr">
        <is>
          <t xml:space="preserve">清仓时间 </t>
        </is>
      </c>
      <c r="H6" s="70" t="inlineStr">
        <is>
          <t>费用</t>
        </is>
      </c>
      <c r="I6" s="70" t="inlineStr">
        <is>
          <t>收益</t>
        </is>
      </c>
      <c r="J6" s="61" t="n"/>
      <c r="K6" s="73" t="inlineStr">
        <is>
          <t>交易时间</t>
        </is>
      </c>
      <c r="L6" s="74" t="inlineStr">
        <is>
          <t>交易类型</t>
        </is>
      </c>
      <c r="M6" s="74" t="inlineStr">
        <is>
          <t>交易价格</t>
        </is>
      </c>
      <c r="N6" s="74" t="inlineStr">
        <is>
          <t>交易数量</t>
        </is>
      </c>
      <c r="O6" s="74" t="inlineStr">
        <is>
          <t>交易金额</t>
        </is>
      </c>
      <c r="P6" s="74" t="inlineStr">
        <is>
          <t>佣金和过户费</t>
        </is>
      </c>
      <c r="Q6" s="74" t="inlineStr">
        <is>
          <t>印花税</t>
        </is>
      </c>
      <c r="R6" s="61" t="n"/>
      <c r="S6" s="61" t="n"/>
      <c r="T6" s="61" t="n"/>
      <c r="U6" s="61" t="n"/>
      <c r="V6" s="61" t="n"/>
      <c r="W6" s="61" t="n"/>
      <c r="X6" s="61" t="n"/>
      <c r="Y6" s="61" t="n"/>
      <c r="Z6" s="61" t="n"/>
    </row>
    <row r="7" ht="21.75" customHeight="1" s="33">
      <c r="A7" s="82" t="n">
        <v>45345</v>
      </c>
      <c r="B7" s="75">
        <f>IF(C7=0,0,(SUMIFS(O7:O33,L7:L33,"买入")+SUM(P7:P33)+SUM(Q7:Q33)-SUMIFS(O7:O33,L7:L33,"卖出"))/C7)</f>
        <v/>
      </c>
      <c r="C7" s="72">
        <f>SUMIFS(N7:N33,L7:L33,"买入")-SUMIFS(N7:N33,L7:L33,"卖出")</f>
        <v/>
      </c>
      <c r="D7" s="61" t="n"/>
      <c r="E7" s="61" t="n"/>
      <c r="F7" s="61" t="n"/>
      <c r="G7" s="63" t="n"/>
      <c r="H7" s="61">
        <f>SUM(P7:P33)+SUM(Q7:Q33)</f>
        <v/>
      </c>
      <c r="I7" s="61" t="n"/>
      <c r="K7" s="82" t="n">
        <v>45345</v>
      </c>
      <c r="L7" s="77" t="inlineStr">
        <is>
          <t>买入</t>
        </is>
      </c>
      <c r="M7" s="64" t="n">
        <v>41.07</v>
      </c>
      <c r="N7" s="65" t="n">
        <v>1300</v>
      </c>
      <c r="O7" s="64">
        <f>M7*N7</f>
        <v/>
      </c>
      <c r="P7" s="64">
        <f>IF(O7=0,0,IF((O7*1/10000)&lt;5,5+O7*0.1/10000,(O7*1.1/10000)))</f>
        <v/>
      </c>
      <c r="Q7" s="64">
        <f>IFERROR(_xlfn.IFS(L7="买入",0,L7="卖出",O7*0.5/1000),0)</f>
        <v/>
      </c>
      <c r="U7" s="79" t="inlineStr">
        <is>
          <t>平安</t>
        </is>
      </c>
    </row>
    <row r="8" ht="21.75" customHeight="1" s="33">
      <c r="A8" s="79" t="n"/>
      <c r="B8" s="75" t="n"/>
      <c r="C8" s="61" t="n"/>
      <c r="D8" s="61" t="n"/>
      <c r="E8" s="61" t="n"/>
      <c r="F8" s="61" t="n"/>
      <c r="G8" s="61" t="n"/>
      <c r="H8" s="61" t="n"/>
      <c r="I8" s="61" t="n"/>
      <c r="K8" s="82" t="n"/>
      <c r="L8" s="77" t="n"/>
      <c r="M8" s="64" t="n"/>
      <c r="N8" s="65" t="n"/>
      <c r="O8" s="64">
        <f>M8*N8</f>
        <v/>
      </c>
      <c r="P8" s="64">
        <f>IF(O8=0,0,IF((O8*1/10000)&lt;5,5+O8*0.1/10000,(O8*1.1/10000)))</f>
        <v/>
      </c>
      <c r="Q8" s="64">
        <f>IFERROR(_xlfn.IFS(L8="买入",0,L8="卖出",O8*0.5/1000),0)</f>
        <v/>
      </c>
      <c r="U8" s="79" t="inlineStr">
        <is>
          <t>园元</t>
        </is>
      </c>
    </row>
    <row r="9" ht="21.75" customHeight="1" s="33">
      <c r="A9" s="63" t="n"/>
      <c r="B9" s="75" t="n"/>
      <c r="C9" s="61" t="n"/>
      <c r="D9" s="61" t="n"/>
      <c r="E9" s="61" t="n"/>
      <c r="F9" s="61" t="n"/>
      <c r="G9" s="63" t="n"/>
      <c r="H9" s="61" t="n"/>
      <c r="I9" s="61" t="n"/>
      <c r="K9" s="82" t="n"/>
      <c r="L9" s="77" t="n"/>
      <c r="M9" s="64" t="n"/>
      <c r="N9" s="65" t="n"/>
      <c r="O9" s="64">
        <f>M9*N9</f>
        <v/>
      </c>
      <c r="P9" s="64">
        <f>IF(O9=0,0,IF((O9*1/10000)&lt;5,5+O9*0.1/10000,(O9*1.1/10000)))</f>
        <v/>
      </c>
      <c r="Q9" s="64">
        <f>IFERROR(_xlfn.IFS(L9="买入",0,L9="卖出",O9*0.5/1000),0)</f>
        <v/>
      </c>
      <c r="AE9" s="69" t="inlineStr">
        <is>
          <t>买入</t>
        </is>
      </c>
    </row>
    <row r="10" ht="21.75" customHeight="1" s="33">
      <c r="D10" s="61" t="n"/>
      <c r="E10" s="61" t="n"/>
      <c r="F10" s="61" t="n"/>
      <c r="K10" s="82" t="n"/>
      <c r="L10" s="77" t="n"/>
      <c r="M10" s="64" t="n"/>
      <c r="N10" s="65" t="n"/>
      <c r="O10" s="64">
        <f>M10*N10</f>
        <v/>
      </c>
      <c r="P10" s="64">
        <f>IF(O10=0,0,IF((O10*1/10000)&lt;5,5+O10*0.1/10000,(O10*1.1/10000)))</f>
        <v/>
      </c>
      <c r="Q10" s="64">
        <f>IFERROR(_xlfn.IFS(L10="买入",0,L10="卖出",O10*0.5/1000),0)</f>
        <v/>
      </c>
      <c r="AE10" s="69" t="inlineStr">
        <is>
          <t>卖出</t>
        </is>
      </c>
    </row>
    <row r="11" ht="21.75" customHeight="1" s="33">
      <c r="D11" s="61" t="n"/>
      <c r="E11" s="61" t="n"/>
      <c r="F11" s="61" t="n"/>
      <c r="K11" s="82" t="n"/>
      <c r="L11" s="77" t="n"/>
      <c r="M11" s="64" t="n"/>
      <c r="N11" s="65" t="n"/>
      <c r="O11" s="64">
        <f>M11*N11</f>
        <v/>
      </c>
      <c r="P11" s="64">
        <f>IF(O11=0,0,IF((O11*1/10000)&lt;5,5+O11*0.1/10000,(O11*1.1/10000)))</f>
        <v/>
      </c>
      <c r="Q11" s="64">
        <f>IFERROR(_xlfn.IFS(L11="买入",0,L11="卖出",O11*0.5/1000),0)</f>
        <v/>
      </c>
    </row>
    <row r="12" ht="21.75" customHeight="1" s="33">
      <c r="D12" s="61" t="n"/>
      <c r="E12" s="61" t="n"/>
      <c r="F12" s="61" t="n"/>
      <c r="K12" s="82" t="n"/>
      <c r="L12" s="77" t="n"/>
      <c r="M12" s="64" t="n"/>
      <c r="N12" s="65" t="n"/>
      <c r="O12" s="64">
        <f>M12*N12</f>
        <v/>
      </c>
      <c r="P12" s="64">
        <f>IF(O12=0,0,IF((O12*1/10000)&lt;5,5+O12*0.1/10000,(O12*1.1/10000)))</f>
        <v/>
      </c>
      <c r="Q12" s="64">
        <f>IFERROR(_xlfn.IFS(L12="买入",0,L12="卖出",O12*0.5/1000),0)</f>
        <v/>
      </c>
    </row>
    <row r="13" ht="21.75" customHeight="1" s="33">
      <c r="D13" s="61" t="n"/>
      <c r="E13" s="61" t="n"/>
      <c r="F13" s="61" t="n"/>
      <c r="K13" s="82" t="n"/>
      <c r="L13" s="77" t="n"/>
      <c r="M13" s="64" t="n"/>
      <c r="N13" s="65" t="n"/>
      <c r="O13" s="64">
        <f>M13*N13</f>
        <v/>
      </c>
      <c r="P13" s="64">
        <f>IF(O13=0,0,IF((O13*1/10000)&lt;5,5+O13*0.1/10000,(O13*1.1/10000)))</f>
        <v/>
      </c>
      <c r="Q13" s="64">
        <f>IFERROR(_xlfn.IFS(L13="买入",0,L13="卖出",O13*0.5/1000),0)</f>
        <v/>
      </c>
    </row>
    <row r="14" ht="21.75" customHeight="1" s="33">
      <c r="D14" s="61" t="n"/>
      <c r="E14" s="61" t="n"/>
      <c r="F14" s="61" t="n"/>
      <c r="K14" s="63" t="n"/>
      <c r="L14" s="77" t="n"/>
      <c r="M14" s="64" t="n"/>
      <c r="N14" s="65" t="n"/>
      <c r="O14" s="64">
        <f>M14*N14</f>
        <v/>
      </c>
      <c r="P14" s="64">
        <f>IF(O14=0,0,IF((O14*1/10000)&lt;5,5+O14*0.1/10000,(O14*1.1/10000)))</f>
        <v/>
      </c>
      <c r="Q14" s="64">
        <f>IFERROR(_xlfn.IFS(L14="买入",0,L14="卖出",O14*0.5/1000),0)</f>
        <v/>
      </c>
    </row>
    <row r="15" ht="21.75" customHeight="1" s="33">
      <c r="D15" s="61" t="n"/>
      <c r="E15" s="61" t="n"/>
      <c r="F15" s="61" t="n"/>
      <c r="K15" s="63" t="n"/>
      <c r="L15" s="77" t="n"/>
      <c r="M15" s="64" t="n"/>
      <c r="N15" s="65" t="n"/>
      <c r="O15" s="64">
        <f>M15*N15</f>
        <v/>
      </c>
      <c r="P15" s="64">
        <f>IF(O15=0,0,IF((O15*1/10000)&lt;5,5+O15*0.1/10000,(O15*1.1/10000)))</f>
        <v/>
      </c>
      <c r="Q15" s="64">
        <f>IFERROR(_xlfn.IFS(L15="买入",0,L15="卖出",O15*0.5/1000),0)</f>
        <v/>
      </c>
    </row>
    <row r="16" ht="21.75" customHeight="1" s="33">
      <c r="D16" s="61" t="n"/>
      <c r="E16" s="61" t="n"/>
      <c r="F16" s="61" t="n"/>
      <c r="K16" s="63" t="n"/>
      <c r="L16" s="77" t="n"/>
      <c r="M16" s="64" t="n"/>
      <c r="N16" s="65" t="n"/>
      <c r="O16" s="64">
        <f>M16*N16</f>
        <v/>
      </c>
      <c r="P16" s="64">
        <f>IF(O16=0,0,IF((O16*1/10000)&lt;5,5+O16*0.1/10000,(O16*1.1/10000)))</f>
        <v/>
      </c>
      <c r="Q16" s="64">
        <f>IFERROR(_xlfn.IFS(L16="买入",0,L16="卖出",O16*0.5/1000),0)</f>
        <v/>
      </c>
    </row>
    <row r="17" ht="21.75" customHeight="1" s="33">
      <c r="D17" s="61" t="n"/>
      <c r="E17" s="61" t="n"/>
      <c r="F17" s="61" t="n"/>
      <c r="K17" s="63" t="n"/>
      <c r="L17" s="77" t="n"/>
      <c r="M17" s="64" t="n"/>
      <c r="N17" s="65" t="n"/>
      <c r="O17" s="64">
        <f>M17*N17</f>
        <v/>
      </c>
      <c r="P17" s="64">
        <f>IF(O17=0,0,IF((O17*1/10000)&lt;5,5+O17*0.1/10000,(O17*1.1/10000)))</f>
        <v/>
      </c>
      <c r="Q17" s="64">
        <f>IFERROR(_xlfn.IFS(L17="买入",0,L17="卖出",O17*0.5/1000),0)</f>
        <v/>
      </c>
      <c r="AA17" s="80" t="n"/>
      <c r="AB17" s="64" t="n"/>
    </row>
    <row r="18" ht="21.75" customHeight="1" s="33">
      <c r="D18" s="61" t="n"/>
      <c r="E18" s="61" t="n"/>
      <c r="F18" s="61" t="n"/>
      <c r="K18" s="63" t="n"/>
      <c r="L18" s="77" t="n"/>
      <c r="M18" s="64" t="n"/>
      <c r="N18" s="65" t="n"/>
      <c r="O18" s="64">
        <f>M18*N18</f>
        <v/>
      </c>
      <c r="P18" s="64">
        <f>IF(O18=0,0,IF((O18*1/10000)&lt;5,5+O18*0.1/10000,(O18*1.1/10000)))</f>
        <v/>
      </c>
      <c r="Q18" s="64">
        <f>IFERROR(_xlfn.IFS(L18="买入",0,L18="卖出",O18*0.5/1000),0)</f>
        <v/>
      </c>
      <c r="AA18" s="80" t="n"/>
    </row>
    <row r="19" ht="21.75" customHeight="1" s="33">
      <c r="D19" s="61" t="n"/>
      <c r="E19" s="61" t="n"/>
      <c r="F19" s="61" t="n"/>
      <c r="K19" s="63" t="n"/>
      <c r="L19" s="77" t="n"/>
      <c r="M19" s="64" t="n"/>
      <c r="N19" s="65" t="n"/>
      <c r="O19" s="64">
        <f>M19*N19</f>
        <v/>
      </c>
      <c r="P19" s="64">
        <f>IF(O19=0,0,IF((O19*1/10000)&lt;5,5+O19*0.1/10000,(O19*1.1/10000)))</f>
        <v/>
      </c>
      <c r="Q19" s="64">
        <f>IFERROR(_xlfn.IFS(L19="买入",0,L19="卖出",O19*0.5/1000),0)</f>
        <v/>
      </c>
    </row>
    <row r="20" ht="21.75" customHeight="1" s="33">
      <c r="D20" s="61" t="n"/>
      <c r="E20" s="61" t="n"/>
      <c r="F20" s="61" t="n"/>
      <c r="K20" s="63" t="n"/>
      <c r="L20" s="77" t="n"/>
      <c r="M20" s="64" t="n"/>
      <c r="N20" s="65" t="n"/>
      <c r="O20" s="64">
        <f>M20*N20</f>
        <v/>
      </c>
      <c r="P20" s="64">
        <f>IF(O20=0,0,IF((O20*1/10000)&lt;5,5+O20*0.1/10000,(O20*1.1/10000)))</f>
        <v/>
      </c>
      <c r="Q20" s="64">
        <f>IFERROR(_xlfn.IFS(L20="买入",0,L20="卖出",O20*0.5/1000),0)</f>
        <v/>
      </c>
    </row>
    <row r="21" ht="21.75" customHeight="1" s="33">
      <c r="D21" s="61" t="n"/>
      <c r="E21" s="61" t="n"/>
      <c r="F21" s="61" t="n"/>
      <c r="K21" s="63" t="n"/>
      <c r="L21" s="77" t="n"/>
      <c r="M21" s="64" t="n"/>
      <c r="N21" s="65" t="n"/>
      <c r="O21" s="64">
        <f>M21*N21</f>
        <v/>
      </c>
      <c r="P21" s="64">
        <f>IF(O21=0,0,IF((O21*1/10000)&lt;5,5+O21*0.1/10000,(O21*1.1/10000)))</f>
        <v/>
      </c>
      <c r="Q21" s="64">
        <f>IFERROR(_xlfn.IFS(L21="买入",0,L21="卖出",O21*0.5/1000),0)</f>
        <v/>
      </c>
    </row>
    <row r="22" ht="21.75" customHeight="1" s="33">
      <c r="D22" s="61" t="n"/>
      <c r="E22" s="61" t="n"/>
      <c r="F22" s="61" t="n"/>
      <c r="K22" s="63" t="n"/>
      <c r="L22" s="77" t="n"/>
      <c r="M22" s="64" t="n"/>
      <c r="N22" s="65" t="n"/>
      <c r="O22" s="64">
        <f>M22*N22</f>
        <v/>
      </c>
      <c r="P22" s="64">
        <f>IF(O22=0,0,IF((O22*1/10000)&lt;5,5+O22*0.1/10000,(O22*1.1/10000)))</f>
        <v/>
      </c>
      <c r="Q22" s="64">
        <f>IFERROR(_xlfn.IFS(L22="买入",0,L22="卖出",O22*0.5/1000),0)</f>
        <v/>
      </c>
    </row>
    <row r="23" ht="21.75" customHeight="1" s="33">
      <c r="D23" s="61" t="n"/>
      <c r="E23" s="61" t="n"/>
      <c r="F23" s="61" t="n"/>
      <c r="K23" s="63" t="n"/>
      <c r="L23" s="77" t="n"/>
      <c r="M23" s="64" t="n"/>
      <c r="N23" s="65" t="n"/>
      <c r="O23" s="64">
        <f>M23*N23</f>
        <v/>
      </c>
      <c r="P23" s="64">
        <f>IF(O23=0,0,IF((O23*1/10000)&lt;5,5+O23*0.1/10000,(O23*1.1/10000)))</f>
        <v/>
      </c>
      <c r="Q23" s="64">
        <f>IFERROR(_xlfn.IFS(L23="买入",0,L23="卖出",O23*0.5/1000),0)</f>
        <v/>
      </c>
    </row>
    <row r="24" ht="21.75" customHeight="1" s="33">
      <c r="D24" s="61" t="n"/>
      <c r="E24" s="61" t="n"/>
      <c r="F24" s="61" t="n"/>
      <c r="K24" s="63" t="n"/>
      <c r="L24" s="77" t="n"/>
      <c r="M24" s="64" t="n"/>
      <c r="N24" s="65" t="n"/>
      <c r="O24" s="64">
        <f>M24*N24</f>
        <v/>
      </c>
      <c r="P24" s="64">
        <f>IF(O24=0,0,IF((O24*1/10000)&lt;5,5+O24*0.1/10000,(O24*1.1/10000)))</f>
        <v/>
      </c>
      <c r="Q24" s="64">
        <f>IFERROR(_xlfn.IFS(L24="买入",0,L24="卖出",O24*0.5/1000),0)</f>
        <v/>
      </c>
    </row>
    <row r="25" ht="21.75" customHeight="1" s="33">
      <c r="D25" s="61" t="n"/>
      <c r="E25" s="61" t="n"/>
      <c r="F25" s="61" t="n"/>
      <c r="K25" s="63" t="n"/>
      <c r="L25" s="77" t="n"/>
      <c r="M25" s="64" t="n"/>
      <c r="N25" s="65" t="n"/>
      <c r="O25" s="64">
        <f>M25*N25</f>
        <v/>
      </c>
      <c r="P25" s="64">
        <f>IF(O25=0,0,IF((O25*1/10000)&lt;5,5+O25*0.1/10000,(O25*1.1/10000)))</f>
        <v/>
      </c>
      <c r="Q25" s="64">
        <f>IFERROR(_xlfn.IFS(L25="买入",0,L25="卖出",O25*0.5/1000),0)</f>
        <v/>
      </c>
    </row>
    <row r="26" ht="21.75" customHeight="1" s="33">
      <c r="D26" s="61" t="n"/>
      <c r="E26" s="61" t="n"/>
      <c r="F26" s="61" t="n"/>
      <c r="K26" s="63" t="n"/>
      <c r="L26" s="77" t="n"/>
      <c r="M26" s="64" t="n"/>
      <c r="N26" s="65" t="n"/>
      <c r="O26" s="64">
        <f>M26*N26</f>
        <v/>
      </c>
      <c r="P26" s="64">
        <f>IF(O26=0,0,IF((O26*1/10000)&lt;5,5+O26*0.1/10000,(O26*1.1/10000)))</f>
        <v/>
      </c>
      <c r="Q26" s="64">
        <f>IFERROR(_xlfn.IFS(L26="买入",0,L26="卖出",O26*0.5/1000),0)</f>
        <v/>
      </c>
    </row>
    <row r="27" ht="21.75" customHeight="1" s="33">
      <c r="D27" s="61" t="n"/>
      <c r="E27" s="61" t="n"/>
      <c r="F27" s="61" t="n"/>
      <c r="K27" s="63" t="n"/>
      <c r="L27" s="77" t="n"/>
      <c r="M27" s="64" t="n"/>
      <c r="N27" s="65" t="n"/>
      <c r="O27" s="64">
        <f>M27*N27</f>
        <v/>
      </c>
      <c r="P27" s="64">
        <f>IF(O27=0,0,IF((O27*1/10000)&lt;5,5+O27*0.1/10000,(O27*1.1/10000)))</f>
        <v/>
      </c>
      <c r="Q27" s="64">
        <f>IFERROR(_xlfn.IFS(L27="买入",0,L27="卖出",O27*0.5/1000),0)</f>
        <v/>
      </c>
    </row>
    <row r="28" ht="21.75" customHeight="1" s="33">
      <c r="D28" s="61" t="n"/>
      <c r="E28" s="61" t="n"/>
      <c r="F28" s="61" t="n"/>
      <c r="K28" s="63" t="n"/>
      <c r="L28" s="77" t="n"/>
      <c r="M28" s="64" t="n"/>
      <c r="N28" s="65" t="n"/>
      <c r="O28" s="64">
        <f>M28*N28</f>
        <v/>
      </c>
      <c r="P28" s="64">
        <f>IF(O28=0,0,IF((O28*1/10000)&lt;5,5+O28*0.1/10000,(O28*1.1/10000)))</f>
        <v/>
      </c>
      <c r="Q28" s="64">
        <f>IFERROR(_xlfn.IFS(L28="买入",0,L28="卖出",O28*0.5/1000),0)</f>
        <v/>
      </c>
    </row>
    <row r="29" ht="21.75" customHeight="1" s="33">
      <c r="D29" s="61" t="n"/>
      <c r="E29" s="61" t="n"/>
      <c r="F29" s="61" t="n"/>
      <c r="K29" s="63" t="n"/>
      <c r="L29" s="77" t="n"/>
      <c r="M29" s="64" t="n"/>
      <c r="N29" s="65" t="n"/>
      <c r="O29" s="64">
        <f>M29*N29</f>
        <v/>
      </c>
      <c r="P29" s="64">
        <f>IF(O29=0,0,IF((O29*1/10000)&lt;5,5+O29*0.1/10000,(O29*1.1/10000)))</f>
        <v/>
      </c>
      <c r="Q29" s="64">
        <f>IFERROR(_xlfn.IFS(L29="买入",0,L29="卖出",O29*0.5/1000),0)</f>
        <v/>
      </c>
    </row>
    <row r="30" ht="21.75" customHeight="1" s="33">
      <c r="D30" s="61" t="n"/>
      <c r="E30" s="61" t="n"/>
      <c r="F30" s="61" t="n"/>
      <c r="K30" s="63" t="n"/>
      <c r="L30" s="77" t="n"/>
      <c r="M30" s="64" t="n"/>
      <c r="N30" s="65" t="n"/>
      <c r="O30" s="64">
        <f>M30*N30</f>
        <v/>
      </c>
      <c r="P30" s="64">
        <f>IF(O30=0,0,IF((O30*1/10000)&lt;5,5+O30*0.1/10000,(O30*1.1/10000)))</f>
        <v/>
      </c>
      <c r="Q30" s="64">
        <f>IFERROR(_xlfn.IFS(L30="买入",0,L30="卖出",O30*0.5/1000),0)</f>
        <v/>
      </c>
    </row>
    <row r="31" ht="21.75" customHeight="1" s="33">
      <c r="D31" s="61" t="n"/>
      <c r="E31" s="61" t="n"/>
      <c r="F31" s="61" t="n"/>
      <c r="K31" s="63" t="n"/>
      <c r="L31" s="77" t="n"/>
      <c r="M31" s="64" t="n"/>
      <c r="N31" s="65" t="n"/>
      <c r="O31" s="64">
        <f>M31*N31</f>
        <v/>
      </c>
      <c r="P31" s="64">
        <f>IF(O31=0,0,IF((O31*1/10000)&lt;5,5+O31*0.1/10000,(O31*1.1/10000)))</f>
        <v/>
      </c>
      <c r="Q31" s="64">
        <f>IFERROR(_xlfn.IFS(L31="买入",0,L31="卖出",O31*0.5/1000),0)</f>
        <v/>
      </c>
    </row>
    <row r="32" ht="21.75" customHeight="1" s="33">
      <c r="D32" s="61" t="n"/>
      <c r="E32" s="61" t="n"/>
      <c r="F32" s="61" t="n"/>
      <c r="K32" s="63" t="n"/>
      <c r="L32" s="77" t="n"/>
      <c r="M32" s="64" t="n"/>
      <c r="N32" s="65" t="n"/>
      <c r="O32" s="64">
        <f>M32*N32</f>
        <v/>
      </c>
      <c r="P32" s="64">
        <f>IF(O32=0,0,IF((O32*1/10000)&lt;5,5+O32*0.1/10000,(O32*1.1/10000)))</f>
        <v/>
      </c>
      <c r="Q32" s="64">
        <f>IFERROR(_xlfn.IFS(L32="买入",0,L32="卖出",O32*0.5/1000),0)</f>
        <v/>
      </c>
    </row>
    <row r="33" ht="21.75" customHeight="1" s="33">
      <c r="D33" s="61" t="n"/>
      <c r="E33" s="61" t="n"/>
      <c r="F33" s="61" t="n"/>
      <c r="K33" s="63" t="n"/>
      <c r="L33" s="77" t="n"/>
      <c r="M33" s="64" t="n"/>
      <c r="N33" s="65" t="n"/>
      <c r="O33" s="64">
        <f>M33*N33</f>
        <v/>
      </c>
      <c r="P33" s="64">
        <f>IF(O33=0,0,IF((O33*1/10000)&lt;5,5+O33*0.1/10000,(O33*1.1/10000)))</f>
        <v/>
      </c>
      <c r="Q33" s="64">
        <f>IFERROR(_xlfn.IFS(L33="买入",0,L33="卖出",O33*0.5/1000),0)</f>
        <v/>
      </c>
    </row>
    <row r="34" ht="21.75" customHeight="1" s="33">
      <c r="D34" s="61" t="n"/>
      <c r="E34" s="61" t="n"/>
      <c r="F34" s="61" t="n"/>
    </row>
    <row r="35" ht="21.75" customHeight="1" s="33">
      <c r="D35" s="61" t="n"/>
      <c r="E35" s="61" t="n"/>
      <c r="F35" s="61" t="n"/>
    </row>
    <row r="36" ht="21.75" customHeight="1" s="33"/>
  </sheetData>
  <mergeCells count="2">
    <mergeCell ref="B1:I1"/>
    <mergeCell ref="B2:I2"/>
  </mergeCells>
  <conditionalFormatting sqref="I4">
    <cfRule type="cellIs" priority="4" operator="greaterThanOrEqual" dxfId="0">
      <formula>0</formula>
    </cfRule>
    <cfRule type="expression" priority="5" dxfId="2">
      <formula>$I$4&lt;0</formula>
    </cfRule>
  </conditionalFormatting>
  <conditionalFormatting sqref="I7:I33">
    <cfRule type="cellIs" priority="2" operator="lessThan" dxfId="4">
      <formula>0</formula>
    </cfRule>
    <cfRule type="cellIs" priority="3" operator="greaterThan" dxfId="3">
      <formula>0</formula>
    </cfRule>
  </conditionalFormatting>
  <dataValidations count="1">
    <dataValidation sqref="L7:L33" showDropDown="0" showInputMessage="1" showErrorMessage="1" allowBlank="0" type="list">
      <formula1>$AE$9:$AE$10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5" sqref="A5"/>
    </sheetView>
  </sheetViews>
  <sheetFormatPr baseColWidth="8" defaultColWidth="9" defaultRowHeight="13.45"/>
  <cols>
    <col width="15.6216216216216" customWidth="1" style="49" min="1" max="1"/>
    <col width="12.8108108108108" customWidth="1" style="49" min="2" max="2"/>
    <col width="11.2612612612613" customWidth="1" style="49" min="3" max="3"/>
    <col width="16.6396396396396" customWidth="1" style="49" min="4" max="4"/>
    <col width="9.126126126126129" customWidth="1" style="49" min="5" max="5"/>
    <col width="11.8738738738739" customWidth="1" style="49" min="6" max="6"/>
    <col width="14.6216216216216" customWidth="1" style="49" min="7" max="7"/>
    <col width="11.8738738738739" customWidth="1" style="49" min="8" max="8"/>
    <col width="20.4864864864865" customWidth="1" style="49" min="9" max="9"/>
    <col width="2.74774774774775" customWidth="1" style="49" min="10" max="10"/>
    <col width="14.6216216216216" customWidth="1" style="49" min="11" max="11"/>
    <col width="12.6396396396396" customWidth="1" style="49" min="12" max="13"/>
    <col width="11.8738738738739" customWidth="1" style="49" min="14" max="14"/>
    <col width="14.6216216216216" customWidth="1" style="49" min="15" max="15"/>
    <col width="17.3783783783784" customWidth="1" style="49" min="16" max="16"/>
    <col width="12.6396396396396" customWidth="1" style="49" min="17" max="20"/>
    <col hidden="1" width="6.37837837837838" customWidth="1" style="49" min="21" max="21"/>
    <col width="12.6396396396396" customWidth="1" style="49" min="22" max="25"/>
    <col width="11.7567567567568" customWidth="1" style="49" min="26" max="26"/>
    <col width="16" customWidth="1" style="49" min="27" max="27"/>
    <col width="11.5045045045045" customWidth="1" style="49" min="28" max="28"/>
    <col width="12.6396396396396" customWidth="1" style="49" min="29" max="29"/>
    <col width="11.6486486486486" customWidth="1" style="49" min="30" max="30"/>
    <col hidden="1" width="5.79279279279279" customWidth="1" style="49" min="31" max="31"/>
    <col width="9.36036036036036" customWidth="1" style="49" min="32" max="32"/>
    <col width="9.36036036036036" customWidth="1" style="49" min="34" max="34"/>
  </cols>
  <sheetData>
    <row r="1" ht="21.75" customHeight="1" s="33">
      <c r="B1" s="67" t="inlineStr">
        <is>
          <t>成本价=（买入总成本-卖出总金额）÷持有股票数量</t>
        </is>
      </c>
    </row>
    <row r="2" ht="21.75" customHeight="1" s="33">
      <c r="A2" s="68" t="n"/>
      <c r="B2" s="67" t="inlineStr">
        <is>
          <t>浮动盈亏比例=（市价-成本价）÷成本价</t>
        </is>
      </c>
      <c r="J2" s="68" t="n"/>
      <c r="K2" s="68" t="n"/>
      <c r="L2" s="68" t="n"/>
      <c r="M2" s="68" t="n"/>
      <c r="N2" s="68" t="n"/>
      <c r="O2" s="68" t="n"/>
      <c r="P2" s="68" t="n"/>
      <c r="Q2" s="68" t="n"/>
      <c r="R2" s="68" t="n"/>
      <c r="S2" s="68" t="n"/>
      <c r="T2" s="68" t="n"/>
      <c r="U2" s="68" t="n"/>
      <c r="V2" s="68" t="n"/>
      <c r="W2" s="68" t="n"/>
      <c r="X2" s="68" t="n"/>
      <c r="Y2" s="68" t="n"/>
      <c r="Z2" s="68" t="n"/>
      <c r="AA2" s="68" t="n"/>
      <c r="AB2" s="68" t="n"/>
      <c r="AC2" s="68" t="n"/>
      <c r="AD2" s="68" t="n"/>
      <c r="AE2" s="68" t="n"/>
      <c r="AF2" s="68" t="n"/>
      <c r="AG2" s="68" t="n"/>
      <c r="AH2" s="68" t="n"/>
    </row>
    <row r="4" ht="19.5" customHeight="1" s="33">
      <c r="A4" s="70" t="inlineStr">
        <is>
          <t>持股天数</t>
        </is>
      </c>
      <c r="B4" s="70" t="inlineStr">
        <is>
          <t>股票名称</t>
        </is>
      </c>
      <c r="C4" s="70" t="inlineStr">
        <is>
          <t>股票代码</t>
        </is>
      </c>
      <c r="D4" s="70" t="inlineStr">
        <is>
          <t>昨收盘价</t>
        </is>
      </c>
      <c r="E4" s="69" t="n"/>
      <c r="H4" s="70" t="inlineStr">
        <is>
          <t>浮动收益</t>
        </is>
      </c>
      <c r="I4" s="83">
        <f>(D5-B7)*C7-H7</f>
        <v/>
      </c>
    </row>
    <row r="5" ht="19.5" customHeight="1" s="33">
      <c r="A5" s="72">
        <f>NETWORKDAYS(A7,TODAY())</f>
        <v/>
      </c>
      <c r="B5" s="61" t="inlineStr">
        <is>
          <t>阳光电源</t>
        </is>
      </c>
      <c r="C5" s="28" t="inlineStr">
        <is>
          <t>300274</t>
        </is>
      </c>
      <c r="D5" s="61" t="n">
        <v>108.74</v>
      </c>
    </row>
    <row r="6" ht="19.5" customHeight="1" s="33">
      <c r="A6" s="70" t="inlineStr">
        <is>
          <t>建仓时间</t>
        </is>
      </c>
      <c r="B6" s="70" t="inlineStr">
        <is>
          <t>成本价</t>
        </is>
      </c>
      <c r="C6" s="70" t="inlineStr">
        <is>
          <t>持仓数量</t>
        </is>
      </c>
      <c r="D6" s="70" t="inlineStr">
        <is>
          <t>清仓前成本价</t>
        </is>
      </c>
      <c r="E6" s="70" t="inlineStr">
        <is>
          <t>清仓价</t>
        </is>
      </c>
      <c r="F6" s="70" t="inlineStr">
        <is>
          <t>清仓数量</t>
        </is>
      </c>
      <c r="G6" s="70" t="inlineStr">
        <is>
          <t xml:space="preserve">清仓时间 </t>
        </is>
      </c>
      <c r="H6" s="70" t="inlineStr">
        <is>
          <t>费用</t>
        </is>
      </c>
      <c r="I6" s="70" t="inlineStr">
        <is>
          <t>收益</t>
        </is>
      </c>
      <c r="J6" s="61" t="n"/>
      <c r="K6" s="73" t="inlineStr">
        <is>
          <t>交易时间</t>
        </is>
      </c>
      <c r="L6" s="74" t="inlineStr">
        <is>
          <t>交易类型</t>
        </is>
      </c>
      <c r="M6" s="74" t="inlineStr">
        <is>
          <t>交易价格</t>
        </is>
      </c>
      <c r="N6" s="74" t="inlineStr">
        <is>
          <t>交易数量</t>
        </is>
      </c>
      <c r="O6" s="74" t="inlineStr">
        <is>
          <t>交易金额</t>
        </is>
      </c>
      <c r="P6" s="74" t="inlineStr">
        <is>
          <t>佣金和过户费</t>
        </is>
      </c>
      <c r="Q6" s="74" t="inlineStr">
        <is>
          <t>印花税</t>
        </is>
      </c>
      <c r="R6" s="61" t="n"/>
      <c r="S6" s="61" t="n"/>
      <c r="T6" s="61" t="n"/>
      <c r="U6" s="61" t="n"/>
      <c r="V6" s="61" t="n"/>
      <c r="W6" s="61" t="n"/>
      <c r="X6" s="61" t="n"/>
      <c r="Y6" s="61" t="n"/>
      <c r="Z6" s="61" t="n"/>
    </row>
    <row r="7" ht="21.75" customHeight="1" s="33">
      <c r="A7" s="82" t="n">
        <v>45362</v>
      </c>
      <c r="B7" s="75">
        <f>IF(C7=0,0,(SUMIFS(O7:O33,L7:L33,"买入")+SUM(P7:P33)+SUM(Q7:Q33)-SUMIFS(O7:O33,L7:L33,"卖出"))/C7)</f>
        <v/>
      </c>
      <c r="C7" s="72">
        <f>SUMIFS(N7:N33,L7:L33,"买入")-SUMIFS(N7:N33,L7:L33,"卖出")</f>
        <v/>
      </c>
      <c r="D7" s="61" t="n"/>
      <c r="E7" s="61" t="n"/>
      <c r="F7" s="61" t="n"/>
      <c r="G7" s="63" t="n"/>
      <c r="H7" s="61">
        <f>SUM(P7:P33)+SUM(Q7:Q33)</f>
        <v/>
      </c>
      <c r="I7" s="61" t="n"/>
      <c r="K7" s="82" t="n">
        <v>45362</v>
      </c>
      <c r="L7" s="77" t="inlineStr">
        <is>
          <t>买入</t>
        </is>
      </c>
      <c r="M7" s="64" t="n">
        <v>102.5</v>
      </c>
      <c r="N7" s="65" t="n">
        <v>500</v>
      </c>
      <c r="O7" s="64">
        <f>M7*N7</f>
        <v/>
      </c>
      <c r="P7" s="64">
        <f>IF(O7=0,0,IF((O7*1/10000)&lt;5,5+O7*0.1/10000,(O7*1.1/10000)))</f>
        <v/>
      </c>
      <c r="Q7" s="64">
        <f>IFERROR(_xlfn.IFS(L7="买入",0,L7="卖出",O7*0.5/1000),0)</f>
        <v/>
      </c>
      <c r="U7" s="79" t="inlineStr">
        <is>
          <t>平安</t>
        </is>
      </c>
    </row>
    <row r="8" ht="21.75" customHeight="1" s="33">
      <c r="A8" s="79" t="n"/>
      <c r="B8" s="75" t="n"/>
      <c r="C8" s="61" t="n"/>
      <c r="D8" s="61" t="n"/>
      <c r="E8" s="61" t="n"/>
      <c r="F8" s="61" t="n"/>
      <c r="G8" s="61" t="n"/>
      <c r="H8" s="61" t="n"/>
      <c r="I8" s="61" t="n"/>
      <c r="K8" s="82" t="n"/>
      <c r="L8" s="77" t="n"/>
      <c r="M8" s="64" t="n"/>
      <c r="N8" s="65" t="n"/>
      <c r="O8" s="64">
        <f>M8*N8</f>
        <v/>
      </c>
      <c r="P8" s="64">
        <f>IF(O8=0,0,IF((O8*1/10000)&lt;5,5+O8*0.1/10000,(O8*1.1/10000)))</f>
        <v/>
      </c>
      <c r="Q8" s="64">
        <f>IFERROR(_xlfn.IFS(L8="买入",0,L8="卖出",O8*0.5/1000),0)</f>
        <v/>
      </c>
      <c r="U8" s="79" t="inlineStr">
        <is>
          <t>园元</t>
        </is>
      </c>
    </row>
    <row r="9" ht="21.75" customHeight="1" s="33">
      <c r="A9" s="63" t="n"/>
      <c r="B9" s="75" t="n"/>
      <c r="C9" s="61" t="n"/>
      <c r="D9" s="61" t="n"/>
      <c r="E9" s="61" t="n"/>
      <c r="F9" s="61" t="n"/>
      <c r="G9" s="63" t="n"/>
      <c r="H9" s="61" t="n"/>
      <c r="I9" s="61" t="n"/>
      <c r="K9" s="82" t="n"/>
      <c r="L9" s="77" t="n"/>
      <c r="M9" s="64" t="n"/>
      <c r="N9" s="65" t="n"/>
      <c r="O9" s="64">
        <f>M9*N9</f>
        <v/>
      </c>
      <c r="P9" s="64">
        <f>IF(O9=0,0,IF((O9*1/10000)&lt;5,5+O9*0.1/10000,(O9*1.1/10000)))</f>
        <v/>
      </c>
      <c r="Q9" s="64">
        <f>IFERROR(_xlfn.IFS(L9="买入",0,L9="卖出",O9*0.5/1000),0)</f>
        <v/>
      </c>
      <c r="AE9" s="69" t="inlineStr">
        <is>
          <t>买入</t>
        </is>
      </c>
    </row>
    <row r="10" ht="21.75" customHeight="1" s="33">
      <c r="D10" s="61" t="n"/>
      <c r="E10" s="61" t="n"/>
      <c r="F10" s="61" t="n"/>
      <c r="K10" s="82" t="n"/>
      <c r="L10" s="77" t="n"/>
      <c r="M10" s="64" t="n"/>
      <c r="N10" s="65" t="n"/>
      <c r="O10" s="64">
        <f>M10*N10</f>
        <v/>
      </c>
      <c r="P10" s="64">
        <f>IF(O10=0,0,IF((O10*1/10000)&lt;5,5+O10*0.1/10000,(O10*1.1/10000)))</f>
        <v/>
      </c>
      <c r="Q10" s="64">
        <f>IFERROR(_xlfn.IFS(L10="买入",0,L10="卖出",O10*0.5/1000),0)</f>
        <v/>
      </c>
      <c r="AE10" s="69" t="inlineStr">
        <is>
          <t>卖出</t>
        </is>
      </c>
    </row>
    <row r="11" ht="21.75" customHeight="1" s="33">
      <c r="D11" s="61" t="n"/>
      <c r="E11" s="61" t="n"/>
      <c r="F11" s="61" t="n"/>
      <c r="K11" s="82" t="n"/>
      <c r="L11" s="77" t="n"/>
      <c r="M11" s="64" t="n"/>
      <c r="N11" s="65" t="n"/>
      <c r="O11" s="64">
        <f>M11*N11</f>
        <v/>
      </c>
      <c r="P11" s="64">
        <f>IF(O11=0,0,IF((O11*1/10000)&lt;5,5+O11*0.1/10000,(O11*1.1/10000)))</f>
        <v/>
      </c>
      <c r="Q11" s="64">
        <f>IFERROR(_xlfn.IFS(L11="买入",0,L11="卖出",O11*0.5/1000),0)</f>
        <v/>
      </c>
    </row>
    <row r="12" ht="21.75" customHeight="1" s="33">
      <c r="D12" s="61" t="n"/>
      <c r="E12" s="61" t="n"/>
      <c r="F12" s="61" t="n"/>
      <c r="K12" s="82" t="n"/>
      <c r="L12" s="77" t="n"/>
      <c r="M12" s="64" t="n"/>
      <c r="N12" s="65" t="n"/>
      <c r="O12" s="64">
        <f>M12*N12</f>
        <v/>
      </c>
      <c r="P12" s="64">
        <f>IF(O12=0,0,IF((O12*1/10000)&lt;5,5+O12*0.1/10000,(O12*1.1/10000)))</f>
        <v/>
      </c>
      <c r="Q12" s="64">
        <f>IFERROR(_xlfn.IFS(L12="买入",0,L12="卖出",O12*0.5/1000),0)</f>
        <v/>
      </c>
    </row>
    <row r="13" ht="21.75" customHeight="1" s="33">
      <c r="D13" s="61" t="n"/>
      <c r="E13" s="61" t="n"/>
      <c r="F13" s="61" t="n"/>
      <c r="K13" s="82" t="n"/>
      <c r="L13" s="77" t="n"/>
      <c r="M13" s="64" t="n"/>
      <c r="N13" s="65" t="n"/>
      <c r="O13" s="64">
        <f>M13*N13</f>
        <v/>
      </c>
      <c r="P13" s="64">
        <f>IF(O13=0,0,IF((O13*1/10000)&lt;5,5+O13*0.1/10000,(O13*1.1/10000)))</f>
        <v/>
      </c>
      <c r="Q13" s="64">
        <f>IFERROR(_xlfn.IFS(L13="买入",0,L13="卖出",O13*0.5/1000),0)</f>
        <v/>
      </c>
    </row>
    <row r="14" ht="21.75" customHeight="1" s="33">
      <c r="D14" s="61" t="n"/>
      <c r="E14" s="61" t="n"/>
      <c r="F14" s="61" t="n"/>
      <c r="K14" s="63" t="n"/>
      <c r="L14" s="77" t="n"/>
      <c r="M14" s="64" t="n"/>
      <c r="N14" s="65" t="n"/>
      <c r="O14" s="64">
        <f>M14*N14</f>
        <v/>
      </c>
      <c r="P14" s="64">
        <f>IF(O14=0,0,IF((O14*1/10000)&lt;5,5+O14*0.1/10000,(O14*1.1/10000)))</f>
        <v/>
      </c>
      <c r="Q14" s="64">
        <f>IFERROR(_xlfn.IFS(L14="买入",0,L14="卖出",O14*0.5/1000),0)</f>
        <v/>
      </c>
    </row>
    <row r="15" ht="21.75" customHeight="1" s="33">
      <c r="D15" s="61" t="n"/>
      <c r="E15" s="61" t="n"/>
      <c r="F15" s="61" t="n"/>
      <c r="K15" s="63" t="n"/>
      <c r="L15" s="77" t="n"/>
      <c r="M15" s="64" t="n"/>
      <c r="N15" s="65" t="n"/>
      <c r="O15" s="64">
        <f>M15*N15</f>
        <v/>
      </c>
      <c r="P15" s="64">
        <f>IF(O15=0,0,IF((O15*1/10000)&lt;5,5+O15*0.1/10000,(O15*1.1/10000)))</f>
        <v/>
      </c>
      <c r="Q15" s="64">
        <f>IFERROR(_xlfn.IFS(L15="买入",0,L15="卖出",O15*0.5/1000),0)</f>
        <v/>
      </c>
    </row>
    <row r="16" ht="21.75" customHeight="1" s="33">
      <c r="D16" s="61" t="n"/>
      <c r="E16" s="61" t="n"/>
      <c r="F16" s="61" t="n"/>
      <c r="K16" s="63" t="n"/>
      <c r="L16" s="77" t="n"/>
      <c r="M16" s="64" t="n"/>
      <c r="N16" s="65" t="n"/>
      <c r="O16" s="64">
        <f>M16*N16</f>
        <v/>
      </c>
      <c r="P16" s="64">
        <f>IF(O16=0,0,IF((O16*1/10000)&lt;5,5+O16*0.1/10000,(O16*1.1/10000)))</f>
        <v/>
      </c>
      <c r="Q16" s="64">
        <f>IFERROR(_xlfn.IFS(L16="买入",0,L16="卖出",O16*0.5/1000),0)</f>
        <v/>
      </c>
    </row>
    <row r="17" ht="21.75" customHeight="1" s="33">
      <c r="D17" s="61" t="n"/>
      <c r="E17" s="61" t="n"/>
      <c r="F17" s="61" t="n"/>
      <c r="K17" s="63" t="n"/>
      <c r="L17" s="77" t="n"/>
      <c r="M17" s="64" t="n"/>
      <c r="N17" s="65" t="n"/>
      <c r="O17" s="64">
        <f>M17*N17</f>
        <v/>
      </c>
      <c r="P17" s="64">
        <f>IF(O17=0,0,IF((O17*1/10000)&lt;5,5+O17*0.1/10000,(O17*1.1/10000)))</f>
        <v/>
      </c>
      <c r="Q17" s="64">
        <f>IFERROR(_xlfn.IFS(L17="买入",0,L17="卖出",O17*0.5/1000),0)</f>
        <v/>
      </c>
      <c r="AA17" s="80" t="n"/>
      <c r="AB17" s="64" t="n"/>
    </row>
    <row r="18" ht="21.75" customHeight="1" s="33">
      <c r="D18" s="61" t="n"/>
      <c r="E18" s="61" t="n"/>
      <c r="F18" s="61" t="n"/>
      <c r="K18" s="63" t="n"/>
      <c r="L18" s="77" t="n"/>
      <c r="M18" s="64" t="n"/>
      <c r="N18" s="65" t="n"/>
      <c r="O18" s="64">
        <f>M18*N18</f>
        <v/>
      </c>
      <c r="P18" s="64">
        <f>IF(O18=0,0,IF((O18*1/10000)&lt;5,5+O18*0.1/10000,(O18*1.1/10000)))</f>
        <v/>
      </c>
      <c r="Q18" s="64">
        <f>IFERROR(_xlfn.IFS(L18="买入",0,L18="卖出",O18*0.5/1000),0)</f>
        <v/>
      </c>
      <c r="AA18" s="80" t="n"/>
    </row>
    <row r="19" ht="21.75" customHeight="1" s="33">
      <c r="D19" s="61" t="n"/>
      <c r="E19" s="61" t="n"/>
      <c r="F19" s="61" t="n"/>
      <c r="K19" s="63" t="n"/>
      <c r="L19" s="77" t="n"/>
      <c r="M19" s="64" t="n"/>
      <c r="N19" s="65" t="n"/>
      <c r="O19" s="64">
        <f>M19*N19</f>
        <v/>
      </c>
      <c r="P19" s="64">
        <f>IF(O19=0,0,IF((O19*1/10000)&lt;5,5+O19*0.1/10000,(O19*1.1/10000)))</f>
        <v/>
      </c>
      <c r="Q19" s="64">
        <f>IFERROR(_xlfn.IFS(L19="买入",0,L19="卖出",O19*0.5/1000),0)</f>
        <v/>
      </c>
    </row>
    <row r="20" ht="21.75" customHeight="1" s="33">
      <c r="D20" s="61" t="n"/>
      <c r="E20" s="61" t="n"/>
      <c r="F20" s="61" t="n"/>
      <c r="K20" s="63" t="n"/>
      <c r="L20" s="77" t="n"/>
      <c r="M20" s="64" t="n"/>
      <c r="N20" s="65" t="n"/>
      <c r="O20" s="64">
        <f>M20*N20</f>
        <v/>
      </c>
      <c r="P20" s="64">
        <f>IF(O20=0,0,IF((O20*1/10000)&lt;5,5+O20*0.1/10000,(O20*1.1/10000)))</f>
        <v/>
      </c>
      <c r="Q20" s="64">
        <f>IFERROR(_xlfn.IFS(L20="买入",0,L20="卖出",O20*0.5/1000),0)</f>
        <v/>
      </c>
    </row>
    <row r="21" ht="21.75" customHeight="1" s="33">
      <c r="D21" s="61" t="n"/>
      <c r="E21" s="61" t="n"/>
      <c r="F21" s="61" t="n"/>
      <c r="K21" s="63" t="n"/>
      <c r="L21" s="77" t="n"/>
      <c r="M21" s="64" t="n"/>
      <c r="N21" s="65" t="n"/>
      <c r="O21" s="64">
        <f>M21*N21</f>
        <v/>
      </c>
      <c r="P21" s="64">
        <f>IF(O21=0,0,IF((O21*1/10000)&lt;5,5+O21*0.1/10000,(O21*1.1/10000)))</f>
        <v/>
      </c>
      <c r="Q21" s="64">
        <f>IFERROR(_xlfn.IFS(L21="买入",0,L21="卖出",O21*0.5/1000),0)</f>
        <v/>
      </c>
    </row>
    <row r="22" ht="21.75" customHeight="1" s="33">
      <c r="D22" s="61" t="n"/>
      <c r="E22" s="61" t="n"/>
      <c r="F22" s="61" t="n"/>
      <c r="K22" s="63" t="n"/>
      <c r="L22" s="77" t="n"/>
      <c r="M22" s="64" t="n"/>
      <c r="N22" s="65" t="n"/>
      <c r="O22" s="64">
        <f>M22*N22</f>
        <v/>
      </c>
      <c r="P22" s="64">
        <f>IF(O22=0,0,IF((O22*1/10000)&lt;5,5+O22*0.1/10000,(O22*1.1/10000)))</f>
        <v/>
      </c>
      <c r="Q22" s="64">
        <f>IFERROR(_xlfn.IFS(L22="买入",0,L22="卖出",O22*0.5/1000),0)</f>
        <v/>
      </c>
    </row>
    <row r="23" ht="21.75" customHeight="1" s="33">
      <c r="D23" s="61" t="n"/>
      <c r="E23" s="61" t="n"/>
      <c r="F23" s="61" t="n"/>
      <c r="K23" s="63" t="n"/>
      <c r="L23" s="77" t="n"/>
      <c r="M23" s="64" t="n"/>
      <c r="N23" s="65" t="n"/>
      <c r="O23" s="64">
        <f>M23*N23</f>
        <v/>
      </c>
      <c r="P23" s="64">
        <f>IF(O23=0,0,IF((O23*1/10000)&lt;5,5+O23*0.1/10000,(O23*1.1/10000)))</f>
        <v/>
      </c>
      <c r="Q23" s="64">
        <f>IFERROR(_xlfn.IFS(L23="买入",0,L23="卖出",O23*0.5/1000),0)</f>
        <v/>
      </c>
    </row>
    <row r="24" ht="21.75" customHeight="1" s="33">
      <c r="D24" s="61" t="n"/>
      <c r="E24" s="61" t="n"/>
      <c r="F24" s="61" t="n"/>
      <c r="K24" s="63" t="n"/>
      <c r="L24" s="77" t="n"/>
      <c r="M24" s="64" t="n"/>
      <c r="N24" s="65" t="n"/>
      <c r="O24" s="64">
        <f>M24*N24</f>
        <v/>
      </c>
      <c r="P24" s="64">
        <f>IF(O24=0,0,IF((O24*1/10000)&lt;5,5+O24*0.1/10000,(O24*1.1/10000)))</f>
        <v/>
      </c>
      <c r="Q24" s="64">
        <f>IFERROR(_xlfn.IFS(L24="买入",0,L24="卖出",O24*0.5/1000),0)</f>
        <v/>
      </c>
    </row>
    <row r="25" ht="21.75" customHeight="1" s="33">
      <c r="D25" s="61" t="n"/>
      <c r="E25" s="61" t="n"/>
      <c r="F25" s="61" t="n"/>
      <c r="K25" s="63" t="n"/>
      <c r="L25" s="77" t="n"/>
      <c r="M25" s="64" t="n"/>
      <c r="N25" s="65" t="n"/>
      <c r="O25" s="64">
        <f>M25*N25</f>
        <v/>
      </c>
      <c r="P25" s="64">
        <f>IF(O25=0,0,IF((O25*1/10000)&lt;5,5+O25*0.1/10000,(O25*1.1/10000)))</f>
        <v/>
      </c>
      <c r="Q25" s="64">
        <f>IFERROR(_xlfn.IFS(L25="买入",0,L25="卖出",O25*0.5/1000),0)</f>
        <v/>
      </c>
    </row>
    <row r="26" ht="21.75" customHeight="1" s="33">
      <c r="D26" s="61" t="n"/>
      <c r="E26" s="61" t="n"/>
      <c r="F26" s="61" t="n"/>
      <c r="K26" s="63" t="n"/>
      <c r="L26" s="77" t="n"/>
      <c r="M26" s="64" t="n"/>
      <c r="N26" s="65" t="n"/>
      <c r="O26" s="64">
        <f>M26*N26</f>
        <v/>
      </c>
      <c r="P26" s="64">
        <f>IF(O26=0,0,IF((O26*1/10000)&lt;5,5+O26*0.1/10000,(O26*1.1/10000)))</f>
        <v/>
      </c>
      <c r="Q26" s="64">
        <f>IFERROR(_xlfn.IFS(L26="买入",0,L26="卖出",O26*0.5/1000),0)</f>
        <v/>
      </c>
    </row>
    <row r="27" ht="21.75" customHeight="1" s="33">
      <c r="D27" s="61" t="n"/>
      <c r="E27" s="61" t="n"/>
      <c r="F27" s="61" t="n"/>
      <c r="K27" s="63" t="n"/>
      <c r="L27" s="77" t="n"/>
      <c r="M27" s="64" t="n"/>
      <c r="N27" s="65" t="n"/>
      <c r="O27" s="64">
        <f>M27*N27</f>
        <v/>
      </c>
      <c r="P27" s="64">
        <f>IF(O27=0,0,IF((O27*1/10000)&lt;5,5+O27*0.1/10000,(O27*1.1/10000)))</f>
        <v/>
      </c>
      <c r="Q27" s="64">
        <f>IFERROR(_xlfn.IFS(L27="买入",0,L27="卖出",O27*0.5/1000),0)</f>
        <v/>
      </c>
    </row>
    <row r="28" ht="21.75" customHeight="1" s="33">
      <c r="D28" s="61" t="n"/>
      <c r="E28" s="61" t="n"/>
      <c r="F28" s="61" t="n"/>
      <c r="K28" s="63" t="n"/>
      <c r="L28" s="77" t="n"/>
      <c r="M28" s="64" t="n"/>
      <c r="N28" s="65" t="n"/>
      <c r="O28" s="64">
        <f>M28*N28</f>
        <v/>
      </c>
      <c r="P28" s="64">
        <f>IF(O28=0,0,IF((O28*1/10000)&lt;5,5+O28*0.1/10000,(O28*1.1/10000)))</f>
        <v/>
      </c>
      <c r="Q28" s="64">
        <f>IFERROR(_xlfn.IFS(L28="买入",0,L28="卖出",O28*0.5/1000),0)</f>
        <v/>
      </c>
    </row>
    <row r="29" ht="21.75" customHeight="1" s="33">
      <c r="D29" s="61" t="n"/>
      <c r="E29" s="61" t="n"/>
      <c r="F29" s="61" t="n"/>
      <c r="K29" s="63" t="n"/>
      <c r="L29" s="77" t="n"/>
      <c r="M29" s="64" t="n"/>
      <c r="N29" s="65" t="n"/>
      <c r="O29" s="64">
        <f>M29*N29</f>
        <v/>
      </c>
      <c r="P29" s="64">
        <f>IF(O29=0,0,IF((O29*1/10000)&lt;5,5+O29*0.1/10000,(O29*1.1/10000)))</f>
        <v/>
      </c>
      <c r="Q29" s="64">
        <f>IFERROR(_xlfn.IFS(L29="买入",0,L29="卖出",O29*0.5/1000),0)</f>
        <v/>
      </c>
    </row>
    <row r="30" ht="21.75" customHeight="1" s="33">
      <c r="D30" s="61" t="n"/>
      <c r="E30" s="61" t="n"/>
      <c r="F30" s="61" t="n"/>
      <c r="K30" s="63" t="n"/>
      <c r="L30" s="77" t="n"/>
      <c r="M30" s="64" t="n"/>
      <c r="N30" s="65" t="n"/>
      <c r="O30" s="64">
        <f>M30*N30</f>
        <v/>
      </c>
      <c r="P30" s="64">
        <f>IF(O30=0,0,IF((O30*1/10000)&lt;5,5+O30*0.1/10000,(O30*1.1/10000)))</f>
        <v/>
      </c>
      <c r="Q30" s="64">
        <f>IFERROR(_xlfn.IFS(L30="买入",0,L30="卖出",O30*0.5/1000),0)</f>
        <v/>
      </c>
    </row>
    <row r="31" ht="21.75" customHeight="1" s="33">
      <c r="D31" s="61" t="n"/>
      <c r="E31" s="61" t="n"/>
      <c r="F31" s="61" t="n"/>
      <c r="K31" s="63" t="n"/>
      <c r="L31" s="77" t="n"/>
      <c r="M31" s="64" t="n"/>
      <c r="N31" s="65" t="n"/>
      <c r="O31" s="64">
        <f>M31*N31</f>
        <v/>
      </c>
      <c r="P31" s="64">
        <f>IF(O31=0,0,IF((O31*1/10000)&lt;5,5+O31*0.1/10000,(O31*1.1/10000)))</f>
        <v/>
      </c>
      <c r="Q31" s="64">
        <f>IFERROR(_xlfn.IFS(L31="买入",0,L31="卖出",O31*0.5/1000),0)</f>
        <v/>
      </c>
    </row>
    <row r="32" ht="21.75" customHeight="1" s="33">
      <c r="D32" s="61" t="n"/>
      <c r="E32" s="61" t="n"/>
      <c r="F32" s="61" t="n"/>
      <c r="K32" s="63" t="n"/>
      <c r="L32" s="77" t="n"/>
      <c r="M32" s="64" t="n"/>
      <c r="N32" s="65" t="n"/>
      <c r="O32" s="64">
        <f>M32*N32</f>
        <v/>
      </c>
      <c r="P32" s="64">
        <f>IF(O32=0,0,IF((O32*1/10000)&lt;5,5+O32*0.1/10000,(O32*1.1/10000)))</f>
        <v/>
      </c>
      <c r="Q32" s="64">
        <f>IFERROR(_xlfn.IFS(L32="买入",0,L32="卖出",O32*0.5/1000),0)</f>
        <v/>
      </c>
    </row>
    <row r="33" ht="21.75" customHeight="1" s="33">
      <c r="D33" s="61" t="n"/>
      <c r="E33" s="61" t="n"/>
      <c r="F33" s="61" t="n"/>
      <c r="K33" s="63" t="n"/>
      <c r="L33" s="77" t="n"/>
      <c r="M33" s="64" t="n"/>
      <c r="N33" s="65" t="n"/>
      <c r="O33" s="64">
        <f>M33*N33</f>
        <v/>
      </c>
      <c r="P33" s="64">
        <f>IF(O33=0,0,IF((O33*1/10000)&lt;5,5+O33*0.1/10000,(O33*1.1/10000)))</f>
        <v/>
      </c>
      <c r="Q33" s="64">
        <f>IFERROR(_xlfn.IFS(L33="买入",0,L33="卖出",O33*0.5/1000),0)</f>
        <v/>
      </c>
    </row>
    <row r="34" ht="21.75" customHeight="1" s="33">
      <c r="D34" s="61" t="n"/>
      <c r="E34" s="61" t="n"/>
      <c r="F34" s="61" t="n"/>
    </row>
    <row r="35" ht="21.75" customHeight="1" s="33">
      <c r="D35" s="61" t="n"/>
      <c r="E35" s="61" t="n"/>
      <c r="F35" s="61" t="n"/>
    </row>
    <row r="36" ht="21.75" customHeight="1" s="33"/>
  </sheetData>
  <mergeCells count="2">
    <mergeCell ref="B1:I1"/>
    <mergeCell ref="B2:I2"/>
  </mergeCells>
  <conditionalFormatting sqref="I4">
    <cfRule type="expression" priority="2" dxfId="3">
      <formula>$I$4&gt;0</formula>
    </cfRule>
    <cfRule type="expression" priority="1" dxfId="4">
      <formula>$I$4&lt;0</formula>
    </cfRule>
  </conditionalFormatting>
  <conditionalFormatting sqref="I7:I33">
    <cfRule type="cellIs" priority="4" operator="lessThan" dxfId="4">
      <formula>0</formula>
    </cfRule>
    <cfRule type="cellIs" priority="5" operator="greaterThan" dxfId="3">
      <formula>0</formula>
    </cfRule>
  </conditionalFormatting>
  <dataValidations count="1">
    <dataValidation sqref="L7:L33" showDropDown="0" showInputMessage="1" showErrorMessage="1" allowBlank="0" type="list">
      <formula1>$AE$9:$AE$10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frank</dc:creator>
  <dcterms:created xmlns:dcterms="http://purl.org/dc/terms/" xmlns:xsi="http://www.w3.org/2001/XMLSchema-instance" xsi:type="dcterms:W3CDTF">2023-09-02T14:54:00Z</dcterms:created>
  <dcterms:modified xmlns:dcterms="http://purl.org/dc/terms/" xmlns:xsi="http://www.w3.org/2001/XMLSchema-instance" xsi:type="dcterms:W3CDTF">2024-05-24T01:41:59+00:00Z</dcterms:modified>
  <cp:lastModifiedBy>frank</cp:lastModifiedBy>
  <cp:revision>25</cp:revision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/>
  </property>
  <property name="KSOProductBuildVer" fmtid="{D5CDD505-2E9C-101B-9397-08002B2CF9AE}" pid="3">
    <vt:lpwstr xmlns:vt="http://schemas.openxmlformats.org/officeDocument/2006/docPropsVTypes">2052-11.1.0.11719</vt:lpwstr>
  </property>
</Properties>
</file>