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4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5.xml" ContentType="application/vnd.openxmlformats-officedocument.themeOverrid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uxam\Desktop\"/>
    </mc:Choice>
  </mc:AlternateContent>
  <xr:revisionPtr revIDLastSave="0" documentId="13_ncr:1_{3BF8B4AC-6983-456C-A6D0-9BA5E0C6D2BC}" xr6:coauthVersionLast="44" xr6:coauthVersionMax="44" xr10:uidLastSave="{00000000-0000-0000-0000-000000000000}"/>
  <bookViews>
    <workbookView xWindow="-108" yWindow="-108" windowWidth="30936" windowHeight="16896" firstSheet="5" activeTab="5" xr2:uid="{BDA93AAC-E8B4-401F-B4CA-640C156332EB}"/>
  </bookViews>
  <sheets>
    <sheet name="VOLUME" sheetId="6" state="hidden" r:id="rId1"/>
    <sheet name="historical_volume (2)" sheetId="13" state="hidden" r:id="rId2"/>
    <sheet name="pred_2019_update" sheetId="14" r:id="rId3"/>
    <sheet name="ESR_forecast_forward" sheetId="26" r:id="rId4"/>
    <sheet name="pred_2019_historical" sheetId="27" r:id="rId5"/>
    <sheet name="ESR_forecast_historical_updated" sheetId="28" r:id="rId6"/>
    <sheet name="ESR_vs_SFA_cum_with_bulk" sheetId="31" r:id="rId7"/>
    <sheet name="Moodys_scenarios" sheetId="29" r:id="rId8"/>
    <sheet name="pred_2020" sheetId="16" r:id="rId9"/>
    <sheet name="Sheet1" sheetId="30" r:id="rId10"/>
    <sheet name="Sheet2" sheetId="32" r:id="rId11"/>
    <sheet name="ESR_forecast (2)" sheetId="21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1" l="1"/>
  <c r="U6" i="31"/>
  <c r="D7" i="31"/>
  <c r="U7" i="31"/>
  <c r="D8" i="31"/>
  <c r="K20" i="31"/>
  <c r="D9" i="31" s="1"/>
  <c r="N20" i="31"/>
  <c r="U8" i="31" s="1"/>
  <c r="K21" i="31"/>
  <c r="N21" i="31"/>
  <c r="U12" i="31" s="1"/>
  <c r="K22" i="31"/>
  <c r="D11" i="31" s="1"/>
  <c r="N22" i="31"/>
  <c r="K23" i="31"/>
  <c r="D12" i="31" s="1"/>
  <c r="N23" i="31"/>
  <c r="K24" i="31"/>
  <c r="D14" i="31" s="1"/>
  <c r="N24" i="31"/>
  <c r="U13" i="31" s="1"/>
  <c r="K25" i="31"/>
  <c r="N25" i="31"/>
  <c r="U14" i="31" s="1"/>
  <c r="K26" i="31"/>
  <c r="D16" i="31" s="1"/>
  <c r="N26" i="31"/>
  <c r="K27" i="31"/>
  <c r="N27" i="31"/>
  <c r="K28" i="31"/>
  <c r="N28" i="31"/>
  <c r="K29" i="31"/>
  <c r="N29" i="31"/>
  <c r="K30" i="31"/>
  <c r="N30" i="31"/>
  <c r="K31" i="31"/>
  <c r="N31" i="31"/>
  <c r="D15" i="31" l="1"/>
  <c r="D13" i="31"/>
  <c r="U15" i="31"/>
  <c r="U11" i="31"/>
  <c r="U10" i="31"/>
  <c r="U17" i="31"/>
  <c r="U9" i="31"/>
  <c r="D10" i="31"/>
  <c r="D17" i="31"/>
  <c r="U16" i="31"/>
  <c r="U37" i="29" l="1"/>
  <c r="U40" i="29"/>
  <c r="U41" i="29"/>
  <c r="T37" i="29"/>
  <c r="T40" i="29"/>
  <c r="T41" i="29"/>
  <c r="R37" i="29"/>
  <c r="R40" i="29"/>
  <c r="R41" i="29"/>
  <c r="Q37" i="29"/>
  <c r="Q40" i="29"/>
  <c r="Q41" i="29"/>
  <c r="O37" i="29"/>
  <c r="O40" i="29"/>
  <c r="O41" i="29"/>
  <c r="N37" i="29"/>
  <c r="N40" i="29"/>
  <c r="N41" i="29"/>
  <c r="U36" i="29"/>
  <c r="T36" i="29"/>
  <c r="R36" i="29"/>
  <c r="Q36" i="29"/>
  <c r="O36" i="29"/>
  <c r="N36" i="29"/>
  <c r="L37" i="29"/>
  <c r="L40" i="29"/>
  <c r="L41" i="29"/>
  <c r="K37" i="29"/>
  <c r="K40" i="29"/>
  <c r="K41" i="29"/>
  <c r="L36" i="29"/>
  <c r="K36" i="29"/>
  <c r="V41" i="29"/>
  <c r="S41" i="29"/>
  <c r="P41" i="29"/>
  <c r="M41" i="29"/>
  <c r="V40" i="29"/>
  <c r="S40" i="29"/>
  <c r="P40" i="29"/>
  <c r="M40" i="29"/>
  <c r="I40" i="29"/>
  <c r="V37" i="29"/>
  <c r="S37" i="29"/>
  <c r="P37" i="29"/>
  <c r="M37" i="29"/>
  <c r="V36" i="29"/>
  <c r="P36" i="29"/>
  <c r="S36" i="29"/>
  <c r="M36" i="29"/>
  <c r="I36" i="29"/>
  <c r="M3" i="30" l="1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77" i="30"/>
  <c r="M78" i="30"/>
  <c r="M79" i="30"/>
  <c r="M80" i="30"/>
  <c r="M81" i="30"/>
  <c r="M82" i="30"/>
  <c r="M83" i="30"/>
  <c r="M84" i="30"/>
  <c r="M85" i="30"/>
  <c r="M86" i="30"/>
  <c r="M87" i="30"/>
  <c r="M88" i="30"/>
  <c r="M89" i="30"/>
  <c r="M90" i="30"/>
  <c r="M91" i="30"/>
  <c r="M92" i="30"/>
  <c r="M93" i="30"/>
  <c r="M94" i="30"/>
  <c r="M95" i="30"/>
  <c r="M96" i="30"/>
  <c r="M97" i="30"/>
  <c r="M98" i="30"/>
  <c r="M99" i="30"/>
  <c r="M100" i="30"/>
  <c r="M101" i="30"/>
  <c r="M102" i="30"/>
  <c r="M103" i="30"/>
  <c r="M104" i="30"/>
  <c r="M105" i="30"/>
  <c r="M106" i="30"/>
  <c r="M107" i="30"/>
  <c r="M108" i="30"/>
  <c r="M109" i="30"/>
  <c r="M110" i="30"/>
  <c r="M111" i="30"/>
  <c r="M112" i="30"/>
  <c r="M113" i="30"/>
  <c r="M114" i="30"/>
  <c r="M115" i="30"/>
  <c r="M116" i="30"/>
  <c r="M117" i="30"/>
  <c r="M118" i="30"/>
  <c r="M119" i="30"/>
  <c r="M120" i="30"/>
  <c r="M121" i="30"/>
  <c r="M2" i="30"/>
  <c r="D2" i="30"/>
  <c r="D3" i="30"/>
  <c r="D4" i="30"/>
  <c r="D5" i="30"/>
  <c r="D6" i="30"/>
  <c r="D7" i="30"/>
  <c r="D8" i="30"/>
  <c r="D9" i="30"/>
  <c r="D10" i="30"/>
  <c r="D11" i="30"/>
  <c r="D12" i="30"/>
  <c r="D1" i="30"/>
  <c r="E30" i="29" l="1"/>
  <c r="E31" i="29"/>
  <c r="D30" i="29"/>
  <c r="D31" i="29"/>
  <c r="E27" i="29"/>
  <c r="E26" i="29"/>
  <c r="D27" i="29"/>
  <c r="D26" i="29"/>
  <c r="F23" i="29" l="1"/>
  <c r="E23" i="29"/>
  <c r="G22" i="29"/>
  <c r="F22" i="29" s="1"/>
  <c r="J16" i="29"/>
  <c r="H23" i="29"/>
  <c r="I23" i="29"/>
  <c r="K22" i="29"/>
  <c r="K23" i="29"/>
  <c r="L22" i="29"/>
  <c r="L23" i="29"/>
  <c r="L15" i="29"/>
  <c r="K15" i="29"/>
  <c r="I15" i="29"/>
  <c r="H15" i="29"/>
  <c r="F16" i="29"/>
  <c r="E16" i="29"/>
  <c r="F15" i="29"/>
  <c r="E15" i="29"/>
  <c r="M23" i="29"/>
  <c r="J23" i="29"/>
  <c r="G23" i="29"/>
  <c r="D23" i="29"/>
  <c r="M22" i="29"/>
  <c r="J22" i="29"/>
  <c r="D22" i="29"/>
  <c r="C22" i="29"/>
  <c r="B21" i="29"/>
  <c r="M16" i="29"/>
  <c r="G16" i="29"/>
  <c r="D16" i="29"/>
  <c r="M15" i="29"/>
  <c r="G15" i="29"/>
  <c r="J15" i="29"/>
  <c r="D15" i="29"/>
  <c r="B15" i="29"/>
  <c r="I22" i="29" l="1"/>
  <c r="H22" i="29"/>
  <c r="E22" i="29"/>
  <c r="I16" i="29"/>
  <c r="H16" i="29"/>
  <c r="K16" i="29"/>
  <c r="L16" i="29"/>
  <c r="AA2" i="27"/>
  <c r="AA3" i="27"/>
  <c r="AA4" i="27"/>
  <c r="AA5" i="27"/>
  <c r="V2" i="27"/>
  <c r="I32" i="27"/>
  <c r="I33" i="27"/>
  <c r="J33" i="27"/>
  <c r="H31" i="27"/>
  <c r="H32" i="27"/>
  <c r="H33" i="27"/>
  <c r="G33" i="27"/>
  <c r="G32" i="27"/>
  <c r="G31" i="27"/>
  <c r="G30" i="27"/>
  <c r="W2" i="27"/>
  <c r="Z15" i="27"/>
  <c r="W5" i="27"/>
  <c r="V5" i="27"/>
  <c r="W4" i="27"/>
  <c r="V4" i="27"/>
  <c r="W3" i="27"/>
  <c r="V3" i="27"/>
  <c r="K95" i="26"/>
  <c r="L95" i="26" s="1"/>
  <c r="K94" i="26"/>
  <c r="L94" i="26" s="1"/>
  <c r="K93" i="26"/>
  <c r="L93" i="26" s="1"/>
  <c r="K92" i="26"/>
  <c r="L92" i="26" s="1"/>
  <c r="K91" i="26"/>
  <c r="L91" i="26" s="1"/>
  <c r="K90" i="26"/>
  <c r="L90" i="26" s="1"/>
  <c r="K89" i="26"/>
  <c r="L89" i="26" s="1"/>
  <c r="L88" i="26"/>
  <c r="K88" i="26"/>
  <c r="K87" i="26"/>
  <c r="L87" i="26" s="1"/>
  <c r="K86" i="26"/>
  <c r="L86" i="26" s="1"/>
  <c r="K85" i="26"/>
  <c r="L85" i="26" s="1"/>
  <c r="K84" i="26"/>
  <c r="L84" i="26" s="1"/>
  <c r="V9" i="21" l="1"/>
  <c r="V8" i="21"/>
  <c r="V7" i="21"/>
  <c r="S17" i="21"/>
  <c r="B17" i="21"/>
  <c r="AB5" i="14" l="1"/>
  <c r="AA5" i="14"/>
  <c r="Z5" i="14"/>
  <c r="Z4" i="14"/>
  <c r="AA4" i="14"/>
  <c r="AB4" i="14"/>
  <c r="AA3" i="14"/>
  <c r="AB3" i="14"/>
  <c r="AA2" i="14"/>
  <c r="AB2" i="14"/>
  <c r="Z3" i="14" l="1"/>
  <c r="Z2" i="14"/>
  <c r="V5" i="14" l="1"/>
  <c r="V4" i="14"/>
  <c r="V3" i="14"/>
  <c r="V2" i="14"/>
  <c r="W2" i="14"/>
  <c r="W5" i="14" l="1"/>
  <c r="W4" i="14"/>
  <c r="W3" i="14"/>
  <c r="R4" i="6" l="1"/>
  <c r="S4" i="6"/>
  <c r="T4" i="6"/>
  <c r="U4" i="6"/>
  <c r="V4" i="6"/>
  <c r="W4" i="6"/>
  <c r="R5" i="6"/>
  <c r="S5" i="6"/>
  <c r="T5" i="6"/>
  <c r="U5" i="6"/>
  <c r="V5" i="6"/>
  <c r="W5" i="6"/>
  <c r="R6" i="6"/>
  <c r="S6" i="6"/>
  <c r="T6" i="6"/>
  <c r="U6" i="6"/>
  <c r="V6" i="6"/>
  <c r="W6" i="6"/>
  <c r="R7" i="6"/>
  <c r="S7" i="6"/>
  <c r="T7" i="6"/>
  <c r="U7" i="6"/>
  <c r="V7" i="6"/>
  <c r="W7" i="6"/>
  <c r="R8" i="6"/>
  <c r="S8" i="6"/>
  <c r="T8" i="6"/>
  <c r="U8" i="6"/>
  <c r="V8" i="6"/>
  <c r="W8" i="6"/>
  <c r="R9" i="6"/>
  <c r="S9" i="6"/>
  <c r="T9" i="6"/>
  <c r="U9" i="6"/>
  <c r="V9" i="6"/>
  <c r="W9" i="6"/>
  <c r="R10" i="6"/>
  <c r="S10" i="6"/>
  <c r="T10" i="6"/>
  <c r="U10" i="6"/>
  <c r="V10" i="6"/>
  <c r="W10" i="6"/>
  <c r="R11" i="6"/>
  <c r="S11" i="6"/>
  <c r="T11" i="6"/>
  <c r="U11" i="6"/>
  <c r="V11" i="6"/>
  <c r="W11" i="6"/>
  <c r="R12" i="6"/>
  <c r="S12" i="6"/>
  <c r="T12" i="6"/>
  <c r="U12" i="6"/>
  <c r="V12" i="6"/>
  <c r="W12" i="6"/>
  <c r="S3" i="6"/>
  <c r="T3" i="6"/>
  <c r="U3" i="6"/>
  <c r="V3" i="6"/>
  <c r="W3" i="6"/>
  <c r="R3" i="6"/>
  <c r="S2" i="6"/>
  <c r="T2" i="6"/>
  <c r="U2" i="6"/>
  <c r="V2" i="6"/>
  <c r="W2" i="6"/>
  <c r="R2" i="6"/>
  <c r="O3" i="6"/>
  <c r="O4" i="6"/>
  <c r="O5" i="6"/>
  <c r="O6" i="6"/>
  <c r="O7" i="6"/>
  <c r="O8" i="6"/>
  <c r="O9" i="6"/>
  <c r="O10" i="6"/>
  <c r="O11" i="6"/>
  <c r="O12" i="6"/>
  <c r="O2" i="6"/>
  <c r="N3" i="6"/>
  <c r="N4" i="6"/>
  <c r="N5" i="6"/>
  <c r="N6" i="6"/>
  <c r="N7" i="6"/>
  <c r="N8" i="6"/>
  <c r="N9" i="6"/>
  <c r="N10" i="6"/>
  <c r="N11" i="6"/>
  <c r="N12" i="6"/>
  <c r="N2" i="6"/>
  <c r="M3" i="6"/>
  <c r="M4" i="6"/>
  <c r="M5" i="6"/>
  <c r="M6" i="6"/>
  <c r="M7" i="6"/>
  <c r="M8" i="6"/>
  <c r="M9" i="6"/>
  <c r="M10" i="6"/>
  <c r="M11" i="6"/>
  <c r="M12" i="6"/>
  <c r="M2" i="6"/>
  <c r="L3" i="6"/>
  <c r="L4" i="6"/>
  <c r="L5" i="6"/>
  <c r="L6" i="6"/>
  <c r="L7" i="6"/>
  <c r="L8" i="6"/>
  <c r="L9" i="6"/>
  <c r="L10" i="6"/>
  <c r="L11" i="6"/>
  <c r="L12" i="6"/>
  <c r="L2" i="6"/>
  <c r="K3" i="6"/>
  <c r="K4" i="6"/>
  <c r="K5" i="6"/>
  <c r="K6" i="6"/>
  <c r="K7" i="6"/>
  <c r="K8" i="6"/>
  <c r="K9" i="6"/>
  <c r="K10" i="6"/>
  <c r="K11" i="6"/>
  <c r="K12" i="6"/>
  <c r="K2" i="6"/>
  <c r="J3" i="6"/>
  <c r="J4" i="6"/>
  <c r="J5" i="6"/>
  <c r="J6" i="6"/>
  <c r="J7" i="6"/>
  <c r="J8" i="6"/>
  <c r="J9" i="6"/>
  <c r="J10" i="6"/>
  <c r="J11" i="6"/>
  <c r="J12" i="6"/>
  <c r="J2" i="6"/>
</calcChain>
</file>

<file path=xl/sharedStrings.xml><?xml version="1.0" encoding="utf-8"?>
<sst xmlns="http://schemas.openxmlformats.org/spreadsheetml/2006/main" count="305" uniqueCount="114">
  <si>
    <t>Actual</t>
  </si>
  <si>
    <t>Date</t>
  </si>
  <si>
    <t>pred_1month</t>
  </si>
  <si>
    <t>pred_2month</t>
  </si>
  <si>
    <t>pred_3month</t>
  </si>
  <si>
    <t>pred_6month</t>
  </si>
  <si>
    <t>pred_12month</t>
  </si>
  <si>
    <t>DATE</t>
  </si>
  <si>
    <t>mix_12month</t>
  </si>
  <si>
    <t>adj_1month</t>
  </si>
  <si>
    <t>adj_2month</t>
  </si>
  <si>
    <t>adj_3month</t>
  </si>
  <si>
    <t>adj_6month</t>
  </si>
  <si>
    <t>adj_12month</t>
  </si>
  <si>
    <t>adj_mix_12month</t>
  </si>
  <si>
    <t>adj_pred_1month</t>
  </si>
  <si>
    <t>adj_pred_2month</t>
  </si>
  <si>
    <t>adj_pred_3month</t>
  </si>
  <si>
    <t>adj_pred_6month</t>
  </si>
  <si>
    <t>adj_pred_12month</t>
  </si>
  <si>
    <t>adj_mix_pred_12month</t>
  </si>
  <si>
    <t>mix_pred_12month</t>
  </si>
  <si>
    <t>mix_pred_9month</t>
  </si>
  <si>
    <t>mix_pred_10month</t>
  </si>
  <si>
    <t>mix_pred_11month</t>
  </si>
  <si>
    <t>pred_5month</t>
  </si>
  <si>
    <t>pred_4month</t>
  </si>
  <si>
    <t>need to reproduce</t>
  </si>
  <si>
    <t>20pct</t>
  </si>
  <si>
    <t>40pct</t>
  </si>
  <si>
    <t>60pct</t>
  </si>
  <si>
    <t>80pct</t>
  </si>
  <si>
    <t>pred_7month</t>
  </si>
  <si>
    <t>pred_8month</t>
  </si>
  <si>
    <t>(no big improvement)</t>
  </si>
  <si>
    <t>NA</t>
  </si>
  <si>
    <t>Model with Historical Econ Vars</t>
  </si>
  <si>
    <t>Model with Historical and Forward Econ Vars</t>
  </si>
  <si>
    <t>2019Q1</t>
  </si>
  <si>
    <t>2019Q2</t>
  </si>
  <si>
    <t>2019Q3</t>
  </si>
  <si>
    <t>2019Q4</t>
  </si>
  <si>
    <t>ESR Predictions</t>
  </si>
  <si>
    <t>SFA Predictions</t>
  </si>
  <si>
    <t>date</t>
  </si>
  <si>
    <t>FNMA_Total_Origination ($B)</t>
  </si>
  <si>
    <t>Actuals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</si>
  <si>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</si>
  <si>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</si>
  <si>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</si>
  <si>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</si>
  <si>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</si>
  <si>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</si>
  <si>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</si>
  <si>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</si>
  <si>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</si>
  <si>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</si>
  <si>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</si>
  <si>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</si>
  <si>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Model with Historical Vars</t>
  </si>
  <si>
    <t>Model with Historical and Forward Vars</t>
  </si>
  <si>
    <t>FHCLHP1TIM_S1.IUSA</t>
  </si>
  <si>
    <t>Stronger Near-Term Growth Scenario (December 2019): Case-Shiller Home Price Index: Single-Family Aggregate Index, (Index 2000M1=100, SA)</t>
  </si>
  <si>
    <t>FHCLHP1TIM_S2.IUSA</t>
  </si>
  <si>
    <t>Slower Near-Term Growth Scenario (December 2019): Case-Shiller Home Price Index: Single-Family Aggregate Index, (Index 2000M1=100, SA)</t>
  </si>
  <si>
    <t>2020Q1</t>
  </si>
  <si>
    <t>2020Q2</t>
  </si>
  <si>
    <t>2020Q3</t>
  </si>
  <si>
    <t>2020Q4</t>
  </si>
  <si>
    <t>FRILIBOR3M_S1.IUSA</t>
  </si>
  <si>
    <t xml:space="preserve"> FRILIBOR3M_S1</t>
  </si>
  <si>
    <t xml:space="preserve"> IUSA</t>
  </si>
  <si>
    <t xml:space="preserve"> United States</t>
  </si>
  <si>
    <t xml:space="preserve"> Stronger Near-Term Growth Scenario (December 2019): LIBOR Rates: 3-Month U.S. Dollar Deposits - Period average; (% p.a.; NSA)</t>
  </si>
  <si>
    <t>FRILIBOR3M_S2.IUSA</t>
  </si>
  <si>
    <t xml:space="preserve"> FRILIBOR3M_S2</t>
  </si>
  <si>
    <t xml:space="preserve"> Slower Near-Term Growth Scenario (December 2019): LIBOR Rates: 3-Month U.S. Dollar Deposits - Period average; (% p.a.; NSA)</t>
  </si>
  <si>
    <t>stronger</t>
  </si>
  <si>
    <t>slower</t>
  </si>
  <si>
    <t>prediction with Stronger Near-Term Growth Scenario</t>
  </si>
  <si>
    <t>prediction with Historical Economic Vars</t>
  </si>
  <si>
    <t>prediction with Slower Near-Term Growth Scenario</t>
  </si>
  <si>
    <t>aqsn_dt</t>
  </si>
  <si>
    <t>FNMA_total_Origination</t>
  </si>
  <si>
    <t>AVGRATE</t>
  </si>
  <si>
    <t>[1]</t>
  </si>
  <si>
    <t>[10]</t>
  </si>
  <si>
    <t>[19]</t>
  </si>
  <si>
    <t>[28]</t>
  </si>
  <si>
    <t>[37]</t>
  </si>
  <si>
    <t>[46]</t>
  </si>
  <si>
    <t>[55]</t>
  </si>
  <si>
    <t>[64]</t>
  </si>
  <si>
    <t>[73]</t>
  </si>
  <si>
    <t>[82]</t>
  </si>
  <si>
    <t>[91]</t>
  </si>
  <si>
    <t>[100]</t>
  </si>
  <si>
    <t>[109]</t>
  </si>
  <si>
    <t>[118]</t>
  </si>
  <si>
    <t>Rebecca_data</t>
  </si>
  <si>
    <t>ESR_data</t>
  </si>
  <si>
    <t>Stronger</t>
  </si>
  <si>
    <t>Slower</t>
  </si>
  <si>
    <t>3m</t>
  </si>
  <si>
    <t>hpi</t>
  </si>
  <si>
    <t>Model with Historical and Forward Vars (Decreasing Interest Rate)</t>
  </si>
  <si>
    <t>Model with Historical and Forward Vars (Increasing Interest Rate)</t>
  </si>
  <si>
    <t>Model with Historical and Actual Forward Vars</t>
  </si>
  <si>
    <t>SFA_FNMA_Total_Origination ($B)</t>
  </si>
  <si>
    <t>ESR_FNMA_Total_Origination ($B)</t>
  </si>
  <si>
    <t>pred_at202002</t>
  </si>
  <si>
    <t>pred_at202001</t>
  </si>
  <si>
    <t>pred_at201910</t>
  </si>
  <si>
    <t>pred_at201911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</si>
</sst>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,,,&quot;B&quot;"/>
    <numFmt numFmtId="165" formatCode="General_)"/>
    <numFmt numFmtId="166" formatCode="0.000"/>
    <numFmt numFmtId="167" formatCode="[&lt;999950]0.0,&quot;K&quot;;[&lt;999950000]0.0,,&quot;M&quot;;0.0,,,&quot;B&quot;"/>
  </numFmts>
  <fonts count="15" x14ac:knownFonts="1">
    <font>
      <sz val="11"/>
      <color theme="1"/>
      <name val="Calibri"/>
      <family val="2"/>
      <scheme val="minor"/>
    </font>
    <font>
      <sz val="4"/>
      <color rgb="FF000000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onsolas"/>
      <family val="3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ourier"/>
    </font>
    <font>
      <b/>
      <sz val="11"/>
      <name val="Courier"/>
    </font>
    <font>
      <b/>
      <sz val="11"/>
      <name val="Calibri"/>
      <family val="2"/>
    </font>
    <font>
      <sz val="8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9" fontId="12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1"/>
    <xf numFmtId="0" fontId="3" fillId="3" borderId="0" xfId="2"/>
    <xf numFmtId="0" fontId="5" fillId="0" borderId="0" xfId="0" applyFont="1"/>
    <xf numFmtId="0" fontId="5" fillId="0" borderId="0" xfId="0" applyFont="1" applyAlignment="1">
      <alignment wrapText="1"/>
    </xf>
    <xf numFmtId="0" fontId="4" fillId="4" borderId="0" xfId="3"/>
    <xf numFmtId="0" fontId="6" fillId="0" borderId="0" xfId="0" applyFont="1"/>
    <xf numFmtId="0" fontId="7" fillId="0" borderId="0" xfId="3" applyFont="1" applyFill="1"/>
    <xf numFmtId="164" fontId="6" fillId="0" borderId="0" xfId="0" applyNumberFormat="1" applyFont="1"/>
    <xf numFmtId="164" fontId="1" fillId="0" borderId="0" xfId="0" applyNumberFormat="1" applyFont="1"/>
    <xf numFmtId="164" fontId="2" fillId="2" borderId="0" xfId="1" applyNumberFormat="1"/>
    <xf numFmtId="164" fontId="0" fillId="0" borderId="0" xfId="0" applyNumberFormat="1"/>
    <xf numFmtId="164" fontId="8" fillId="0" borderId="0" xfId="0" applyNumberFormat="1" applyFont="1"/>
    <xf numFmtId="0" fontId="3" fillId="5" borderId="0" xfId="2" applyFill="1"/>
    <xf numFmtId="164" fontId="3" fillId="5" borderId="0" xfId="2" applyNumberFormat="1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0" xfId="0" applyFont="1" applyFill="1"/>
    <xf numFmtId="165" fontId="2" fillId="2" borderId="0" xfId="1" applyNumberFormat="1"/>
    <xf numFmtId="0" fontId="10" fillId="7" borderId="0" xfId="0" quotePrefix="1" applyFont="1" applyFill="1"/>
    <xf numFmtId="14" fontId="0" fillId="0" borderId="5" xfId="0" applyNumberFormat="1" applyFill="1" applyBorder="1" applyAlignment="1">
      <alignment vertical="top" wrapText="1"/>
    </xf>
    <xf numFmtId="166" fontId="2" fillId="2" borderId="6" xfId="1" applyNumberFormat="1" applyBorder="1" applyAlignment="1">
      <alignment vertical="top" wrapText="1"/>
    </xf>
    <xf numFmtId="166" fontId="2" fillId="2" borderId="7" xfId="1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66" fontId="11" fillId="0" borderId="7" xfId="0" applyNumberFormat="1" applyFont="1" applyBorder="1" applyAlignment="1">
      <alignment vertical="top" wrapText="1"/>
    </xf>
    <xf numFmtId="2" fontId="0" fillId="0" borderId="6" xfId="0" applyNumberFormat="1" applyBorder="1" applyAlignment="1">
      <alignment vertical="top" wrapText="1"/>
    </xf>
    <xf numFmtId="166" fontId="0" fillId="0" borderId="0" xfId="0" applyNumberFormat="1"/>
    <xf numFmtId="164" fontId="3" fillId="3" borderId="0" xfId="2" applyNumberFormat="1"/>
    <xf numFmtId="166" fontId="2" fillId="2" borderId="0" xfId="1" applyNumberFormat="1" applyBorder="1" applyAlignment="1">
      <alignment vertical="top" wrapText="1"/>
    </xf>
    <xf numFmtId="14" fontId="0" fillId="0" borderId="0" xfId="0" applyNumberFormat="1"/>
    <xf numFmtId="2" fontId="2" fillId="2" borderId="0" xfId="1" applyNumberFormat="1"/>
    <xf numFmtId="49" fontId="12" fillId="0" borderId="0" xfId="4" applyNumberFormat="1" applyFont="1"/>
    <xf numFmtId="164" fontId="0" fillId="0" borderId="0" xfId="0" applyNumberFormat="1" applyFont="1"/>
    <xf numFmtId="164" fontId="5" fillId="0" borderId="0" xfId="0" applyNumberFormat="1" applyFont="1"/>
    <xf numFmtId="167" fontId="0" fillId="0" borderId="0" xfId="0" applyNumberFormat="1" applyFont="1"/>
    <xf numFmtId="0" fontId="13" fillId="0" borderId="0" xfId="0" applyFont="1"/>
    <xf numFmtId="0" fontId="9" fillId="0" borderId="2" xfId="0" applyFont="1" applyBorder="1" applyAlignment="1">
      <alignment horizontal="center" vertical="top" wrapText="1"/>
    </xf>
    <xf numFmtId="166" fontId="2" fillId="2" borderId="0" xfId="1" applyNumberFormat="1" applyAlignment="1">
      <alignment vertical="top" wrapText="1"/>
    </xf>
    <xf numFmtId="167" fontId="11" fillId="0" borderId="7" xfId="0" applyNumberFormat="1" applyFont="1" applyBorder="1" applyAlignment="1">
      <alignment vertical="top" wrapText="1"/>
    </xf>
    <xf numFmtId="167" fontId="0" fillId="0" borderId="0" xfId="0" applyNumberFormat="1"/>
    <xf numFmtId="164" fontId="11" fillId="0" borderId="7" xfId="0" applyNumberFormat="1" applyFont="1" applyBorder="1" applyAlignment="1">
      <alignment vertical="top" wrapText="1"/>
    </xf>
    <xf numFmtId="167" fontId="2" fillId="2" borderId="7" xfId="1" applyNumberFormat="1" applyBorder="1" applyAlignment="1">
      <alignment vertical="top" wrapText="1"/>
    </xf>
    <xf numFmtId="164" fontId="0" fillId="7" borderId="0" xfId="0" applyNumberFormat="1" applyFont="1" applyFill="1"/>
    <xf numFmtId="164" fontId="14" fillId="0" borderId="0" xfId="0" applyNumberFormat="1" applyFont="1"/>
    <xf numFmtId="164" fontId="5" fillId="7" borderId="0" xfId="0" applyNumberFormat="1" applyFont="1" applyFill="1"/>
    <xf numFmtId="164" fontId="14" fillId="7" borderId="0" xfId="0" applyNumberFormat="1" applyFont="1" applyFill="1"/>
    <xf numFmtId="0" fontId="0" fillId="7" borderId="0" xfId="0" applyFill="1"/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</cellXfs>
  <cellStyles count="5">
    <cellStyle name="Bad" xfId="2" builtinId="27"/>
    <cellStyle name="BuffetDate162" xfId="4" xr:uid="{D45BB5AF-C076-4D06-B327-902357635327}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VOLUME!$B$2:$B$12</c:f>
              <c:numCache>
                <c:formatCode>General</c:formatCode>
                <c:ptCount val="11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1-4902-8D9F-BC280F9921FF}"/>
            </c:ext>
          </c:extLst>
        </c:ser>
        <c:ser>
          <c:idx val="3"/>
          <c:order val="3"/>
          <c:tx>
            <c:strRef>
              <c:f>VOLUME!$E$1</c:f>
              <c:strCache>
                <c:ptCount val="1"/>
                <c:pt idx="0">
                  <c:v>pred_3month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VOLUME!$E$2:$E$12</c:f>
              <c:numCache>
                <c:formatCode>General</c:formatCode>
                <c:ptCount val="11"/>
                <c:pt idx="0">
                  <c:v>33835378589</c:v>
                </c:pt>
                <c:pt idx="1">
                  <c:v>32757317872</c:v>
                </c:pt>
                <c:pt idx="2">
                  <c:v>31873583747</c:v>
                </c:pt>
                <c:pt idx="3">
                  <c:v>34465686988</c:v>
                </c:pt>
                <c:pt idx="4">
                  <c:v>29526521323</c:v>
                </c:pt>
                <c:pt idx="5">
                  <c:v>31637661198</c:v>
                </c:pt>
                <c:pt idx="6">
                  <c:v>39784748813</c:v>
                </c:pt>
                <c:pt idx="7">
                  <c:v>47378224558</c:v>
                </c:pt>
                <c:pt idx="8">
                  <c:v>49419054912</c:v>
                </c:pt>
                <c:pt idx="9">
                  <c:v>59419654858</c:v>
                </c:pt>
                <c:pt idx="10">
                  <c:v>72337388173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1-4902-8D9F-BC280F9921FF}"/>
            </c:ext>
          </c:extLst>
        </c:ser>
        <c:ser>
          <c:idx val="6"/>
          <c:order val="5"/>
          <c:tx>
            <c:strRef>
              <c:f>VOLUME!$H$1</c:f>
              <c:strCache>
                <c:ptCount val="1"/>
                <c:pt idx="0">
                  <c:v>mix_12month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VOLUME!$H$2:$H$12</c:f>
              <c:numCache>
                <c:formatCode>General</c:formatCode>
                <c:ptCount val="11"/>
                <c:pt idx="0">
                  <c:v>30051159598</c:v>
                </c:pt>
                <c:pt idx="1">
                  <c:v>26296202774</c:v>
                </c:pt>
                <c:pt idx="2">
                  <c:v>28585389425</c:v>
                </c:pt>
                <c:pt idx="3">
                  <c:v>29947919682</c:v>
                </c:pt>
                <c:pt idx="4">
                  <c:v>40848142920</c:v>
                </c:pt>
                <c:pt idx="5">
                  <c:v>45115374701</c:v>
                </c:pt>
                <c:pt idx="6">
                  <c:v>48960254638</c:v>
                </c:pt>
                <c:pt idx="7">
                  <c:v>59820129302</c:v>
                </c:pt>
                <c:pt idx="8">
                  <c:v>56657805606</c:v>
                </c:pt>
                <c:pt idx="9">
                  <c:v>61964948641</c:v>
                </c:pt>
                <c:pt idx="10">
                  <c:v>57135280100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F-453F-9B7A-BFC4B5DDAADB}"/>
            </c:ext>
          </c:extLst>
        </c:ser>
        <c:ser>
          <c:idx val="5"/>
          <c:order val="6"/>
          <c:tx>
            <c:strRef>
              <c:f>VOLUME!$G$1</c:f>
              <c:strCache>
                <c:ptCount val="1"/>
                <c:pt idx="0">
                  <c:v>pred_12month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VOLUME!$G$2:$G$12</c:f>
              <c:numCache>
                <c:formatCode>General</c:formatCode>
                <c:ptCount val="11"/>
                <c:pt idx="0">
                  <c:v>31277374487</c:v>
                </c:pt>
                <c:pt idx="1">
                  <c:v>28607200875</c:v>
                </c:pt>
                <c:pt idx="2">
                  <c:v>31155634781</c:v>
                </c:pt>
                <c:pt idx="3">
                  <c:v>32448136009</c:v>
                </c:pt>
                <c:pt idx="4">
                  <c:v>44447213306</c:v>
                </c:pt>
                <c:pt idx="5">
                  <c:v>48003317980</c:v>
                </c:pt>
                <c:pt idx="6">
                  <c:v>55638818749</c:v>
                </c:pt>
                <c:pt idx="7">
                  <c:v>73050258898</c:v>
                </c:pt>
                <c:pt idx="8">
                  <c:v>75468843335</c:v>
                </c:pt>
                <c:pt idx="9">
                  <c:v>89966437574</c:v>
                </c:pt>
                <c:pt idx="10">
                  <c:v>84566165040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F-453F-9B7A-BFC4B5DD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6160"/>
        <c:axId val="1899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VOLUME!$C$1</c15:sqref>
                        </c15:formulaRef>
                      </c:ext>
                    </c:extLst>
                    <c:strCache>
                      <c:ptCount val="1"/>
                      <c:pt idx="0">
                        <c:v>pred_1month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VOLUME!$C$2:$C$12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30768985163</c:v>
                      </c:pt>
                      <c:pt idx="1">
                        <c:v>31692136386</c:v>
                      </c:pt>
                      <c:pt idx="2">
                        <c:v>29617522414</c:v>
                      </c:pt>
                      <c:pt idx="3">
                        <c:v>27569561334</c:v>
                      </c:pt>
                      <c:pt idx="4">
                        <c:v>33543461007</c:v>
                      </c:pt>
                      <c:pt idx="5">
                        <c:v>43049658187</c:v>
                      </c:pt>
                      <c:pt idx="6">
                        <c:v>50194898143</c:v>
                      </c:pt>
                      <c:pt idx="7">
                        <c:v>55832982168</c:v>
                      </c:pt>
                      <c:pt idx="8">
                        <c:v>68467003566</c:v>
                      </c:pt>
                      <c:pt idx="9">
                        <c:v>71383129805</c:v>
                      </c:pt>
                      <c:pt idx="10">
                        <c:v>66230602868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B1-4902-8D9F-BC280F9921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VOLUME!$D$1</c15:sqref>
                        </c15:formulaRef>
                      </c:ext>
                    </c:extLst>
                    <c:strCache>
                      <c:ptCount val="1"/>
                      <c:pt idx="0">
                        <c:v>pred_2month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30097608709</c:v>
                      </c:pt>
                      <c:pt idx="1">
                        <c:v>30838459438</c:v>
                      </c:pt>
                      <c:pt idx="2">
                        <c:v>31885819870</c:v>
                      </c:pt>
                      <c:pt idx="3">
                        <c:v>26787314076</c:v>
                      </c:pt>
                      <c:pt idx="4">
                        <c:v>30080066620</c:v>
                      </c:pt>
                      <c:pt idx="5">
                        <c:v>36360620050</c:v>
                      </c:pt>
                      <c:pt idx="6">
                        <c:v>46779364333</c:v>
                      </c:pt>
                      <c:pt idx="7">
                        <c:v>49865324375</c:v>
                      </c:pt>
                      <c:pt idx="8">
                        <c:v>60991381772</c:v>
                      </c:pt>
                      <c:pt idx="9">
                        <c:v>72255459945</c:v>
                      </c:pt>
                      <c:pt idx="10">
                        <c:v>67801504411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B1-4902-8D9F-BC280F9921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VOLUME!$F$1</c15:sqref>
                        </c15:formulaRef>
                      </c:ext>
                    </c:extLst>
                    <c:strCache>
                      <c:ptCount val="1"/>
                      <c:pt idx="0">
                        <c:v>pred_6month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34583788637</c:v>
                      </c:pt>
                      <c:pt idx="1">
                        <c:v>39444748865</c:v>
                      </c:pt>
                      <c:pt idx="2">
                        <c:v>35536040772</c:v>
                      </c:pt>
                      <c:pt idx="3">
                        <c:v>33632899208</c:v>
                      </c:pt>
                      <c:pt idx="4">
                        <c:v>38168596496</c:v>
                      </c:pt>
                      <c:pt idx="5">
                        <c:v>40410478593</c:v>
                      </c:pt>
                      <c:pt idx="6">
                        <c:v>46441817151</c:v>
                      </c:pt>
                      <c:pt idx="7">
                        <c:v>50518005208</c:v>
                      </c:pt>
                      <c:pt idx="8">
                        <c:v>51867009450</c:v>
                      </c:pt>
                      <c:pt idx="9">
                        <c:v>63828177417</c:v>
                      </c:pt>
                      <c:pt idx="10">
                        <c:v>64101766753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B1-4902-8D9F-BC280F9921FF}"/>
                  </c:ext>
                </c:extLst>
              </c15:ser>
            </c15:filteredLineSeries>
          </c:ext>
        </c:extLst>
      </c:lineChart>
      <c:catAx>
        <c:axId val="20879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408"/>
        <c:crosses val="autoZero"/>
        <c:auto val="1"/>
        <c:lblAlgn val="ctr"/>
        <c:lblOffset val="100"/>
        <c:noMultiLvlLbl val="0"/>
      </c:catAx>
      <c:valAx>
        <c:axId val="18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B-4D2E-B993-B21D0D3823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ESR_forecast_forward!$H$6:$H$17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41.198</c:v>
                </c:pt>
                <c:pt idx="5">
                  <c:v>46.131</c:v>
                </c:pt>
                <c:pt idx="6">
                  <c:v>42.62</c:v>
                </c:pt>
                <c:pt idx="7">
                  <c:v>39.213000000000001</c:v>
                </c:pt>
                <c:pt idx="8">
                  <c:v>36.415999999999997</c:v>
                </c:pt>
                <c:pt idx="9">
                  <c:v>36.459000000000003</c:v>
                </c:pt>
                <c:pt idx="10">
                  <c:v>34.573</c:v>
                </c:pt>
                <c:pt idx="11">
                  <c:v>36.082000000000001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B-4D2E-B993-B21D0D3823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ESR_forecast_forward!$Y$6:$Y$17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33.558246498999999</c:v>
                </c:pt>
                <c:pt idx="5">
                  <c:v>37.707816817000001</c:v>
                </c:pt>
                <c:pt idx="6">
                  <c:v>41.149828233999997</c:v>
                </c:pt>
                <c:pt idx="7">
                  <c:v>49.213825374999999</c:v>
                </c:pt>
                <c:pt idx="8">
                  <c:v>61.108287617999999</c:v>
                </c:pt>
                <c:pt idx="9">
                  <c:v>75.931520397</c:v>
                </c:pt>
                <c:pt idx="10">
                  <c:v>73.098166536999997</c:v>
                </c:pt>
                <c:pt idx="11">
                  <c:v>75.236304814999997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B-4D2E-B993-B21D0D38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97695"/>
        <c:axId val="1988533327"/>
      </c:lineChart>
      <c:catAx>
        <c:axId val="205569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3327"/>
        <c:crosses val="autoZero"/>
        <c:auto val="1"/>
        <c:lblAlgn val="ctr"/>
        <c:lblOffset val="100"/>
        <c:noMultiLvlLbl val="0"/>
      </c:catAx>
      <c:valAx>
        <c:axId val="19885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2-4C81-8846-924F8AA4C2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ESR_forecast_forward!$I$6:$I$17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44.933</c:v>
                </c:pt>
                <c:pt idx="6">
                  <c:v>48.414000000000001</c:v>
                </c:pt>
                <c:pt idx="7">
                  <c:v>44.978000000000002</c:v>
                </c:pt>
                <c:pt idx="8">
                  <c:v>37.759</c:v>
                </c:pt>
                <c:pt idx="9">
                  <c:v>37.396000000000001</c:v>
                </c:pt>
                <c:pt idx="10">
                  <c:v>35.231999999999999</c:v>
                </c:pt>
                <c:pt idx="11">
                  <c:v>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2-4C81-8846-924F8AA4C2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ESR_forecast_forward!$Z$6:$Z$17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42.556437668999997</c:v>
                </c:pt>
                <c:pt idx="6">
                  <c:v>47.688295793999998</c:v>
                </c:pt>
                <c:pt idx="7">
                  <c:v>53.779499835999999</c:v>
                </c:pt>
                <c:pt idx="8">
                  <c:v>56.899570783999998</c:v>
                </c:pt>
                <c:pt idx="9">
                  <c:v>72.396629472000001</c:v>
                </c:pt>
                <c:pt idx="10">
                  <c:v>76.922924660000007</c:v>
                </c:pt>
                <c:pt idx="11">
                  <c:v>76.067601328999999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2-4C81-8846-924F8AA4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9151"/>
        <c:axId val="1988551215"/>
      </c:lineChart>
      <c:catAx>
        <c:axId val="9495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1215"/>
        <c:crosses val="autoZero"/>
        <c:auto val="1"/>
        <c:lblAlgn val="ctr"/>
        <c:lblOffset val="100"/>
        <c:noMultiLvlLbl val="0"/>
      </c:catAx>
      <c:valAx>
        <c:axId val="1988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D-4790-8375-CB983587EC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ESR_forecast_forward!$J$6:$J$17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52.292999999999999</c:v>
                </c:pt>
                <c:pt idx="7">
                  <c:v>55.747999999999998</c:v>
                </c:pt>
                <c:pt idx="8">
                  <c:v>50.234999999999999</c:v>
                </c:pt>
                <c:pt idx="9">
                  <c:v>40.646000000000001</c:v>
                </c:pt>
                <c:pt idx="10">
                  <c:v>37.337000000000003</c:v>
                </c:pt>
                <c:pt idx="11">
                  <c:v>37.694000000000003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D-4790-8375-CB983587EC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ESR_forecast_forward!$AA$6:$AA$17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50.082828010999997</c:v>
                </c:pt>
                <c:pt idx="7">
                  <c:v>51.234370853999998</c:v>
                </c:pt>
                <c:pt idx="8">
                  <c:v>56.624619279000001</c:v>
                </c:pt>
                <c:pt idx="9">
                  <c:v>57.145577416999998</c:v>
                </c:pt>
                <c:pt idx="10">
                  <c:v>67.731911311000005</c:v>
                </c:pt>
                <c:pt idx="11">
                  <c:v>74.095288710000005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D-4790-8375-CB983587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58303"/>
        <c:axId val="2052028095"/>
      </c:lineChart>
      <c:catAx>
        <c:axId val="203455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8095"/>
        <c:crosses val="autoZero"/>
        <c:auto val="1"/>
        <c:lblAlgn val="ctr"/>
        <c:lblOffset val="100"/>
        <c:noMultiLvlLbl val="0"/>
      </c:catAx>
      <c:valAx>
        <c:axId val="20520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CE4-8243-19FE3B478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ESR_forecast_forward!$K$6:$K$17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56.723999999999997</c:v>
                </c:pt>
                <c:pt idx="8">
                  <c:v>60.761000000000003</c:v>
                </c:pt>
                <c:pt idx="9">
                  <c:v>49.017000000000003</c:v>
                </c:pt>
                <c:pt idx="10">
                  <c:v>38.703000000000003</c:v>
                </c:pt>
                <c:pt idx="11">
                  <c:v>37.959000000000003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CE4-8243-19FE3B478D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ESR_forecast_forward!$AB$6:$AB$17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55.431093332000003</c:v>
                </c:pt>
                <c:pt idx="8">
                  <c:v>62.061852467000001</c:v>
                </c:pt>
                <c:pt idx="9">
                  <c:v>69.556349456999996</c:v>
                </c:pt>
                <c:pt idx="10">
                  <c:v>59.272347871999997</c:v>
                </c:pt>
                <c:pt idx="11">
                  <c:v>66.191304662999997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CE4-8243-19FE3B47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67695"/>
        <c:axId val="237310527"/>
      </c:lineChart>
      <c:catAx>
        <c:axId val="205566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0527"/>
        <c:crosses val="autoZero"/>
        <c:auto val="1"/>
        <c:lblAlgn val="ctr"/>
        <c:lblOffset val="100"/>
        <c:noMultiLvlLbl val="0"/>
      </c:catAx>
      <c:valAx>
        <c:axId val="2373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B-40DF-814D-3961008F41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ESR_forecast_forward!$L$6:$L$17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62.707000000000001</c:v>
                </c:pt>
                <c:pt idx="9">
                  <c:v>56.966999999999999</c:v>
                </c:pt>
                <c:pt idx="10">
                  <c:v>43.911999999999999</c:v>
                </c:pt>
                <c:pt idx="11">
                  <c:v>38.792000000000002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B-40DF-814D-3961008F41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ESR_forecast_forward!$AC$6:$AC$17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67.953003512999999</c:v>
                </c:pt>
                <c:pt idx="9">
                  <c:v>73.264504289000001</c:v>
                </c:pt>
                <c:pt idx="10">
                  <c:v>78.280533887999994</c:v>
                </c:pt>
                <c:pt idx="11">
                  <c:v>68.859444830000001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B-40DF-814D-3961008F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16095"/>
        <c:axId val="1988549135"/>
      </c:lineChart>
      <c:catAx>
        <c:axId val="83921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49135"/>
        <c:crosses val="autoZero"/>
        <c:auto val="1"/>
        <c:lblAlgn val="ctr"/>
        <c:lblOffset val="100"/>
        <c:noMultiLvlLbl val="0"/>
      </c:catAx>
      <c:valAx>
        <c:axId val="1988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D-4C68-BD0A-60013CD778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ESR_forecast_forward!$M$6:$M$17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61.64</c:v>
                </c:pt>
                <c:pt idx="10">
                  <c:v>52.582000000000001</c:v>
                </c:pt>
                <c:pt idx="11">
                  <c:v>45.261000000000003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D-4C68-BD0A-60013CD778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ESR_forecast_forward!$AD$6:$AD$17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70.995663008999998</c:v>
                </c:pt>
                <c:pt idx="10">
                  <c:v>67.445107899999996</c:v>
                </c:pt>
                <c:pt idx="11">
                  <c:v>69.968158052999996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D-4C68-BD0A-60013CD7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9951"/>
        <c:axId val="1988554127"/>
      </c:lineChart>
      <c:catAx>
        <c:axId val="9492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4127"/>
        <c:crosses val="autoZero"/>
        <c:auto val="1"/>
        <c:lblAlgn val="ctr"/>
        <c:lblOffset val="100"/>
        <c:noMultiLvlLbl val="0"/>
      </c:catAx>
      <c:valAx>
        <c:axId val="1988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FAF-AC61-54C1385567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ESR_forecast_forward!$N$6:$N$17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64.697000000000003</c:v>
                </c:pt>
                <c:pt idx="11">
                  <c:v>58.171999999999997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FAF-AC61-54C1385567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ESR_forecast_forward!$AE$6:$AE$17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65.455200366</c:v>
                </c:pt>
                <c:pt idx="11">
                  <c:v>67.699044251000004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F-4FAF-AC61-54C13855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49919"/>
        <c:axId val="1941212143"/>
      </c:lineChart>
      <c:catAx>
        <c:axId val="24644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12143"/>
        <c:crosses val="autoZero"/>
        <c:auto val="1"/>
        <c:lblAlgn val="ctr"/>
        <c:lblOffset val="100"/>
        <c:noMultiLvlLbl val="0"/>
      </c:catAx>
      <c:valAx>
        <c:axId val="1941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FF0-8CF7-7A393E5589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ESR_forecast_forward!$O$6:$O$17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59.813000000000002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1-4FF0-8CF7-7A393E5589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ESR_forecast_forward!$AF$6:$AF$17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63.327381699999997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1-4FF0-8CF7-7A393E55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0751"/>
        <c:axId val="1966581247"/>
      </c:lineChart>
      <c:catAx>
        <c:axId val="9495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1247"/>
        <c:crosses val="autoZero"/>
        <c:auto val="1"/>
        <c:lblAlgn val="ctr"/>
        <c:lblOffset val="100"/>
        <c:noMultiLvlLbl val="0"/>
      </c:catAx>
      <c:valAx>
        <c:axId val="19665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Prediction of 2019 New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pred_2019_historical!$B$1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pred_2019_historical!$A$2:$A$13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pred_2019_historical!$B$2:$B$13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4D48-AF89-CA642E2E2AD2}"/>
            </c:ext>
          </c:extLst>
        </c:ser>
        <c:ser>
          <c:idx val="2"/>
          <c:order val="1"/>
          <c:tx>
            <c:strRef>
              <c:f>pred_2019_historical!$R$1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pred_2019_historical!$R$2:$R$13</c:f>
              <c:numCache>
                <c:formatCode>0.0,,,"B"</c:formatCode>
                <c:ptCount val="12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  <c:pt idx="8" formatCode="General">
                  <c:v>45297304920</c:v>
                </c:pt>
                <c:pt idx="9" formatCode="General">
                  <c:v>55368139317</c:v>
                </c:pt>
                <c:pt idx="10" formatCode="General">
                  <c:v>47891279495</c:v>
                </c:pt>
                <c:pt idx="11" formatCode="General">
                  <c:v>52427645091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4D48-AF89-CA642E2E2AD2}"/>
            </c:ext>
          </c:extLst>
        </c:ser>
        <c:ser>
          <c:idx val="0"/>
          <c:order val="2"/>
          <c:tx>
            <c:strRef>
              <c:f>pred_2019_historical!$Q$1</c:f>
              <c:strCache>
                <c:ptCount val="1"/>
                <c:pt idx="0">
                  <c:v>Model with Historical Econ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pred_2019_historical!$A$2:$A$13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pred_2019_historical!$Q$2:$Q$13</c:f>
              <c:numCache>
                <c:formatCode>0.0,,,"B"</c:formatCode>
                <c:ptCount val="12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  <c:pt idx="8" formatCode="General">
                  <c:v>45297304920</c:v>
                </c:pt>
                <c:pt idx="9" formatCode="General">
                  <c:v>55368139317</c:v>
                </c:pt>
                <c:pt idx="10" formatCode="General">
                  <c:v>47891279495</c:v>
                </c:pt>
                <c:pt idx="11" formatCode="General">
                  <c:v>52427645091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4D48-AF89-CA642E2E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60943"/>
        <c:axId val="1967499919"/>
      </c:lineChart>
      <c:catAx>
        <c:axId val="102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99919"/>
        <c:crosses val="autoZero"/>
        <c:auto val="1"/>
        <c:lblAlgn val="ctr"/>
        <c:lblOffset val="100"/>
        <c:noMultiLvlLbl val="0"/>
      </c:catAx>
      <c:valAx>
        <c:axId val="19674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Quarterly New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pred_2019_historical!$W$1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pred_2019_historical!$X$2:$X$5</c:f>
              <c:strCache>
                <c:ptCount val="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</c:strCache>
            </c:strRef>
          </c:cat>
          <c:val>
            <c:numRef>
              <c:f>pred_2019_historical!$W$2:$W$5</c:f>
              <c:numCache>
                <c:formatCode>0.0,,,"B"</c:formatCode>
                <c:ptCount val="4"/>
                <c:pt idx="0">
                  <c:v>84740474837</c:v>
                </c:pt>
                <c:pt idx="1">
                  <c:v>127986117211</c:v>
                </c:pt>
                <c:pt idx="2">
                  <c:v>194177967604</c:v>
                </c:pt>
                <c:pt idx="3">
                  <c:v>188596356589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3-41B1-AC52-76EA440102EC}"/>
            </c:ext>
          </c:extLst>
        </c:ser>
        <c:ser>
          <c:idx val="0"/>
          <c:order val="1"/>
          <c:tx>
            <c:strRef>
              <c:f>pred_2019_historical!$V$1</c:f>
              <c:strCache>
                <c:ptCount val="1"/>
                <c:pt idx="0">
                  <c:v>Model with Historical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pred_2019_historical!$X$2:$X$5</c:f>
              <c:strCache>
                <c:ptCount val="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</c:strCache>
            </c:strRef>
          </c:cat>
          <c:val>
            <c:numRef>
              <c:f>pred_2019_historical!$V$2:$V$5</c:f>
              <c:numCache>
                <c:formatCode>0.0,,,"B"</c:formatCode>
                <c:ptCount val="4"/>
                <c:pt idx="0">
                  <c:v>96571257301</c:v>
                </c:pt>
                <c:pt idx="1">
                  <c:v>127767199290</c:v>
                </c:pt>
                <c:pt idx="2">
                  <c:v>153288825208</c:v>
                </c:pt>
                <c:pt idx="3">
                  <c:v>155687063903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3-41B1-AC52-76EA440102EC}"/>
            </c:ext>
          </c:extLst>
        </c:ser>
        <c:ser>
          <c:idx val="2"/>
          <c:order val="2"/>
          <c:tx>
            <c:strRef>
              <c:f>pred_2019_historical!$U$1</c:f>
              <c:strCache>
                <c:ptCount val="1"/>
                <c:pt idx="0">
                  <c:v>ESR Predictions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pred_2019_historical!$U$2:$U$5</c:f>
              <c:numCache>
                <c:formatCode>0.0,,,"B"</c:formatCode>
                <c:ptCount val="4"/>
                <c:pt idx="0">
                  <c:v>92000000000</c:v>
                </c:pt>
                <c:pt idx="1">
                  <c:v>118000000000</c:v>
                </c:pt>
                <c:pt idx="2">
                  <c:v>117000000000</c:v>
                </c:pt>
                <c:pt idx="3">
                  <c:v>109000000000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3-41B1-AC52-76EA440102EC}"/>
            </c:ext>
          </c:extLst>
        </c:ser>
        <c:ser>
          <c:idx val="3"/>
          <c:order val="3"/>
          <c:tx>
            <c:strRef>
              <c:f>pred_2019_historical!$Y$1</c:f>
              <c:strCache>
                <c:ptCount val="1"/>
                <c:pt idx="0">
                  <c:v>Model with Historical and Forward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pred_2019_historical!$Y$2:$Y$5</c:f>
              <c:numCache>
                <c:formatCode>0.0,,,"B"</c:formatCode>
                <c:ptCount val="4"/>
                <c:pt idx="0">
                  <c:v>96571257301</c:v>
                </c:pt>
                <c:pt idx="1">
                  <c:v>127767199290</c:v>
                </c:pt>
                <c:pt idx="2">
                  <c:v>157720064706</c:v>
                </c:pt>
                <c:pt idx="3">
                  <c:v>164206535695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3-41B1-AC52-76EA4401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63103"/>
        <c:axId val="1941176367"/>
      </c:lineChart>
      <c:catAx>
        <c:axId val="20416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76367"/>
        <c:crosses val="autoZero"/>
        <c:auto val="1"/>
        <c:lblAlgn val="ctr"/>
        <c:lblOffset val="100"/>
        <c:noMultiLvlLbl val="0"/>
      </c:catAx>
      <c:valAx>
        <c:axId val="19411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VOLUME_ADJ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VOLUME!$B$2:$B$12</c:f>
              <c:numCache>
                <c:formatCode>General</c:formatCode>
                <c:ptCount val="11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E-47AC-B296-4943F705137D}"/>
            </c:ext>
          </c:extLst>
        </c:ser>
        <c:ser>
          <c:idx val="3"/>
          <c:order val="3"/>
          <c:tx>
            <c:strRef>
              <c:f>VOLUME!$T$1</c:f>
              <c:strCache>
                <c:ptCount val="1"/>
                <c:pt idx="0">
                  <c:v>adj_pred_3month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VOLUME!$T$2:$T$12</c:f>
              <c:numCache>
                <c:formatCode>General</c:formatCode>
                <c:ptCount val="11"/>
                <c:pt idx="0">
                  <c:v>33835378589</c:v>
                </c:pt>
                <c:pt idx="1">
                  <c:v>31138923440</c:v>
                </c:pt>
                <c:pt idx="2">
                  <c:v>24277314995</c:v>
                </c:pt>
                <c:pt idx="3">
                  <c:v>29954544801</c:v>
                </c:pt>
                <c:pt idx="4">
                  <c:v>30016136170</c:v>
                </c:pt>
                <c:pt idx="5">
                  <c:v>48603840793</c:v>
                </c:pt>
                <c:pt idx="6">
                  <c:v>54685202073</c:v>
                </c:pt>
                <c:pt idx="7">
                  <c:v>65740366809</c:v>
                </c:pt>
                <c:pt idx="8">
                  <c:v>73639183787</c:v>
                </c:pt>
                <c:pt idx="9">
                  <c:v>74433323053</c:v>
                </c:pt>
                <c:pt idx="10">
                  <c:v>77931098279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E-47AC-B296-4943F705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06816"/>
        <c:axId val="13618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VOLUME!$R$1</c15:sqref>
                        </c15:formulaRef>
                      </c:ext>
                    </c:extLst>
                    <c:strCache>
                      <c:ptCount val="1"/>
                      <c:pt idx="0">
                        <c:v>adj_pred_1month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VOLUME!$R$2:$R$12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30768985163</c:v>
                      </c:pt>
                      <c:pt idx="1">
                        <c:v>33140135380</c:v>
                      </c:pt>
                      <c:pt idx="2">
                        <c:v>23086435148</c:v>
                      </c:pt>
                      <c:pt idx="3">
                        <c:v>25314480480</c:v>
                      </c:pt>
                      <c:pt idx="4">
                        <c:v>40929201508</c:v>
                      </c:pt>
                      <c:pt idx="5">
                        <c:v>55998898098</c:v>
                      </c:pt>
                      <c:pt idx="6">
                        <c:v>53683354414</c:v>
                      </c:pt>
                      <c:pt idx="7">
                        <c:v>63784975089</c:v>
                      </c:pt>
                      <c:pt idx="8">
                        <c:v>84232374831</c:v>
                      </c:pt>
                      <c:pt idx="9">
                        <c:v>67348849346</c:v>
                      </c:pt>
                      <c:pt idx="10">
                        <c:v>59860838027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FE-47AC-B296-4943F70513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VOLUME!$S$1</c15:sqref>
                        </c15:formulaRef>
                      </c:ext>
                    </c:extLst>
                    <c:strCache>
                      <c:ptCount val="1"/>
                      <c:pt idx="0">
                        <c:v>adj_pred_2month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VOLUME!$S$2:$S$12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30097608709</c:v>
                      </c:pt>
                      <c:pt idx="1">
                        <c:v>32957834886</c:v>
                      </c:pt>
                      <c:pt idx="2">
                        <c:v>26208409552</c:v>
                      </c:pt>
                      <c:pt idx="3">
                        <c:v>22263935766</c:v>
                      </c:pt>
                      <c:pt idx="4">
                        <c:v>38248054379</c:v>
                      </c:pt>
                      <c:pt idx="5">
                        <c:v>52773254348</c:v>
                      </c:pt>
                      <c:pt idx="6">
                        <c:v>56956858741</c:v>
                      </c:pt>
                      <c:pt idx="7">
                        <c:v>61232851106</c:v>
                      </c:pt>
                      <c:pt idx="8">
                        <c:v>82724410830</c:v>
                      </c:pt>
                      <c:pt idx="9">
                        <c:v>75696801280</c:v>
                      </c:pt>
                      <c:pt idx="10">
                        <c:v>60559409430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FE-47AC-B296-4943F70513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VOLUME!$U$1</c15:sqref>
                        </c15:formulaRef>
                      </c:ext>
                    </c:extLst>
                    <c:strCache>
                      <c:ptCount val="1"/>
                      <c:pt idx="0">
                        <c:v>adj_pred_6month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VOLUME!$U$2:$U$12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34583788637</c:v>
                      </c:pt>
                      <c:pt idx="1">
                        <c:v>37077944385</c:v>
                      </c:pt>
                      <c:pt idx="2">
                        <c:v>21252341027</c:v>
                      </c:pt>
                      <c:pt idx="3">
                        <c:v>25459299996</c:v>
                      </c:pt>
                      <c:pt idx="4">
                        <c:v>39490999123</c:v>
                      </c:pt>
                      <c:pt idx="5">
                        <c:v>48734583015</c:v>
                      </c:pt>
                      <c:pt idx="6">
                        <c:v>52569453016</c:v>
                      </c:pt>
                      <c:pt idx="7">
                        <c:v>62223079121</c:v>
                      </c:pt>
                      <c:pt idx="8">
                        <c:v>72947357675</c:v>
                      </c:pt>
                      <c:pt idx="9">
                        <c:v>76393891074</c:v>
                      </c:pt>
                      <c:pt idx="10">
                        <c:v>65286954300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FE-47AC-B296-4943F70513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VOLUME!$V$1</c15:sqref>
                        </c15:formulaRef>
                      </c:ext>
                    </c:extLst>
                    <c:strCache>
                      <c:ptCount val="1"/>
                      <c:pt idx="0">
                        <c:v>adj_pred_12month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VOLUME!$V$2:$V$12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31277374487</c:v>
                      </c:pt>
                      <c:pt idx="1">
                        <c:v>29546810545</c:v>
                      </c:pt>
                      <c:pt idx="2">
                        <c:v>27709483026</c:v>
                      </c:pt>
                      <c:pt idx="3">
                        <c:v>28654942788</c:v>
                      </c:pt>
                      <c:pt idx="4">
                        <c:v>46954379132</c:v>
                      </c:pt>
                      <c:pt idx="5">
                        <c:v>50048805592</c:v>
                      </c:pt>
                      <c:pt idx="6">
                        <c:v>54173615227</c:v>
                      </c:pt>
                      <c:pt idx="7">
                        <c:v>75558331213</c:v>
                      </c:pt>
                      <c:pt idx="8">
                        <c:v>74016937870</c:v>
                      </c:pt>
                      <c:pt idx="9">
                        <c:v>78930317346</c:v>
                      </c:pt>
                      <c:pt idx="10">
                        <c:v>59613092430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FE-47AC-B296-4943F70513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VOLUME!$W$1</c15:sqref>
                        </c15:formulaRef>
                      </c:ext>
                    </c:extLst>
                    <c:strCache>
                      <c:ptCount val="1"/>
                      <c:pt idx="0">
                        <c:v>adj_mix_pred_12month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VOLUME!$W$2:$W$12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30051159598</c:v>
                      </c:pt>
                      <c:pt idx="1">
                        <c:v>28462027333</c:v>
                      </c:pt>
                      <c:pt idx="2">
                        <c:v>27450235771</c:v>
                      </c:pt>
                      <c:pt idx="3">
                        <c:v>28724971817</c:v>
                      </c:pt>
                      <c:pt idx="4">
                        <c:v>45855525073</c:v>
                      </c:pt>
                      <c:pt idx="5">
                        <c:v>50759932699</c:v>
                      </c:pt>
                      <c:pt idx="6">
                        <c:v>50382994395</c:v>
                      </c:pt>
                      <c:pt idx="7">
                        <c:v>69006765728</c:v>
                      </c:pt>
                      <c:pt idx="8">
                        <c:v>68436029737</c:v>
                      </c:pt>
                      <c:pt idx="9">
                        <c:v>69739866142</c:v>
                      </c:pt>
                      <c:pt idx="10">
                        <c:v>60183696423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FE-47AC-B296-4943F705137D}"/>
                  </c:ext>
                </c:extLst>
              </c15:ser>
            </c15:filteredLineSeries>
          </c:ext>
        </c:extLst>
      </c:lineChart>
      <c:catAx>
        <c:axId val="49630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000"/>
        <c:crosses val="autoZero"/>
        <c:auto val="1"/>
        <c:lblAlgn val="ctr"/>
        <c:lblOffset val="100"/>
        <c:noMultiLvlLbl val="0"/>
      </c:catAx>
      <c:valAx>
        <c:axId val="136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9CA-88E7-197B5FA6C25F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ESR_forecast_historical_updated!$U$6:$U$17</c:f>
              <c:numCache>
                <c:formatCode>0.000</c:formatCode>
                <c:ptCount val="12"/>
                <c:pt idx="0">
                  <c:v>30.611865022</c:v>
                </c:pt>
                <c:pt idx="1">
                  <c:v>33.186884714999998</c:v>
                </c:pt>
                <c:pt idx="2">
                  <c:v>32.772507564000001</c:v>
                </c:pt>
                <c:pt idx="3">
                  <c:v>38.726815891999998</c:v>
                </c:pt>
                <c:pt idx="4">
                  <c:v>44.176377455999997</c:v>
                </c:pt>
                <c:pt idx="5">
                  <c:v>44.864005941999999</c:v>
                </c:pt>
                <c:pt idx="6">
                  <c:v>50.114744274000003</c:v>
                </c:pt>
                <c:pt idx="7">
                  <c:v>57.876776014000001</c:v>
                </c:pt>
                <c:pt idx="8">
                  <c:v>45.297304920000002</c:v>
                </c:pt>
                <c:pt idx="9">
                  <c:v>55.368139317000001</c:v>
                </c:pt>
                <c:pt idx="10">
                  <c:v>47.891279494999999</c:v>
                </c:pt>
                <c:pt idx="11">
                  <c:v>52.427645091000002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9-49CA-88E7-197B5FA6C25F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ESR_forecast_historical_updated!$D$6:$D$17</c:f>
              <c:numCache>
                <c:formatCode>0.000</c:formatCode>
                <c:ptCount val="12"/>
                <c:pt idx="0">
                  <c:v>32.082000000000001</c:v>
                </c:pt>
                <c:pt idx="1">
                  <c:v>28.475000000000001</c:v>
                </c:pt>
                <c:pt idx="2">
                  <c:v>32.914999999999999</c:v>
                </c:pt>
                <c:pt idx="3">
                  <c:v>36.328000000000003</c:v>
                </c:pt>
                <c:pt idx="4">
                  <c:v>39.726999999999997</c:v>
                </c:pt>
                <c:pt idx="5">
                  <c:v>43.103000000000002</c:v>
                </c:pt>
                <c:pt idx="6">
                  <c:v>40.628999999999998</c:v>
                </c:pt>
                <c:pt idx="7">
                  <c:v>40.39</c:v>
                </c:pt>
                <c:pt idx="8">
                  <c:v>36.942</c:v>
                </c:pt>
                <c:pt idx="9">
                  <c:v>37.204000000000001</c:v>
                </c:pt>
                <c:pt idx="10">
                  <c:v>35.506</c:v>
                </c:pt>
                <c:pt idx="11">
                  <c:v>37.631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9-49CA-88E7-197B5FA6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7-482B-9037-0848D856CDD8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ESR_forecast_historical_updated!$V$6:$V$17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31.849043623</c:v>
                </c:pt>
                <c:pt idx="2">
                  <c:v>35.328549928999998</c:v>
                </c:pt>
                <c:pt idx="3">
                  <c:v>35.486819162000003</c:v>
                </c:pt>
                <c:pt idx="4">
                  <c:v>40.180285325</c:v>
                </c:pt>
                <c:pt idx="5">
                  <c:v>46.955156801999998</c:v>
                </c:pt>
                <c:pt idx="6">
                  <c:v>54.038643802999999</c:v>
                </c:pt>
                <c:pt idx="7">
                  <c:v>63.135290283000003</c:v>
                </c:pt>
                <c:pt idx="8">
                  <c:v>66.808187677000006</c:v>
                </c:pt>
                <c:pt idx="9">
                  <c:v>56.065688993000002</c:v>
                </c:pt>
                <c:pt idx="10">
                  <c:v>54.699706280000001</c:v>
                </c:pt>
                <c:pt idx="11">
                  <c:v>47.799272606999999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7-482B-9037-0848D856CDD8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ESR_forecast_historical_updated!$E$6:$E$17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27.189</c:v>
                </c:pt>
                <c:pt idx="2">
                  <c:v>34.237000000000002</c:v>
                </c:pt>
                <c:pt idx="3">
                  <c:v>36.695</c:v>
                </c:pt>
                <c:pt idx="4">
                  <c:v>39.884999999999998</c:v>
                </c:pt>
                <c:pt idx="5">
                  <c:v>43.04</c:v>
                </c:pt>
                <c:pt idx="6">
                  <c:v>40.542000000000002</c:v>
                </c:pt>
                <c:pt idx="7">
                  <c:v>40.476999999999997</c:v>
                </c:pt>
                <c:pt idx="8">
                  <c:v>37.204999999999998</c:v>
                </c:pt>
                <c:pt idx="9">
                  <c:v>37.005000000000003</c:v>
                </c:pt>
                <c:pt idx="10">
                  <c:v>34.902000000000001</c:v>
                </c:pt>
                <c:pt idx="11">
                  <c:v>36.527999999999999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7-482B-9037-0848D856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88E-986F-4AC7736A94D8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ESR_forecast_historical_updated!$W$6:$W$17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29.986638040999999</c:v>
                </c:pt>
                <c:pt idx="3">
                  <c:v>29.284925417</c:v>
                </c:pt>
                <c:pt idx="4">
                  <c:v>31.367093429000001</c:v>
                </c:pt>
                <c:pt idx="5">
                  <c:v>36.279460602</c:v>
                </c:pt>
                <c:pt idx="6">
                  <c:v>43.923324237000003</c:v>
                </c:pt>
                <c:pt idx="7">
                  <c:v>62.256234710999998</c:v>
                </c:pt>
                <c:pt idx="8">
                  <c:v>65.078398312999994</c:v>
                </c:pt>
                <c:pt idx="9">
                  <c:v>71.754011985000005</c:v>
                </c:pt>
                <c:pt idx="10">
                  <c:v>56.617469663999998</c:v>
                </c:pt>
                <c:pt idx="11">
                  <c:v>49.903977406000003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88E-986F-4AC7736A94D8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ESR_forecast_historical_updated!$F$6:$F$17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26.172999999999998</c:v>
                </c:pt>
                <c:pt idx="3">
                  <c:v>31.594999999999999</c:v>
                </c:pt>
                <c:pt idx="4">
                  <c:v>42.093000000000004</c:v>
                </c:pt>
                <c:pt idx="5">
                  <c:v>44.631999999999998</c:v>
                </c:pt>
                <c:pt idx="6">
                  <c:v>42.503999999999998</c:v>
                </c:pt>
                <c:pt idx="7">
                  <c:v>39.932000000000002</c:v>
                </c:pt>
                <c:pt idx="8">
                  <c:v>37.304000000000002</c:v>
                </c:pt>
                <c:pt idx="9">
                  <c:v>36.450000000000003</c:v>
                </c:pt>
                <c:pt idx="10">
                  <c:v>34.189</c:v>
                </c:pt>
                <c:pt idx="11">
                  <c:v>35.076999999999998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B-488E-986F-4AC7736A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5-4E07-B4FE-0E2179044F0D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ESR_forecast_historical_updated!$X$6:$X$17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28.037664317000001</c:v>
                </c:pt>
                <c:pt idx="4">
                  <c:v>31.665676524999999</c:v>
                </c:pt>
                <c:pt idx="5">
                  <c:v>32.460930931999997</c:v>
                </c:pt>
                <c:pt idx="6">
                  <c:v>38.737473156</c:v>
                </c:pt>
                <c:pt idx="7">
                  <c:v>54.163588523999998</c:v>
                </c:pt>
                <c:pt idx="8">
                  <c:v>63.728514101999998</c:v>
                </c:pt>
                <c:pt idx="9">
                  <c:v>75.949712519000002</c:v>
                </c:pt>
                <c:pt idx="10">
                  <c:v>71.052702957999998</c:v>
                </c:pt>
                <c:pt idx="11">
                  <c:v>61.537632178000003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5-4E07-B4FE-0E2179044F0D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ESR_forecast_historical_updated!$G$6:$G$17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35.936999999999998</c:v>
                </c:pt>
                <c:pt idx="4">
                  <c:v>42.75</c:v>
                </c:pt>
                <c:pt idx="5">
                  <c:v>44.591000000000001</c:v>
                </c:pt>
                <c:pt idx="6">
                  <c:v>41.252000000000002</c:v>
                </c:pt>
                <c:pt idx="7">
                  <c:v>40.381</c:v>
                </c:pt>
                <c:pt idx="8">
                  <c:v>37.398000000000003</c:v>
                </c:pt>
                <c:pt idx="9">
                  <c:v>37.006999999999998</c:v>
                </c:pt>
                <c:pt idx="10">
                  <c:v>34.686999999999998</c:v>
                </c:pt>
                <c:pt idx="11">
                  <c:v>35.795000000000002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5-4E07-B4FE-0E217904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E-4A83-98F6-A7D4F10B3808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ESR_forecast_historical_updated!$Y$6:$Y$17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33.558246498999999</c:v>
                </c:pt>
                <c:pt idx="5">
                  <c:v>37.707816817000001</c:v>
                </c:pt>
                <c:pt idx="6">
                  <c:v>41.149828233999997</c:v>
                </c:pt>
                <c:pt idx="7">
                  <c:v>49.213825374999999</c:v>
                </c:pt>
                <c:pt idx="8">
                  <c:v>61.108287617999999</c:v>
                </c:pt>
                <c:pt idx="9">
                  <c:v>75.931520397</c:v>
                </c:pt>
                <c:pt idx="10">
                  <c:v>73.098166536999997</c:v>
                </c:pt>
                <c:pt idx="11">
                  <c:v>75.236304814999997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E-4A83-98F6-A7D4F10B3808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ESR_forecast_historical_updated!$H$6:$H$17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41.198</c:v>
                </c:pt>
                <c:pt idx="5">
                  <c:v>46.131</c:v>
                </c:pt>
                <c:pt idx="6">
                  <c:v>42.62</c:v>
                </c:pt>
                <c:pt idx="7">
                  <c:v>39.213000000000001</c:v>
                </c:pt>
                <c:pt idx="8">
                  <c:v>36.415999999999997</c:v>
                </c:pt>
                <c:pt idx="9">
                  <c:v>36.459000000000003</c:v>
                </c:pt>
                <c:pt idx="10">
                  <c:v>34.573</c:v>
                </c:pt>
                <c:pt idx="11">
                  <c:v>36.082000000000001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E-4A83-98F6-A7D4F10B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6-4913-8FC9-E20F8A5DE6B3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ESR_forecast_historical_updated!$Z$6:$Z$17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42.556437668999997</c:v>
                </c:pt>
                <c:pt idx="6">
                  <c:v>47.688295793999998</c:v>
                </c:pt>
                <c:pt idx="7">
                  <c:v>53.779499835999999</c:v>
                </c:pt>
                <c:pt idx="8">
                  <c:v>56.899570783999998</c:v>
                </c:pt>
                <c:pt idx="9">
                  <c:v>72.396629472000001</c:v>
                </c:pt>
                <c:pt idx="10">
                  <c:v>76.922924660000007</c:v>
                </c:pt>
                <c:pt idx="11">
                  <c:v>76.067601328999999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6-4913-8FC9-E20F8A5DE6B3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ESR_forecast_historical_updated!$I$6:$I$17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44.933</c:v>
                </c:pt>
                <c:pt idx="6">
                  <c:v>48.414000000000001</c:v>
                </c:pt>
                <c:pt idx="7">
                  <c:v>44.978000000000002</c:v>
                </c:pt>
                <c:pt idx="8">
                  <c:v>37.759</c:v>
                </c:pt>
                <c:pt idx="9">
                  <c:v>37.396000000000001</c:v>
                </c:pt>
                <c:pt idx="10">
                  <c:v>35.231999999999999</c:v>
                </c:pt>
                <c:pt idx="11">
                  <c:v>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6-4913-8FC9-E20F8A5D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D-4CE3-A47F-A9ECB17B99E9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ESR_forecast_historical_updated!$AA$6:$AA$17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50.082828010999997</c:v>
                </c:pt>
                <c:pt idx="7">
                  <c:v>51.234370853999998</c:v>
                </c:pt>
                <c:pt idx="8">
                  <c:v>56.624619279000001</c:v>
                </c:pt>
                <c:pt idx="9">
                  <c:v>57.145577416999998</c:v>
                </c:pt>
                <c:pt idx="10">
                  <c:v>67.731911311000005</c:v>
                </c:pt>
                <c:pt idx="11">
                  <c:v>74.095288710000005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D-4CE3-A47F-A9ECB17B99E9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ESR_forecast_historical_updated!$J$6:$J$17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52.292999999999999</c:v>
                </c:pt>
                <c:pt idx="7">
                  <c:v>55.747999999999998</c:v>
                </c:pt>
                <c:pt idx="8">
                  <c:v>50.234999999999999</c:v>
                </c:pt>
                <c:pt idx="9">
                  <c:v>40.646000000000001</c:v>
                </c:pt>
                <c:pt idx="10">
                  <c:v>37.337000000000003</c:v>
                </c:pt>
                <c:pt idx="11">
                  <c:v>37.694000000000003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D-4CE3-A47F-A9ECB17B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E-4324-B41F-A718F5BDA642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ESR_forecast_historical_updated!$AB$6:$AB$17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55.431093332000003</c:v>
                </c:pt>
                <c:pt idx="8">
                  <c:v>62.061852467000001</c:v>
                </c:pt>
                <c:pt idx="9">
                  <c:v>69.556349456999996</c:v>
                </c:pt>
                <c:pt idx="10">
                  <c:v>59.272347871999997</c:v>
                </c:pt>
                <c:pt idx="11">
                  <c:v>66.191304662999997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E-4324-B41F-A718F5BDA642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ESR_forecast_historical_updated!$K$6:$K$17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56.723999999999997</c:v>
                </c:pt>
                <c:pt idx="8">
                  <c:v>60.761000000000003</c:v>
                </c:pt>
                <c:pt idx="9">
                  <c:v>49.017000000000003</c:v>
                </c:pt>
                <c:pt idx="10">
                  <c:v>38.703000000000003</c:v>
                </c:pt>
                <c:pt idx="11">
                  <c:v>37.959000000000003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E-4324-B41F-A718F5BDA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C-4051-B638-89716217EFE0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ESR_forecast_historical_updated!$AC$6:$AC$17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67.953003512999999</c:v>
                </c:pt>
                <c:pt idx="9">
                  <c:v>73.264504289000001</c:v>
                </c:pt>
                <c:pt idx="10">
                  <c:v>78.280533887999994</c:v>
                </c:pt>
                <c:pt idx="11">
                  <c:v>68.859444830000001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C-4051-B638-89716217EFE0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ESR_forecast_historical_updated!$K$6:$K$17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56.723999999999997</c:v>
                </c:pt>
                <c:pt idx="8">
                  <c:v>60.761000000000003</c:v>
                </c:pt>
                <c:pt idx="9">
                  <c:v>49.017000000000003</c:v>
                </c:pt>
                <c:pt idx="10">
                  <c:v>38.703000000000003</c:v>
                </c:pt>
                <c:pt idx="11">
                  <c:v>37.959000000000003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C-4051-B638-89716217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E-4944-BA3D-D474864EE38D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ESR_forecast_historical_updated!$AD$6:$AD$17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70.995663008999998</c:v>
                </c:pt>
                <c:pt idx="10">
                  <c:v>67.445107899999996</c:v>
                </c:pt>
                <c:pt idx="11">
                  <c:v>69.968158052999996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E-4944-BA3D-D474864EE38D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ESR_forecast_historical_updated!$M$6:$M$17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61.64</c:v>
                </c:pt>
                <c:pt idx="10">
                  <c:v>52.582000000000001</c:v>
                </c:pt>
                <c:pt idx="11">
                  <c:v>45.261000000000003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E-4944-BA3D-D474864E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VOLUME!$B$2:$B$12</c:f>
              <c:numCache>
                <c:formatCode>General</c:formatCode>
                <c:ptCount val="11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D7E-80D5-FF28EE804209}"/>
            </c:ext>
          </c:extLst>
        </c:ser>
        <c:ser>
          <c:idx val="1"/>
          <c:order val="1"/>
          <c:tx>
            <c:strRef>
              <c:f>VOLUME!$C$1</c:f>
              <c:strCache>
                <c:ptCount val="1"/>
                <c:pt idx="0">
                  <c:v>pred_1month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VOLUME!$C$2:$C$12</c:f>
              <c:numCache>
                <c:formatCode>General</c:formatCode>
                <c:ptCount val="11"/>
                <c:pt idx="0">
                  <c:v>30768985163</c:v>
                </c:pt>
                <c:pt idx="1">
                  <c:v>31692136386</c:v>
                </c:pt>
                <c:pt idx="2">
                  <c:v>29617522414</c:v>
                </c:pt>
                <c:pt idx="3">
                  <c:v>27569561334</c:v>
                </c:pt>
                <c:pt idx="4">
                  <c:v>33543461007</c:v>
                </c:pt>
                <c:pt idx="5">
                  <c:v>43049658187</c:v>
                </c:pt>
                <c:pt idx="6">
                  <c:v>50194898143</c:v>
                </c:pt>
                <c:pt idx="7">
                  <c:v>55832982168</c:v>
                </c:pt>
                <c:pt idx="8">
                  <c:v>68467003566</c:v>
                </c:pt>
                <c:pt idx="9">
                  <c:v>71383129805</c:v>
                </c:pt>
                <c:pt idx="10">
                  <c:v>66230602868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A-4D7E-80D5-FF28EE804209}"/>
            </c:ext>
          </c:extLst>
        </c:ser>
        <c:ser>
          <c:idx val="2"/>
          <c:order val="2"/>
          <c:tx>
            <c:strRef>
              <c:f>VOLUME!$R$1</c:f>
              <c:strCache>
                <c:ptCount val="1"/>
                <c:pt idx="0">
                  <c:v>adj_pred_1month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VOLUME!$R$2:$R$12</c:f>
              <c:numCache>
                <c:formatCode>General</c:formatCode>
                <c:ptCount val="11"/>
                <c:pt idx="0">
                  <c:v>30768985163</c:v>
                </c:pt>
                <c:pt idx="1">
                  <c:v>33140135380</c:v>
                </c:pt>
                <c:pt idx="2">
                  <c:v>23086435148</c:v>
                </c:pt>
                <c:pt idx="3">
                  <c:v>25314480480</c:v>
                </c:pt>
                <c:pt idx="4">
                  <c:v>40929201508</c:v>
                </c:pt>
                <c:pt idx="5">
                  <c:v>55998898098</c:v>
                </c:pt>
                <c:pt idx="6">
                  <c:v>53683354414</c:v>
                </c:pt>
                <c:pt idx="7">
                  <c:v>63784975089</c:v>
                </c:pt>
                <c:pt idx="8">
                  <c:v>84232374831</c:v>
                </c:pt>
                <c:pt idx="9">
                  <c:v>67348849346</c:v>
                </c:pt>
                <c:pt idx="10">
                  <c:v>59860838027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A-4D7E-80D5-FF28EE80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936"/>
        <c:axId val="13617168"/>
      </c:lineChart>
      <c:catAx>
        <c:axId val="1934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168"/>
        <c:crosses val="autoZero"/>
        <c:auto val="1"/>
        <c:lblAlgn val="ctr"/>
        <c:lblOffset val="100"/>
        <c:noMultiLvlLbl val="0"/>
      </c:catAx>
      <c:valAx>
        <c:axId val="13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D-4743-987D-E2D89687BCD1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ESR_forecast_historical_updated!$AE$6:$AE$17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65.455200366</c:v>
                </c:pt>
                <c:pt idx="11">
                  <c:v>67.699044251000004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D-4743-987D-E2D89687BCD1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ESR_forecast_historical_updated!$N$6:$N$17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64.697000000000003</c:v>
                </c:pt>
                <c:pt idx="11">
                  <c:v>58.171999999999997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D-4743-987D-E2D89687B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8-40A2-BF0E-914A3C6AE67F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ESR_forecast_historical_updated!$AF$6:$AF$17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63.327381699999997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8-40A2-BF0E-914A3C6AE67F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ESR_forecast_historical_updated!$Q$6:$Q$17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ESR_forecast_historical_updated!$O$6:$O$17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59.813000000000002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8-40A2-BF0E-914A3C6A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ESR_vs_SFA_cum_with_bulk!$B$6:$B$17</c:f>
              <c:numCache>
                <c:formatCode>[&lt;999950]0.0,"K";[&lt;999950000]0.0,,"M";0.0,,,"B"</c:formatCode>
                <c:ptCount val="12"/>
                <c:pt idx="0">
                  <c:v>32216984157</c:v>
                </c:pt>
                <c:pt idx="1">
                  <c:v>57378033277</c:v>
                </c:pt>
                <c:pt idx="2">
                  <c:v>84740474837</c:v>
                </c:pt>
                <c:pt idx="3">
                  <c:v>119695776672</c:v>
                </c:pt>
                <c:pt idx="4">
                  <c:v>166188477590</c:v>
                </c:pt>
                <c:pt idx="5">
                  <c:v>212726592048</c:v>
                </c:pt>
                <c:pt idx="6">
                  <c:v>270873483112</c:v>
                </c:pt>
                <c:pt idx="7">
                  <c:v>342471836545</c:v>
                </c:pt>
                <c:pt idx="8">
                  <c:v>406904559652</c:v>
                </c:pt>
                <c:pt idx="9">
                  <c:v>471917924616</c:v>
                </c:pt>
                <c:pt idx="10">
                  <c:v>533812839013</c:v>
                </c:pt>
                <c:pt idx="11">
                  <c:v>595500916241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C-4547-AE4B-48FD823EF644}"/>
            </c:ext>
          </c:extLst>
        </c:ser>
        <c:ser>
          <c:idx val="2"/>
          <c:order val="1"/>
          <c:tx>
            <c:v>SFA Predictions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ESR_vs_SFA_cum_with_bulk!$U$6:$U$17</c:f>
              <c:numCache>
                <c:formatCode>[&lt;999950]0.0,"K";[&lt;999950000]0.0,,"M";0.0,,,"B"</c:formatCode>
                <c:ptCount val="12"/>
                <c:pt idx="0">
                  <c:v>30611865022</c:v>
                </c:pt>
                <c:pt idx="1">
                  <c:v>63798749737</c:v>
                </c:pt>
                <c:pt idx="2">
                  <c:v>96571257301</c:v>
                </c:pt>
                <c:pt idx="3">
                  <c:v>135298073193</c:v>
                </c:pt>
                <c:pt idx="4">
                  <c:v>179474450649</c:v>
                </c:pt>
                <c:pt idx="5">
                  <c:v>224338456591</c:v>
                </c:pt>
                <c:pt idx="6">
                  <c:v>274453200865</c:v>
                </c:pt>
                <c:pt idx="7">
                  <c:v>332329976879</c:v>
                </c:pt>
                <c:pt idx="8">
                  <c:v>377627281799</c:v>
                </c:pt>
                <c:pt idx="9">
                  <c:v>432995421116</c:v>
                </c:pt>
                <c:pt idx="10">
                  <c:v>480886700611</c:v>
                </c:pt>
                <c:pt idx="11">
                  <c:v>533314345702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C-4547-AE4B-48FD823EF644}"/>
            </c:ext>
          </c:extLst>
        </c:ser>
        <c:ser>
          <c:idx val="1"/>
          <c:order val="2"/>
          <c:tx>
            <c:v>ESR Predictions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ESR_vs_SFA_cum_with_bulk!$D$6:$D$17</c:f>
              <c:numCache>
                <c:formatCode>0.0,,,"B"</c:formatCode>
                <c:ptCount val="12"/>
                <c:pt idx="0">
                  <c:v>32082000000</c:v>
                </c:pt>
                <c:pt idx="1">
                  <c:v>60557000000</c:v>
                </c:pt>
                <c:pt idx="2">
                  <c:v>93472000000</c:v>
                </c:pt>
                <c:pt idx="3">
                  <c:v>129800000000</c:v>
                </c:pt>
                <c:pt idx="4">
                  <c:v>169527000000</c:v>
                </c:pt>
                <c:pt idx="5">
                  <c:v>212630000000</c:v>
                </c:pt>
                <c:pt idx="6">
                  <c:v>253259000000</c:v>
                </c:pt>
                <c:pt idx="7">
                  <c:v>293649000000</c:v>
                </c:pt>
                <c:pt idx="8">
                  <c:v>330591000000</c:v>
                </c:pt>
                <c:pt idx="9">
                  <c:v>367795000000</c:v>
                </c:pt>
                <c:pt idx="10">
                  <c:v>403301000000</c:v>
                </c:pt>
                <c:pt idx="11">
                  <c:v>440932000000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C-4547-AE4B-48FD823E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342767"/>
        <c:axId val="237319679"/>
      </c:bar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50]0.0,&quot;K&quot;;[&lt;999950000]0.0,,&quot;M&quot;;0.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ESR_vs_SFA_cum_with_bulk!$B$6:$B$17</c:f>
              <c:numCache>
                <c:formatCode>[&lt;999950]0.0,"K";[&lt;999950000]0.0,,"M";0.0,,,"B"</c:formatCode>
                <c:ptCount val="12"/>
                <c:pt idx="0">
                  <c:v>32216984157</c:v>
                </c:pt>
                <c:pt idx="1">
                  <c:v>57378033277</c:v>
                </c:pt>
                <c:pt idx="2">
                  <c:v>84740474837</c:v>
                </c:pt>
                <c:pt idx="3">
                  <c:v>119695776672</c:v>
                </c:pt>
                <c:pt idx="4">
                  <c:v>166188477590</c:v>
                </c:pt>
                <c:pt idx="5">
                  <c:v>212726592048</c:v>
                </c:pt>
                <c:pt idx="6">
                  <c:v>270873483112</c:v>
                </c:pt>
                <c:pt idx="7">
                  <c:v>342471836545</c:v>
                </c:pt>
                <c:pt idx="8">
                  <c:v>406904559652</c:v>
                </c:pt>
                <c:pt idx="9">
                  <c:v>471917924616</c:v>
                </c:pt>
                <c:pt idx="10">
                  <c:v>533812839013</c:v>
                </c:pt>
                <c:pt idx="11">
                  <c:v>595500916241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F-48BA-8344-F3526F0B11AE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ESR_vs_SFA_cum_with_bulk!$Y$6:$Y$17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F-48BA-8344-F3526F0B11AE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ESR_vs_SFA_cum_with_bulk!$H$6:$H$17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F-48BA-8344-F3526F0B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50]0.0,&quot;K&quot;;[&lt;999950000]0.0,,&quot;M&quot;;0.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ESR_vs_SFA_cum_with_bulk!$B$6:$B$17</c:f>
              <c:numCache>
                <c:formatCode>[&lt;999950]0.0,"K";[&lt;999950000]0.0,,"M";0.0,,,"B"</c:formatCode>
                <c:ptCount val="12"/>
                <c:pt idx="0">
                  <c:v>32216984157</c:v>
                </c:pt>
                <c:pt idx="1">
                  <c:v>57378033277</c:v>
                </c:pt>
                <c:pt idx="2">
                  <c:v>84740474837</c:v>
                </c:pt>
                <c:pt idx="3">
                  <c:v>119695776672</c:v>
                </c:pt>
                <c:pt idx="4">
                  <c:v>166188477590</c:v>
                </c:pt>
                <c:pt idx="5">
                  <c:v>212726592048</c:v>
                </c:pt>
                <c:pt idx="6">
                  <c:v>270873483112</c:v>
                </c:pt>
                <c:pt idx="7">
                  <c:v>342471836545</c:v>
                </c:pt>
                <c:pt idx="8">
                  <c:v>406904559652</c:v>
                </c:pt>
                <c:pt idx="9">
                  <c:v>471917924616</c:v>
                </c:pt>
                <c:pt idx="10">
                  <c:v>533812839013</c:v>
                </c:pt>
                <c:pt idx="11">
                  <c:v>595500916241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8-42A0-9BBC-DC1CF5449FF3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ESR_vs_SFA_cum_with_bulk!$AA$6:$AA$17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42A0-9BBC-DC1CF5449FF3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ESR_vs_SFA_cum_with_bulk!$J$6:$J$17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8-42A0-9BBC-DC1CF544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ESR_vs_SFA_cum_with_bulk!$B$6:$B$17</c:f>
              <c:numCache>
                <c:formatCode>[&lt;999950]0.0,"K";[&lt;999950000]0.0,,"M";0.0,,,"B"</c:formatCode>
                <c:ptCount val="12"/>
                <c:pt idx="0">
                  <c:v>32216984157</c:v>
                </c:pt>
                <c:pt idx="1">
                  <c:v>57378033277</c:v>
                </c:pt>
                <c:pt idx="2">
                  <c:v>84740474837</c:v>
                </c:pt>
                <c:pt idx="3">
                  <c:v>119695776672</c:v>
                </c:pt>
                <c:pt idx="4">
                  <c:v>166188477590</c:v>
                </c:pt>
                <c:pt idx="5">
                  <c:v>212726592048</c:v>
                </c:pt>
                <c:pt idx="6">
                  <c:v>270873483112</c:v>
                </c:pt>
                <c:pt idx="7">
                  <c:v>342471836545</c:v>
                </c:pt>
                <c:pt idx="8">
                  <c:v>406904559652</c:v>
                </c:pt>
                <c:pt idx="9">
                  <c:v>471917924616</c:v>
                </c:pt>
                <c:pt idx="10">
                  <c:v>533812839013</c:v>
                </c:pt>
                <c:pt idx="11">
                  <c:v>595500916241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F5B-A097-091F46D12301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ESR_vs_SFA_cum_with_bulk!$AC$6:$AC$17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F5B-A097-091F46D12301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ESR_vs_SFA_cum_with_bulk!$K$6:$K$17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F-4F5B-A097-091F46D1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50]0.0,&quot;K&quot;;[&lt;999950000]0.0,,&quot;M&quot;;0.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6852681258879E-2"/>
          <c:y val="0.13225694444444447"/>
          <c:w val="0.92380700835560692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ESR_vs_SFA_cum_with_bulk!$B$6:$B$17</c:f>
              <c:numCache>
                <c:formatCode>[&lt;999950]0.0,"K";[&lt;999950000]0.0,,"M";0.0,,,"B"</c:formatCode>
                <c:ptCount val="12"/>
                <c:pt idx="0">
                  <c:v>32216984157</c:v>
                </c:pt>
                <c:pt idx="1">
                  <c:v>57378033277</c:v>
                </c:pt>
                <c:pt idx="2">
                  <c:v>84740474837</c:v>
                </c:pt>
                <c:pt idx="3">
                  <c:v>119695776672</c:v>
                </c:pt>
                <c:pt idx="4">
                  <c:v>166188477590</c:v>
                </c:pt>
                <c:pt idx="5">
                  <c:v>212726592048</c:v>
                </c:pt>
                <c:pt idx="6">
                  <c:v>270873483112</c:v>
                </c:pt>
                <c:pt idx="7">
                  <c:v>342471836545</c:v>
                </c:pt>
                <c:pt idx="8">
                  <c:v>406904559652</c:v>
                </c:pt>
                <c:pt idx="9">
                  <c:v>471917924616</c:v>
                </c:pt>
                <c:pt idx="10">
                  <c:v>533812839013</c:v>
                </c:pt>
                <c:pt idx="11">
                  <c:v>595500916241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46C5-BAF7-5AD7B7AE6A44}"/>
            </c:ext>
          </c:extLst>
        </c:ser>
        <c:ser>
          <c:idx val="2"/>
          <c:order val="1"/>
          <c:tx>
            <c:v>SFA Predictions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ESR_vs_SFA_cum_with_bulk!$AE$6:$AE$17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0-46C5-BAF7-5AD7B7AE6A44}"/>
            </c:ext>
          </c:extLst>
        </c:ser>
        <c:ser>
          <c:idx val="1"/>
          <c:order val="2"/>
          <c:tx>
            <c:v>ESR Predictions</c:v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ESR_vs_SFA_cum_with_bulk!$Q$6:$Q$17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ESR_vs_SFA_cum_with_bulk!$N$6:$N$17</c:f>
              <c:numCache>
                <c:formatCode>[&lt;999950]0.0,"K";[&lt;999950000]0.0,,"M";0.0,,,"B"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0-46C5-BAF7-5AD7B7AE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42767"/>
        <c:axId val="237319679"/>
      </c:lineChart>
      <c:catAx>
        <c:axId val="193734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9679"/>
        <c:crossesAt val="0"/>
        <c:auto val="1"/>
        <c:lblAlgn val="ctr"/>
        <c:lblOffset val="100"/>
        <c:noMultiLvlLbl val="0"/>
      </c:catAx>
      <c:valAx>
        <c:axId val="2373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999950]0.0,&quot;K&quot;;[&lt;999950000]0.0,,&quot;M&quot;;0.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2020 New</a:t>
            </a:r>
            <a:r>
              <a:rPr lang="en-US" baseline="0"/>
              <a:t>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pred_2020!$C$1</c:f>
              <c:strCache>
                <c:ptCount val="1"/>
                <c:pt idx="0">
                  <c:v>prediction with Historical Economic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pred_2020!$A$2:$A$14</c:f>
              <c:numCache>
                <c:formatCode>General</c:formatCode>
                <c:ptCount val="13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  <c:pt idx="12">
                  <c:v>202101</c:v>
                </c:pt>
              </c:numCache>
            </c:numRef>
          </c:cat>
          <c:val>
            <c:numRef>
              <c:f>pred_2020!$C$2:$C$13</c:f>
              <c:numCache>
                <c:formatCode>0.0,,,"B"</c:formatCode>
                <c:ptCount val="12"/>
                <c:pt idx="0">
                  <c:v>62163362629</c:v>
                </c:pt>
                <c:pt idx="1">
                  <c:v>63350720941</c:v>
                </c:pt>
                <c:pt idx="2">
                  <c:v>63158747985</c:v>
                </c:pt>
                <c:pt idx="3">
                  <c:v>67531938638</c:v>
                </c:pt>
                <c:pt idx="4">
                  <c:v>61825345995</c:v>
                </c:pt>
                <c:pt idx="5">
                  <c:v>58823050913</c:v>
                </c:pt>
                <c:pt idx="6">
                  <c:v>59558100983</c:v>
                </c:pt>
                <c:pt idx="7">
                  <c:v>54747460444</c:v>
                </c:pt>
                <c:pt idx="8">
                  <c:v>50170521560</c:v>
                </c:pt>
                <c:pt idx="9">
                  <c:v>46837375923</c:v>
                </c:pt>
                <c:pt idx="10">
                  <c:v>51860825229</c:v>
                </c:pt>
                <c:pt idx="11">
                  <c:v>51397489350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BFD-8818-9833CE540C87}"/>
            </c:ext>
          </c:extLst>
        </c:ser>
        <c:ser>
          <c:idx val="1"/>
          <c:order val="1"/>
          <c:tx>
            <c:strRef>
              <c:f>pred_2020!$D$1</c:f>
              <c:strCache>
                <c:ptCount val="1"/>
                <c:pt idx="0">
                  <c:v>prediction with Stronger Near-Term Growth Scenario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pred_2020!$A$2:$A$14</c:f>
              <c:numCache>
                <c:formatCode>General</c:formatCode>
                <c:ptCount val="13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  <c:pt idx="12">
                  <c:v>202101</c:v>
                </c:pt>
              </c:numCache>
            </c:numRef>
          </c:cat>
          <c:val>
            <c:numRef>
              <c:f>pred_2020!$D$2:$D$13</c:f>
              <c:numCache>
                <c:formatCode>0.0,,,"B"</c:formatCode>
                <c:ptCount val="12"/>
                <c:pt idx="8">
                  <c:v>50259011164</c:v>
                </c:pt>
                <c:pt idx="9">
                  <c:v>47220499115</c:v>
                </c:pt>
                <c:pt idx="10">
                  <c:v>51539480576</c:v>
                </c:pt>
                <c:pt idx="11">
                  <c:v>49126137722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BFD-8818-9833CE540C87}"/>
            </c:ext>
          </c:extLst>
        </c:ser>
        <c:ser>
          <c:idx val="2"/>
          <c:order val="2"/>
          <c:tx>
            <c:strRef>
              <c:f>pred_2020!$E$1:$E$5</c:f>
              <c:strCache>
                <c:ptCount val="5"/>
                <c:pt idx="0">
                  <c:v>prediction with Slower Near-Term Growth Scenario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pred_2020!$A$2:$A$14</c:f>
              <c:numCache>
                <c:formatCode>General</c:formatCode>
                <c:ptCount val="13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  <c:pt idx="12">
                  <c:v>202101</c:v>
                </c:pt>
              </c:numCache>
            </c:numRef>
          </c:cat>
          <c:val>
            <c:numRef>
              <c:f>pred_2020!$E$2:$E$13</c:f>
              <c:numCache>
                <c:formatCode>0.0,,,"B"</c:formatCode>
                <c:ptCount val="12"/>
                <c:pt idx="8">
                  <c:v>49778964051</c:v>
                </c:pt>
                <c:pt idx="9">
                  <c:v>48821517269</c:v>
                </c:pt>
                <c:pt idx="10">
                  <c:v>54600055687</c:v>
                </c:pt>
                <c:pt idx="11">
                  <c:v>50352595291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8-4BFD-8818-9833CE540C87}"/>
            </c:ext>
          </c:extLst>
        </c:ser>
        <c:ser>
          <c:idx val="3"/>
          <c:order val="3"/>
          <c:tx>
            <c:v>pred_at202002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pred_2020!$J$2:$J$14</c:f>
              <c:numCache>
                <c:formatCode>0.0,,,"B"</c:formatCode>
                <c:ptCount val="13"/>
                <c:pt idx="1">
                  <c:v>59143568834</c:v>
                </c:pt>
                <c:pt idx="2">
                  <c:v>58117089888</c:v>
                </c:pt>
                <c:pt idx="3">
                  <c:v>59385770757</c:v>
                </c:pt>
                <c:pt idx="4">
                  <c:v>60865940850</c:v>
                </c:pt>
                <c:pt idx="5">
                  <c:v>65603179269</c:v>
                </c:pt>
                <c:pt idx="6">
                  <c:v>63039027129</c:v>
                </c:pt>
                <c:pt idx="7">
                  <c:v>57649005472</c:v>
                </c:pt>
                <c:pt idx="8">
                  <c:v>55573377655</c:v>
                </c:pt>
                <c:pt idx="9">
                  <c:v>51608329163</c:v>
                </c:pt>
                <c:pt idx="10">
                  <c:v>48697114832</c:v>
                </c:pt>
                <c:pt idx="11">
                  <c:v>46146938216</c:v>
                </c:pt>
                <c:pt idx="12">
                  <c:v>48652162463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6-42C3-8DD8-831F5CF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55167"/>
        <c:axId val="1359309135"/>
      </c:lineChart>
      <c:catAx>
        <c:axId val="16148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09135"/>
        <c:crosses val="autoZero"/>
        <c:auto val="1"/>
        <c:lblAlgn val="ctr"/>
        <c:lblOffset val="100"/>
        <c:noMultiLvlLbl val="0"/>
      </c:catAx>
      <c:valAx>
        <c:axId val="13593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2019 New</a:t>
            </a:r>
            <a:r>
              <a:rPr lang="en-US" baseline="0"/>
              <a:t>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pred_2020!$N$1</c:f>
              <c:strCache>
                <c:ptCount val="1"/>
                <c:pt idx="0">
                  <c:v>Model with Historical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pred_2020!$A$2:$A$13</c:f>
              <c:numCache>
                <c:formatCode>General</c:formatCode>
                <c:ptCount val="12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</c:numCache>
            </c:numRef>
          </c:cat>
          <c:val>
            <c:numRef>
              <c:f>pred_2020!$N$2:$N$13</c:f>
              <c:numCache>
                <c:formatCode>0.0,,,"B"</c:formatCode>
                <c:ptCount val="12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  <c:pt idx="8" formatCode="General">
                  <c:v>45297304920</c:v>
                </c:pt>
                <c:pt idx="9" formatCode="General">
                  <c:v>55368139317</c:v>
                </c:pt>
                <c:pt idx="10" formatCode="General">
                  <c:v>47891279495</c:v>
                </c:pt>
                <c:pt idx="11" formatCode="General">
                  <c:v>52427645091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9-42E8-9978-C036B646E890}"/>
            </c:ext>
          </c:extLst>
        </c:ser>
        <c:ser>
          <c:idx val="1"/>
          <c:order val="1"/>
          <c:tx>
            <c:strRef>
              <c:f>pred_2020!$O$1</c:f>
              <c:strCache>
                <c:ptCount val="1"/>
                <c:pt idx="0">
                  <c:v>Model with Historical and Forward Vars (Decreasing Interest Rate)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pred_2020!$A$2:$A$13</c:f>
              <c:numCache>
                <c:formatCode>General</c:formatCode>
                <c:ptCount val="12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</c:numCache>
            </c:numRef>
          </c:cat>
          <c:val>
            <c:numRef>
              <c:f>pred_2020!$O$2:$O$13</c:f>
              <c:numCache>
                <c:formatCode>0.0,,,"B"</c:formatCode>
                <c:ptCount val="12"/>
                <c:pt idx="8" formatCode="General">
                  <c:v>50757180871</c:v>
                </c:pt>
                <c:pt idx="9" formatCode="General">
                  <c:v>62017255745</c:v>
                </c:pt>
                <c:pt idx="10" formatCode="General">
                  <c:v>72550031201</c:v>
                </c:pt>
                <c:pt idx="11" formatCode="General">
                  <c:v>58711944650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9-42E8-9978-C036B646E890}"/>
            </c:ext>
          </c:extLst>
        </c:ser>
        <c:ser>
          <c:idx val="2"/>
          <c:order val="2"/>
          <c:tx>
            <c:strRef>
              <c:f>pred_2020!$P$1</c:f>
              <c:strCache>
                <c:ptCount val="1"/>
                <c:pt idx="0">
                  <c:v>Model with Historical and Forward Vars (Increasing Interest Rate)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ysDot"/>
              </a:ln>
              <a:effectLst/>
            </c:spPr>
          </c:marker>
          <c:cat>
            <c:numRef>
              <c:f>pred_2020!$A$2:$A$13</c:f>
              <c:numCache>
                <c:formatCode>General</c:formatCode>
                <c:ptCount val="12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  <c:pt idx="6">
                  <c:v>202007</c:v>
                </c:pt>
                <c:pt idx="7">
                  <c:v>202008</c:v>
                </c:pt>
                <c:pt idx="8">
                  <c:v>202009</c:v>
                </c:pt>
                <c:pt idx="9">
                  <c:v>202010</c:v>
                </c:pt>
                <c:pt idx="10">
                  <c:v>202011</c:v>
                </c:pt>
                <c:pt idx="11">
                  <c:v>202012</c:v>
                </c:pt>
              </c:numCache>
            </c:numRef>
          </c:cat>
          <c:val>
            <c:numRef>
              <c:f>pred_2020!$P$2:$P$13</c:f>
              <c:numCache>
                <c:formatCode>0.0,,,"B"</c:formatCode>
                <c:ptCount val="12"/>
                <c:pt idx="8" formatCode="General">
                  <c:v>49716405266</c:v>
                </c:pt>
                <c:pt idx="9" formatCode="General">
                  <c:v>62185766704</c:v>
                </c:pt>
                <c:pt idx="10" formatCode="General">
                  <c:v>71231208029</c:v>
                </c:pt>
                <c:pt idx="11" formatCode="General">
                  <c:v>57625819587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9-42E8-9978-C036B646E890}"/>
            </c:ext>
          </c:extLst>
        </c:ser>
        <c:ser>
          <c:idx val="3"/>
          <c:order val="3"/>
          <c:tx>
            <c:strRef>
              <c:f>pred_2020!$Q$1</c:f>
              <c:strCache>
                <c:ptCount val="1"/>
                <c:pt idx="0">
                  <c:v>Model with Historical and Actual Forward Vars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pred_2020!$Q$2:$Q$13</c:f>
              <c:numCache>
                <c:formatCode>0.0,,,"B"</c:formatCode>
                <c:ptCount val="12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  <c:pt idx="8" formatCode="General">
                  <c:v>49728544418</c:v>
                </c:pt>
                <c:pt idx="9" formatCode="General">
                  <c:v>57773288649</c:v>
                </c:pt>
                <c:pt idx="10" formatCode="General">
                  <c:v>53536663475</c:v>
                </c:pt>
                <c:pt idx="11" formatCode="General">
                  <c:v>52896583571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9-42E8-9978-C036B646E890}"/>
            </c:ext>
          </c:extLst>
        </c:ser>
        <c:ser>
          <c:idx val="4"/>
          <c:order val="4"/>
          <c:tx>
            <c:strRef>
              <c:f>pred_2020!$M$1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pred_2020!$M$2:$M$13</c:f>
              <c:numCache>
                <c:formatCode>General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39-42E8-9978-C036B646E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55167"/>
        <c:axId val="1359309135"/>
      </c:lineChart>
      <c:catAx>
        <c:axId val="16148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09135"/>
        <c:crosses val="autoZero"/>
        <c:auto val="1"/>
        <c:lblAlgn val="ctr"/>
        <c:lblOffset val="100"/>
        <c:noMultiLvlLbl val="0"/>
      </c:catAx>
      <c:valAx>
        <c:axId val="13593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Sheet1!$B$1:$B$12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D-4AA8-BF14-48167C2CAF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Sheet1!$D$1:$D$12</c:f>
              <c:numCache>
                <c:formatCode>General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61.472585116200001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D-4AA8-BF14-48167C2C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053727"/>
        <c:axId val="484592239"/>
      </c:lineChart>
      <c:catAx>
        <c:axId val="186705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2239"/>
        <c:crosses val="autoZero"/>
        <c:auto val="1"/>
        <c:lblAlgn val="ctr"/>
        <c:lblOffset val="100"/>
        <c:noMultiLvlLbl val="0"/>
      </c:catAx>
      <c:valAx>
        <c:axId val="4845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Prediction of 2019 New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pred_2019_update!$B$1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pred_2019_update!$A$2:$A$13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pred_2019_update!$B$2:$B$13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1-4FC1-AF05-CE7B5AEB1C29}"/>
            </c:ext>
          </c:extLst>
        </c:ser>
        <c:ser>
          <c:idx val="2"/>
          <c:order val="1"/>
          <c:tx>
            <c:strRef>
              <c:f>pred_2019_update!$R$1</c:f>
              <c:strCache>
                <c:ptCount val="1"/>
                <c:pt idx="0">
                  <c:v>Model with Historical and Forward Econ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pred_2019_update!$R$2:$R$13</c:f>
              <c:numCache>
                <c:formatCode>0.0,,,"B"</c:formatCode>
                <c:ptCount val="12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  <c:pt idx="8">
                  <c:v>49728544418</c:v>
                </c:pt>
                <c:pt idx="9">
                  <c:v>57773288649</c:v>
                </c:pt>
                <c:pt idx="10">
                  <c:v>53536663475</c:v>
                </c:pt>
                <c:pt idx="11">
                  <c:v>52896583571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C1-4FC1-AF05-CE7B5AEB1C29}"/>
            </c:ext>
          </c:extLst>
        </c:ser>
        <c:ser>
          <c:idx val="0"/>
          <c:order val="2"/>
          <c:tx>
            <c:strRef>
              <c:f>pred_2019_update!$Q$1</c:f>
              <c:strCache>
                <c:ptCount val="1"/>
                <c:pt idx="0">
                  <c:v>Model with Historical Econ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pred_2019_update!$A$2:$A$13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pred_2019_update!$Q$2:$Q$9</c:f>
              <c:numCache>
                <c:formatCode>0.0,,,"B"</c:formatCode>
                <c:ptCount val="8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1-4FC1-AF05-CE7B5AEB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60943"/>
        <c:axId val="1967499919"/>
      </c:lineChart>
      <c:catAx>
        <c:axId val="102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99919"/>
        <c:crosses val="autoZero"/>
        <c:auto val="1"/>
        <c:lblAlgn val="ctr"/>
        <c:lblOffset val="100"/>
        <c:noMultiLvlLbl val="0"/>
      </c:catAx>
      <c:valAx>
        <c:axId val="19674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rebecca_data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Sheet1!$L$2:$L$122</c:f>
              <c:numCache>
                <c:formatCode>General</c:formatCode>
                <c:ptCount val="121"/>
                <c:pt idx="0">
                  <c:v>33581576718</c:v>
                </c:pt>
                <c:pt idx="1">
                  <c:v>36374873373</c:v>
                </c:pt>
                <c:pt idx="2">
                  <c:v>30855981674</c:v>
                </c:pt>
                <c:pt idx="3">
                  <c:v>32458692870</c:v>
                </c:pt>
                <c:pt idx="4">
                  <c:v>30969278249</c:v>
                </c:pt>
                <c:pt idx="5">
                  <c:v>33652874351</c:v>
                </c:pt>
                <c:pt idx="6">
                  <c:v>37886202803</c:v>
                </c:pt>
                <c:pt idx="7">
                  <c:v>43123297289</c:v>
                </c:pt>
                <c:pt idx="8">
                  <c:v>62774777858</c:v>
                </c:pt>
                <c:pt idx="9">
                  <c:v>63124902290</c:v>
                </c:pt>
                <c:pt idx="10">
                  <c:v>63435641607</c:v>
                </c:pt>
                <c:pt idx="11">
                  <c:v>71127173743</c:v>
                </c:pt>
                <c:pt idx="12">
                  <c:v>59172739731</c:v>
                </c:pt>
                <c:pt idx="13">
                  <c:v>43206302251</c:v>
                </c:pt>
                <c:pt idx="14">
                  <c:v>42862072416</c:v>
                </c:pt>
                <c:pt idx="15">
                  <c:v>26216079369</c:v>
                </c:pt>
                <c:pt idx="16">
                  <c:v>24472274062</c:v>
                </c:pt>
                <c:pt idx="17">
                  <c:v>30052393975</c:v>
                </c:pt>
                <c:pt idx="18">
                  <c:v>27514094887</c:v>
                </c:pt>
                <c:pt idx="19">
                  <c:v>31565789783</c:v>
                </c:pt>
                <c:pt idx="20">
                  <c:v>42407354152</c:v>
                </c:pt>
                <c:pt idx="21">
                  <c:v>47044457113</c:v>
                </c:pt>
                <c:pt idx="22">
                  <c:v>56991317440</c:v>
                </c:pt>
                <c:pt idx="23">
                  <c:v>68632797510</c:v>
                </c:pt>
                <c:pt idx="24">
                  <c:v>50073099417</c:v>
                </c:pt>
                <c:pt idx="25">
                  <c:v>47844130629</c:v>
                </c:pt>
                <c:pt idx="26">
                  <c:v>77232561786</c:v>
                </c:pt>
                <c:pt idx="27">
                  <c:v>39461026099</c:v>
                </c:pt>
                <c:pt idx="28">
                  <c:v>54406753590</c:v>
                </c:pt>
                <c:pt idx="29">
                  <c:v>47862674724</c:v>
                </c:pt>
                <c:pt idx="30">
                  <c:v>56718111296</c:v>
                </c:pt>
                <c:pt idx="31">
                  <c:v>64246585549</c:v>
                </c:pt>
                <c:pt idx="32">
                  <c:v>68257913148</c:v>
                </c:pt>
                <c:pt idx="33">
                  <c:v>59610266980</c:v>
                </c:pt>
                <c:pt idx="34">
                  <c:v>75913042076</c:v>
                </c:pt>
                <c:pt idx="35">
                  <c:v>52720942347</c:v>
                </c:pt>
                <c:pt idx="36">
                  <c:v>67402525074</c:v>
                </c:pt>
                <c:pt idx="37">
                  <c:v>62480942278</c:v>
                </c:pt>
                <c:pt idx="38">
                  <c:v>52433285045</c:v>
                </c:pt>
                <c:pt idx="39">
                  <c:v>58507142342</c:v>
                </c:pt>
                <c:pt idx="40">
                  <c:v>62301299328</c:v>
                </c:pt>
                <c:pt idx="41">
                  <c:v>56070971599</c:v>
                </c:pt>
                <c:pt idx="42">
                  <c:v>58134689886</c:v>
                </c:pt>
                <c:pt idx="43">
                  <c:v>54456381400</c:v>
                </c:pt>
                <c:pt idx="44">
                  <c:v>45386520370</c:v>
                </c:pt>
                <c:pt idx="45">
                  <c:v>39285971191</c:v>
                </c:pt>
                <c:pt idx="46">
                  <c:v>33337872222</c:v>
                </c:pt>
                <c:pt idx="47">
                  <c:v>29541883473</c:v>
                </c:pt>
                <c:pt idx="48">
                  <c:v>23476295819</c:v>
                </c:pt>
                <c:pt idx="49">
                  <c:v>22884104111</c:v>
                </c:pt>
                <c:pt idx="50">
                  <c:v>20922086406</c:v>
                </c:pt>
                <c:pt idx="51">
                  <c:v>24550419016</c:v>
                </c:pt>
                <c:pt idx="52">
                  <c:v>25066326187</c:v>
                </c:pt>
                <c:pt idx="53">
                  <c:v>29189890722</c:v>
                </c:pt>
                <c:pt idx="54">
                  <c:v>32591490643</c:v>
                </c:pt>
                <c:pt idx="55">
                  <c:v>31064271465</c:v>
                </c:pt>
                <c:pt idx="56">
                  <c:v>33010208327</c:v>
                </c:pt>
                <c:pt idx="57">
                  <c:v>34326638512</c:v>
                </c:pt>
                <c:pt idx="58">
                  <c:v>32297570639</c:v>
                </c:pt>
                <c:pt idx="59">
                  <c:v>34762429929</c:v>
                </c:pt>
                <c:pt idx="60">
                  <c:v>34961956079</c:v>
                </c:pt>
                <c:pt idx="61">
                  <c:v>33377715904</c:v>
                </c:pt>
                <c:pt idx="62">
                  <c:v>40976811707</c:v>
                </c:pt>
                <c:pt idx="63">
                  <c:v>44319105661</c:v>
                </c:pt>
                <c:pt idx="64">
                  <c:v>37306467082</c:v>
                </c:pt>
                <c:pt idx="65">
                  <c:v>42429177757</c:v>
                </c:pt>
                <c:pt idx="66">
                  <c:v>42682726456</c:v>
                </c:pt>
                <c:pt idx="67">
                  <c:v>36875808677</c:v>
                </c:pt>
                <c:pt idx="68">
                  <c:v>41570569009</c:v>
                </c:pt>
                <c:pt idx="69">
                  <c:v>38204858072</c:v>
                </c:pt>
                <c:pt idx="70">
                  <c:v>33306152683</c:v>
                </c:pt>
                <c:pt idx="71">
                  <c:v>31246283208</c:v>
                </c:pt>
                <c:pt idx="72">
                  <c:v>31681323567</c:v>
                </c:pt>
                <c:pt idx="73">
                  <c:v>30037491861</c:v>
                </c:pt>
                <c:pt idx="74">
                  <c:v>37788450959</c:v>
                </c:pt>
                <c:pt idx="75">
                  <c:v>41798779439</c:v>
                </c:pt>
                <c:pt idx="76">
                  <c:v>42081803723</c:v>
                </c:pt>
                <c:pt idx="77">
                  <c:v>48473218959</c:v>
                </c:pt>
                <c:pt idx="78">
                  <c:v>46691721016</c:v>
                </c:pt>
                <c:pt idx="79">
                  <c:v>53300774764</c:v>
                </c:pt>
                <c:pt idx="80">
                  <c:v>63368977744</c:v>
                </c:pt>
                <c:pt idx="81">
                  <c:v>60340668946</c:v>
                </c:pt>
                <c:pt idx="82">
                  <c:v>58591798031</c:v>
                </c:pt>
                <c:pt idx="83">
                  <c:v>57293678275</c:v>
                </c:pt>
                <c:pt idx="84">
                  <c:v>45167068214</c:v>
                </c:pt>
                <c:pt idx="85">
                  <c:v>34723811425</c:v>
                </c:pt>
                <c:pt idx="86">
                  <c:v>36592283916</c:v>
                </c:pt>
                <c:pt idx="87">
                  <c:v>35695090758</c:v>
                </c:pt>
                <c:pt idx="88">
                  <c:v>39581397453</c:v>
                </c:pt>
                <c:pt idx="89">
                  <c:v>44456223771</c:v>
                </c:pt>
                <c:pt idx="90">
                  <c:v>43155042781</c:v>
                </c:pt>
                <c:pt idx="91">
                  <c:v>46048232337</c:v>
                </c:pt>
                <c:pt idx="92">
                  <c:v>43914428325</c:v>
                </c:pt>
                <c:pt idx="93">
                  <c:v>41532611597</c:v>
                </c:pt>
                <c:pt idx="94">
                  <c:v>40885453673</c:v>
                </c:pt>
                <c:pt idx="95">
                  <c:v>44407017036</c:v>
                </c:pt>
                <c:pt idx="96">
                  <c:v>40533378928</c:v>
                </c:pt>
                <c:pt idx="97">
                  <c:v>36494569536</c:v>
                </c:pt>
                <c:pt idx="98">
                  <c:v>34480205465</c:v>
                </c:pt>
                <c:pt idx="99">
                  <c:v>32209566275</c:v>
                </c:pt>
                <c:pt idx="100">
                  <c:v>37587827398</c:v>
                </c:pt>
                <c:pt idx="101">
                  <c:v>40128399257</c:v>
                </c:pt>
                <c:pt idx="102">
                  <c:v>40948179864</c:v>
                </c:pt>
                <c:pt idx="103">
                  <c:v>44362446392</c:v>
                </c:pt>
                <c:pt idx="104">
                  <c:v>36615641042</c:v>
                </c:pt>
                <c:pt idx="105">
                  <c:v>37349423200</c:v>
                </c:pt>
                <c:pt idx="106">
                  <c:v>32501544591</c:v>
                </c:pt>
                <c:pt idx="107">
                  <c:v>30963766885</c:v>
                </c:pt>
                <c:pt idx="108">
                  <c:v>32216984157</c:v>
                </c:pt>
                <c:pt idx="109">
                  <c:v>25161049120</c:v>
                </c:pt>
                <c:pt idx="110">
                  <c:v>27362441560</c:v>
                </c:pt>
                <c:pt idx="111">
                  <c:v>34955301835</c:v>
                </c:pt>
                <c:pt idx="112">
                  <c:v>46492700918</c:v>
                </c:pt>
                <c:pt idx="113">
                  <c:v>46538114458</c:v>
                </c:pt>
                <c:pt idx="114">
                  <c:v>58146891064</c:v>
                </c:pt>
                <c:pt idx="115">
                  <c:v>71598353433</c:v>
                </c:pt>
                <c:pt idx="116">
                  <c:v>64432723107</c:v>
                </c:pt>
                <c:pt idx="117">
                  <c:v>65013364964</c:v>
                </c:pt>
                <c:pt idx="118">
                  <c:v>61894914397</c:v>
                </c:pt>
                <c:pt idx="119">
                  <c:v>61688077228</c:v>
                </c:pt>
              </c:numCache>
            </c:numRef>
          </c:cat>
          <c:val>
            <c:numRef>
              <c:f>Sheet1!$L$2:$L$64</c:f>
              <c:numCache>
                <c:formatCode>General</c:formatCode>
                <c:ptCount val="63"/>
                <c:pt idx="0">
                  <c:v>33581576718</c:v>
                </c:pt>
                <c:pt idx="1">
                  <c:v>36374873373</c:v>
                </c:pt>
                <c:pt idx="2">
                  <c:v>30855981674</c:v>
                </c:pt>
                <c:pt idx="3">
                  <c:v>32458692870</c:v>
                </c:pt>
                <c:pt idx="4">
                  <c:v>30969278249</c:v>
                </c:pt>
                <c:pt idx="5">
                  <c:v>33652874351</c:v>
                </c:pt>
                <c:pt idx="6">
                  <c:v>37886202803</c:v>
                </c:pt>
                <c:pt idx="7">
                  <c:v>43123297289</c:v>
                </c:pt>
                <c:pt idx="8">
                  <c:v>62774777858</c:v>
                </c:pt>
                <c:pt idx="9">
                  <c:v>63124902290</c:v>
                </c:pt>
                <c:pt idx="10">
                  <c:v>63435641607</c:v>
                </c:pt>
                <c:pt idx="11">
                  <c:v>71127173743</c:v>
                </c:pt>
                <c:pt idx="12">
                  <c:v>59172739731</c:v>
                </c:pt>
                <c:pt idx="13">
                  <c:v>43206302251</c:v>
                </c:pt>
                <c:pt idx="14">
                  <c:v>42862072416</c:v>
                </c:pt>
                <c:pt idx="15">
                  <c:v>26216079369</c:v>
                </c:pt>
                <c:pt idx="16">
                  <c:v>24472274062</c:v>
                </c:pt>
                <c:pt idx="17">
                  <c:v>30052393975</c:v>
                </c:pt>
                <c:pt idx="18">
                  <c:v>27514094887</c:v>
                </c:pt>
                <c:pt idx="19">
                  <c:v>31565789783</c:v>
                </c:pt>
                <c:pt idx="20">
                  <c:v>42407354152</c:v>
                </c:pt>
                <c:pt idx="21">
                  <c:v>47044457113</c:v>
                </c:pt>
                <c:pt idx="22">
                  <c:v>56991317440</c:v>
                </c:pt>
                <c:pt idx="23">
                  <c:v>68632797510</c:v>
                </c:pt>
                <c:pt idx="24">
                  <c:v>50073099417</c:v>
                </c:pt>
                <c:pt idx="25">
                  <c:v>47844130629</c:v>
                </c:pt>
                <c:pt idx="26">
                  <c:v>77232561786</c:v>
                </c:pt>
                <c:pt idx="27">
                  <c:v>39461026099</c:v>
                </c:pt>
                <c:pt idx="28">
                  <c:v>54406753590</c:v>
                </c:pt>
                <c:pt idx="29">
                  <c:v>47862674724</c:v>
                </c:pt>
                <c:pt idx="30">
                  <c:v>56718111296</c:v>
                </c:pt>
                <c:pt idx="31">
                  <c:v>64246585549</c:v>
                </c:pt>
                <c:pt idx="32">
                  <c:v>68257913148</c:v>
                </c:pt>
                <c:pt idx="33">
                  <c:v>59610266980</c:v>
                </c:pt>
                <c:pt idx="34">
                  <c:v>75913042076</c:v>
                </c:pt>
                <c:pt idx="35">
                  <c:v>52720942347</c:v>
                </c:pt>
                <c:pt idx="36">
                  <c:v>67402525074</c:v>
                </c:pt>
                <c:pt idx="37">
                  <c:v>62480942278</c:v>
                </c:pt>
                <c:pt idx="38">
                  <c:v>52433285045</c:v>
                </c:pt>
                <c:pt idx="39">
                  <c:v>58507142342</c:v>
                </c:pt>
                <c:pt idx="40">
                  <c:v>62301299328</c:v>
                </c:pt>
                <c:pt idx="41">
                  <c:v>56070971599</c:v>
                </c:pt>
                <c:pt idx="42">
                  <c:v>58134689886</c:v>
                </c:pt>
                <c:pt idx="43">
                  <c:v>54456381400</c:v>
                </c:pt>
                <c:pt idx="44">
                  <c:v>45386520370</c:v>
                </c:pt>
                <c:pt idx="45">
                  <c:v>39285971191</c:v>
                </c:pt>
                <c:pt idx="46">
                  <c:v>33337872222</c:v>
                </c:pt>
                <c:pt idx="47">
                  <c:v>29541883473</c:v>
                </c:pt>
                <c:pt idx="48">
                  <c:v>23476295819</c:v>
                </c:pt>
                <c:pt idx="49">
                  <c:v>22884104111</c:v>
                </c:pt>
                <c:pt idx="50">
                  <c:v>20922086406</c:v>
                </c:pt>
                <c:pt idx="51">
                  <c:v>24550419016</c:v>
                </c:pt>
                <c:pt idx="52">
                  <c:v>25066326187</c:v>
                </c:pt>
                <c:pt idx="53">
                  <c:v>29189890722</c:v>
                </c:pt>
                <c:pt idx="54">
                  <c:v>32591490643</c:v>
                </c:pt>
                <c:pt idx="55">
                  <c:v>31064271465</c:v>
                </c:pt>
                <c:pt idx="56">
                  <c:v>33010208327</c:v>
                </c:pt>
                <c:pt idx="57">
                  <c:v>34326638512</c:v>
                </c:pt>
                <c:pt idx="58">
                  <c:v>32297570639</c:v>
                </c:pt>
                <c:pt idx="59">
                  <c:v>34762429929</c:v>
                </c:pt>
                <c:pt idx="60">
                  <c:v>34961956079</c:v>
                </c:pt>
                <c:pt idx="61">
                  <c:v>33377715904</c:v>
                </c:pt>
                <c:pt idx="62">
                  <c:v>40976811707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B-4241-9736-273EE1D55DD2}"/>
            </c:ext>
          </c:extLst>
        </c:ser>
        <c:ser>
          <c:idx val="1"/>
          <c:order val="1"/>
          <c:tx>
            <c:v>esr_data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EB-4241-9736-273EE1D55D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Sheet1!$M$2:$M$64</c:f>
              <c:numCache>
                <c:formatCode>General</c:formatCode>
                <c:ptCount val="63"/>
                <c:pt idx="0">
                  <c:v>36696000000</c:v>
                </c:pt>
                <c:pt idx="1">
                  <c:v>41203000000</c:v>
                </c:pt>
                <c:pt idx="2">
                  <c:v>35667000000</c:v>
                </c:pt>
                <c:pt idx="3">
                  <c:v>36969000000</c:v>
                </c:pt>
                <c:pt idx="4">
                  <c:v>35354000000</c:v>
                </c:pt>
                <c:pt idx="5">
                  <c:v>36880000000</c:v>
                </c:pt>
                <c:pt idx="6">
                  <c:v>41297000000</c:v>
                </c:pt>
                <c:pt idx="7">
                  <c:v>46651000000</c:v>
                </c:pt>
                <c:pt idx="8">
                  <c:v>68917000000</c:v>
                </c:pt>
                <c:pt idx="9">
                  <c:v>68352999999.999992</c:v>
                </c:pt>
                <c:pt idx="10">
                  <c:v>69333000000</c:v>
                </c:pt>
                <c:pt idx="11">
                  <c:v>77508000000</c:v>
                </c:pt>
                <c:pt idx="12">
                  <c:v>64989999999.999992</c:v>
                </c:pt>
                <c:pt idx="13">
                  <c:v>48827000000</c:v>
                </c:pt>
                <c:pt idx="14">
                  <c:v>49542000000</c:v>
                </c:pt>
                <c:pt idx="15">
                  <c:v>30963000000</c:v>
                </c:pt>
                <c:pt idx="16">
                  <c:v>28627000000</c:v>
                </c:pt>
                <c:pt idx="17">
                  <c:v>34762000000</c:v>
                </c:pt>
                <c:pt idx="18">
                  <c:v>30332000000</c:v>
                </c:pt>
                <c:pt idx="19">
                  <c:v>36464000000</c:v>
                </c:pt>
                <c:pt idx="20">
                  <c:v>47987000000</c:v>
                </c:pt>
                <c:pt idx="21">
                  <c:v>51781000000</c:v>
                </c:pt>
                <c:pt idx="22">
                  <c:v>62665000000</c:v>
                </c:pt>
                <c:pt idx="23">
                  <c:v>72642000000</c:v>
                </c:pt>
                <c:pt idx="24">
                  <c:v>57506000000</c:v>
                </c:pt>
                <c:pt idx="25">
                  <c:v>54290000000</c:v>
                </c:pt>
                <c:pt idx="26">
                  <c:v>87956000000</c:v>
                </c:pt>
                <c:pt idx="27">
                  <c:v>46113000000</c:v>
                </c:pt>
                <c:pt idx="28">
                  <c:v>64343000000</c:v>
                </c:pt>
                <c:pt idx="29">
                  <c:v>63478000000</c:v>
                </c:pt>
                <c:pt idx="30">
                  <c:v>70460000000</c:v>
                </c:pt>
                <c:pt idx="31">
                  <c:v>78636000000</c:v>
                </c:pt>
                <c:pt idx="32">
                  <c:v>81859000000</c:v>
                </c:pt>
                <c:pt idx="33">
                  <c:v>71621000000</c:v>
                </c:pt>
                <c:pt idx="34">
                  <c:v>91891000000</c:v>
                </c:pt>
                <c:pt idx="35">
                  <c:v>62947000000</c:v>
                </c:pt>
                <c:pt idx="36">
                  <c:v>80239000000</c:v>
                </c:pt>
                <c:pt idx="37">
                  <c:v>75053000000</c:v>
                </c:pt>
                <c:pt idx="38">
                  <c:v>63723000000</c:v>
                </c:pt>
                <c:pt idx="39">
                  <c:v>71552000000</c:v>
                </c:pt>
                <c:pt idx="40">
                  <c:v>69177000000</c:v>
                </c:pt>
                <c:pt idx="41">
                  <c:v>66632000000.000008</c:v>
                </c:pt>
                <c:pt idx="42">
                  <c:v>67586000000</c:v>
                </c:pt>
                <c:pt idx="43">
                  <c:v>63113000000</c:v>
                </c:pt>
                <c:pt idx="44">
                  <c:v>51741000000</c:v>
                </c:pt>
                <c:pt idx="45">
                  <c:v>43749000000</c:v>
                </c:pt>
                <c:pt idx="46">
                  <c:v>37740000000</c:v>
                </c:pt>
                <c:pt idx="47">
                  <c:v>33234000000</c:v>
                </c:pt>
                <c:pt idx="48">
                  <c:v>26669000000</c:v>
                </c:pt>
                <c:pt idx="49">
                  <c:v>26086000000</c:v>
                </c:pt>
                <c:pt idx="50">
                  <c:v>23293000000</c:v>
                </c:pt>
                <c:pt idx="51">
                  <c:v>26919000000</c:v>
                </c:pt>
                <c:pt idx="52">
                  <c:v>26978000000</c:v>
                </c:pt>
                <c:pt idx="53">
                  <c:v>31281000000</c:v>
                </c:pt>
                <c:pt idx="54">
                  <c:v>34601000000</c:v>
                </c:pt>
                <c:pt idx="55">
                  <c:v>32901000000.000004</c:v>
                </c:pt>
                <c:pt idx="56">
                  <c:v>34710000000</c:v>
                </c:pt>
                <c:pt idx="57">
                  <c:v>36036000000</c:v>
                </c:pt>
                <c:pt idx="58">
                  <c:v>33829000000</c:v>
                </c:pt>
                <c:pt idx="59">
                  <c:v>33647000000</c:v>
                </c:pt>
                <c:pt idx="60">
                  <c:v>36279000000</c:v>
                </c:pt>
                <c:pt idx="61">
                  <c:v>34386000000</c:v>
                </c:pt>
                <c:pt idx="62">
                  <c:v>42134000000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B-4241-9736-273EE1D5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497551"/>
        <c:axId val="1434334479"/>
      </c:lineChart>
      <c:catAx>
        <c:axId val="3804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34479"/>
        <c:crosses val="autoZero"/>
        <c:auto val="1"/>
        <c:lblAlgn val="ctr"/>
        <c:lblOffset val="100"/>
        <c:noMultiLvlLbl val="0"/>
      </c:catAx>
      <c:valAx>
        <c:axId val="1434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Rebecca_data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Sheet1!$L$2:$L$122</c:f>
              <c:numCache>
                <c:formatCode>General</c:formatCode>
                <c:ptCount val="121"/>
                <c:pt idx="0">
                  <c:v>33581576718</c:v>
                </c:pt>
                <c:pt idx="1">
                  <c:v>36374873373</c:v>
                </c:pt>
                <c:pt idx="2">
                  <c:v>30855981674</c:v>
                </c:pt>
                <c:pt idx="3">
                  <c:v>32458692870</c:v>
                </c:pt>
                <c:pt idx="4">
                  <c:v>30969278249</c:v>
                </c:pt>
                <c:pt idx="5">
                  <c:v>33652874351</c:v>
                </c:pt>
                <c:pt idx="6">
                  <c:v>37886202803</c:v>
                </c:pt>
                <c:pt idx="7">
                  <c:v>43123297289</c:v>
                </c:pt>
                <c:pt idx="8">
                  <c:v>62774777858</c:v>
                </c:pt>
                <c:pt idx="9">
                  <c:v>63124902290</c:v>
                </c:pt>
                <c:pt idx="10">
                  <c:v>63435641607</c:v>
                </c:pt>
                <c:pt idx="11">
                  <c:v>71127173743</c:v>
                </c:pt>
                <c:pt idx="12">
                  <c:v>59172739731</c:v>
                </c:pt>
                <c:pt idx="13">
                  <c:v>43206302251</c:v>
                </c:pt>
                <c:pt idx="14">
                  <c:v>42862072416</c:v>
                </c:pt>
                <c:pt idx="15">
                  <c:v>26216079369</c:v>
                </c:pt>
                <c:pt idx="16">
                  <c:v>24472274062</c:v>
                </c:pt>
                <c:pt idx="17">
                  <c:v>30052393975</c:v>
                </c:pt>
                <c:pt idx="18">
                  <c:v>27514094887</c:v>
                </c:pt>
                <c:pt idx="19">
                  <c:v>31565789783</c:v>
                </c:pt>
                <c:pt idx="20">
                  <c:v>42407354152</c:v>
                </c:pt>
                <c:pt idx="21">
                  <c:v>47044457113</c:v>
                </c:pt>
                <c:pt idx="22">
                  <c:v>56991317440</c:v>
                </c:pt>
                <c:pt idx="23">
                  <c:v>68632797510</c:v>
                </c:pt>
                <c:pt idx="24">
                  <c:v>50073099417</c:v>
                </c:pt>
                <c:pt idx="25">
                  <c:v>47844130629</c:v>
                </c:pt>
                <c:pt idx="26">
                  <c:v>77232561786</c:v>
                </c:pt>
                <c:pt idx="27">
                  <c:v>39461026099</c:v>
                </c:pt>
                <c:pt idx="28">
                  <c:v>54406753590</c:v>
                </c:pt>
                <c:pt idx="29">
                  <c:v>47862674724</c:v>
                </c:pt>
                <c:pt idx="30">
                  <c:v>56718111296</c:v>
                </c:pt>
                <c:pt idx="31">
                  <c:v>64246585549</c:v>
                </c:pt>
                <c:pt idx="32">
                  <c:v>68257913148</c:v>
                </c:pt>
                <c:pt idx="33">
                  <c:v>59610266980</c:v>
                </c:pt>
                <c:pt idx="34">
                  <c:v>75913042076</c:v>
                </c:pt>
                <c:pt idx="35">
                  <c:v>52720942347</c:v>
                </c:pt>
                <c:pt idx="36">
                  <c:v>67402525074</c:v>
                </c:pt>
                <c:pt idx="37">
                  <c:v>62480942278</c:v>
                </c:pt>
                <c:pt idx="38">
                  <c:v>52433285045</c:v>
                </c:pt>
                <c:pt idx="39">
                  <c:v>58507142342</c:v>
                </c:pt>
                <c:pt idx="40">
                  <c:v>62301299328</c:v>
                </c:pt>
                <c:pt idx="41">
                  <c:v>56070971599</c:v>
                </c:pt>
                <c:pt idx="42">
                  <c:v>58134689886</c:v>
                </c:pt>
                <c:pt idx="43">
                  <c:v>54456381400</c:v>
                </c:pt>
                <c:pt idx="44">
                  <c:v>45386520370</c:v>
                </c:pt>
                <c:pt idx="45">
                  <c:v>39285971191</c:v>
                </c:pt>
                <c:pt idx="46">
                  <c:v>33337872222</c:v>
                </c:pt>
                <c:pt idx="47">
                  <c:v>29541883473</c:v>
                </c:pt>
                <c:pt idx="48">
                  <c:v>23476295819</c:v>
                </c:pt>
                <c:pt idx="49">
                  <c:v>22884104111</c:v>
                </c:pt>
                <c:pt idx="50">
                  <c:v>20922086406</c:v>
                </c:pt>
                <c:pt idx="51">
                  <c:v>24550419016</c:v>
                </c:pt>
                <c:pt idx="52">
                  <c:v>25066326187</c:v>
                </c:pt>
                <c:pt idx="53">
                  <c:v>29189890722</c:v>
                </c:pt>
                <c:pt idx="54">
                  <c:v>32591490643</c:v>
                </c:pt>
                <c:pt idx="55">
                  <c:v>31064271465</c:v>
                </c:pt>
                <c:pt idx="56">
                  <c:v>33010208327</c:v>
                </c:pt>
                <c:pt idx="57">
                  <c:v>34326638512</c:v>
                </c:pt>
                <c:pt idx="58">
                  <c:v>32297570639</c:v>
                </c:pt>
                <c:pt idx="59">
                  <c:v>34762429929</c:v>
                </c:pt>
                <c:pt idx="60">
                  <c:v>34961956079</c:v>
                </c:pt>
                <c:pt idx="61">
                  <c:v>33377715904</c:v>
                </c:pt>
                <c:pt idx="62">
                  <c:v>40976811707</c:v>
                </c:pt>
                <c:pt idx="63">
                  <c:v>44319105661</c:v>
                </c:pt>
                <c:pt idx="64">
                  <c:v>37306467082</c:v>
                </c:pt>
                <c:pt idx="65">
                  <c:v>42429177757</c:v>
                </c:pt>
                <c:pt idx="66">
                  <c:v>42682726456</c:v>
                </c:pt>
                <c:pt idx="67">
                  <c:v>36875808677</c:v>
                </c:pt>
                <c:pt idx="68">
                  <c:v>41570569009</c:v>
                </c:pt>
                <c:pt idx="69">
                  <c:v>38204858072</c:v>
                </c:pt>
                <c:pt idx="70">
                  <c:v>33306152683</c:v>
                </c:pt>
                <c:pt idx="71">
                  <c:v>31246283208</c:v>
                </c:pt>
                <c:pt idx="72">
                  <c:v>31681323567</c:v>
                </c:pt>
                <c:pt idx="73">
                  <c:v>30037491861</c:v>
                </c:pt>
                <c:pt idx="74">
                  <c:v>37788450959</c:v>
                </c:pt>
                <c:pt idx="75">
                  <c:v>41798779439</c:v>
                </c:pt>
                <c:pt idx="76">
                  <c:v>42081803723</c:v>
                </c:pt>
                <c:pt idx="77">
                  <c:v>48473218959</c:v>
                </c:pt>
                <c:pt idx="78">
                  <c:v>46691721016</c:v>
                </c:pt>
                <c:pt idx="79">
                  <c:v>53300774764</c:v>
                </c:pt>
                <c:pt idx="80">
                  <c:v>63368977744</c:v>
                </c:pt>
                <c:pt idx="81">
                  <c:v>60340668946</c:v>
                </c:pt>
                <c:pt idx="82">
                  <c:v>58591798031</c:v>
                </c:pt>
                <c:pt idx="83">
                  <c:v>57293678275</c:v>
                </c:pt>
                <c:pt idx="84">
                  <c:v>45167068214</c:v>
                </c:pt>
                <c:pt idx="85">
                  <c:v>34723811425</c:v>
                </c:pt>
                <c:pt idx="86">
                  <c:v>36592283916</c:v>
                </c:pt>
                <c:pt idx="87">
                  <c:v>35695090758</c:v>
                </c:pt>
                <c:pt idx="88">
                  <c:v>39581397453</c:v>
                </c:pt>
                <c:pt idx="89">
                  <c:v>44456223771</c:v>
                </c:pt>
                <c:pt idx="90">
                  <c:v>43155042781</c:v>
                </c:pt>
                <c:pt idx="91">
                  <c:v>46048232337</c:v>
                </c:pt>
                <c:pt idx="92">
                  <c:v>43914428325</c:v>
                </c:pt>
                <c:pt idx="93">
                  <c:v>41532611597</c:v>
                </c:pt>
                <c:pt idx="94">
                  <c:v>40885453673</c:v>
                </c:pt>
                <c:pt idx="95">
                  <c:v>44407017036</c:v>
                </c:pt>
                <c:pt idx="96">
                  <c:v>40533378928</c:v>
                </c:pt>
                <c:pt idx="97">
                  <c:v>36494569536</c:v>
                </c:pt>
                <c:pt idx="98">
                  <c:v>34480205465</c:v>
                </c:pt>
                <c:pt idx="99">
                  <c:v>32209566275</c:v>
                </c:pt>
                <c:pt idx="100">
                  <c:v>37587827398</c:v>
                </c:pt>
                <c:pt idx="101">
                  <c:v>40128399257</c:v>
                </c:pt>
                <c:pt idx="102">
                  <c:v>40948179864</c:v>
                </c:pt>
                <c:pt idx="103">
                  <c:v>44362446392</c:v>
                </c:pt>
                <c:pt idx="104">
                  <c:v>36615641042</c:v>
                </c:pt>
                <c:pt idx="105">
                  <c:v>37349423200</c:v>
                </c:pt>
                <c:pt idx="106">
                  <c:v>32501544591</c:v>
                </c:pt>
                <c:pt idx="107">
                  <c:v>30963766885</c:v>
                </c:pt>
                <c:pt idx="108">
                  <c:v>32216984157</c:v>
                </c:pt>
                <c:pt idx="109">
                  <c:v>25161049120</c:v>
                </c:pt>
                <c:pt idx="110">
                  <c:v>27362441560</c:v>
                </c:pt>
                <c:pt idx="111">
                  <c:v>34955301835</c:v>
                </c:pt>
                <c:pt idx="112">
                  <c:v>46492700918</c:v>
                </c:pt>
                <c:pt idx="113">
                  <c:v>46538114458</c:v>
                </c:pt>
                <c:pt idx="114">
                  <c:v>58146891064</c:v>
                </c:pt>
                <c:pt idx="115">
                  <c:v>71598353433</c:v>
                </c:pt>
                <c:pt idx="116">
                  <c:v>64432723107</c:v>
                </c:pt>
                <c:pt idx="117">
                  <c:v>65013364964</c:v>
                </c:pt>
                <c:pt idx="118">
                  <c:v>61894914397</c:v>
                </c:pt>
                <c:pt idx="119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9-46D7-A33D-2F05D4140E3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ESR_data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Sheet1!$M$2:$M$122</c:f>
              <c:numCache>
                <c:formatCode>General</c:formatCode>
                <c:ptCount val="121"/>
                <c:pt idx="0">
                  <c:v>36696000000</c:v>
                </c:pt>
                <c:pt idx="1">
                  <c:v>41203000000</c:v>
                </c:pt>
                <c:pt idx="2">
                  <c:v>35667000000</c:v>
                </c:pt>
                <c:pt idx="3">
                  <c:v>36969000000</c:v>
                </c:pt>
                <c:pt idx="4">
                  <c:v>35354000000</c:v>
                </c:pt>
                <c:pt idx="5">
                  <c:v>36880000000</c:v>
                </c:pt>
                <c:pt idx="6">
                  <c:v>41297000000</c:v>
                </c:pt>
                <c:pt idx="7">
                  <c:v>46651000000</c:v>
                </c:pt>
                <c:pt idx="8">
                  <c:v>68917000000</c:v>
                </c:pt>
                <c:pt idx="9">
                  <c:v>68352999999.999992</c:v>
                </c:pt>
                <c:pt idx="10">
                  <c:v>69333000000</c:v>
                </c:pt>
                <c:pt idx="11">
                  <c:v>77508000000</c:v>
                </c:pt>
                <c:pt idx="12">
                  <c:v>64989999999.999992</c:v>
                </c:pt>
                <c:pt idx="13">
                  <c:v>48827000000</c:v>
                </c:pt>
                <c:pt idx="14">
                  <c:v>49542000000</c:v>
                </c:pt>
                <c:pt idx="15">
                  <c:v>30963000000</c:v>
                </c:pt>
                <c:pt idx="16">
                  <c:v>28627000000</c:v>
                </c:pt>
                <c:pt idx="17">
                  <c:v>34762000000</c:v>
                </c:pt>
                <c:pt idx="18">
                  <c:v>30332000000</c:v>
                </c:pt>
                <c:pt idx="19">
                  <c:v>36464000000</c:v>
                </c:pt>
                <c:pt idx="20">
                  <c:v>47987000000</c:v>
                </c:pt>
                <c:pt idx="21">
                  <c:v>51781000000</c:v>
                </c:pt>
                <c:pt idx="22">
                  <c:v>62665000000</c:v>
                </c:pt>
                <c:pt idx="23">
                  <c:v>72642000000</c:v>
                </c:pt>
                <c:pt idx="24">
                  <c:v>57506000000</c:v>
                </c:pt>
                <c:pt idx="25">
                  <c:v>54290000000</c:v>
                </c:pt>
                <c:pt idx="26">
                  <c:v>87956000000</c:v>
                </c:pt>
                <c:pt idx="27">
                  <c:v>46113000000</c:v>
                </c:pt>
                <c:pt idx="28">
                  <c:v>64343000000</c:v>
                </c:pt>
                <c:pt idx="29">
                  <c:v>63478000000</c:v>
                </c:pt>
                <c:pt idx="30">
                  <c:v>70460000000</c:v>
                </c:pt>
                <c:pt idx="31">
                  <c:v>78636000000</c:v>
                </c:pt>
                <c:pt idx="32">
                  <c:v>81859000000</c:v>
                </c:pt>
                <c:pt idx="33">
                  <c:v>71621000000</c:v>
                </c:pt>
                <c:pt idx="34">
                  <c:v>91891000000</c:v>
                </c:pt>
                <c:pt idx="35">
                  <c:v>62947000000</c:v>
                </c:pt>
                <c:pt idx="36">
                  <c:v>80239000000</c:v>
                </c:pt>
                <c:pt idx="37">
                  <c:v>75053000000</c:v>
                </c:pt>
                <c:pt idx="38">
                  <c:v>63723000000</c:v>
                </c:pt>
                <c:pt idx="39">
                  <c:v>71552000000</c:v>
                </c:pt>
                <c:pt idx="40">
                  <c:v>69177000000</c:v>
                </c:pt>
                <c:pt idx="41">
                  <c:v>66632000000.000008</c:v>
                </c:pt>
                <c:pt idx="42">
                  <c:v>67586000000</c:v>
                </c:pt>
                <c:pt idx="43">
                  <c:v>63113000000</c:v>
                </c:pt>
                <c:pt idx="44">
                  <c:v>51741000000</c:v>
                </c:pt>
                <c:pt idx="45">
                  <c:v>43749000000</c:v>
                </c:pt>
                <c:pt idx="46">
                  <c:v>37740000000</c:v>
                </c:pt>
                <c:pt idx="47">
                  <c:v>33234000000</c:v>
                </c:pt>
                <c:pt idx="48">
                  <c:v>26669000000</c:v>
                </c:pt>
                <c:pt idx="49">
                  <c:v>26086000000</c:v>
                </c:pt>
                <c:pt idx="50">
                  <c:v>23293000000</c:v>
                </c:pt>
                <c:pt idx="51">
                  <c:v>26919000000</c:v>
                </c:pt>
                <c:pt idx="52">
                  <c:v>26978000000</c:v>
                </c:pt>
                <c:pt idx="53">
                  <c:v>31281000000</c:v>
                </c:pt>
                <c:pt idx="54">
                  <c:v>34601000000</c:v>
                </c:pt>
                <c:pt idx="55">
                  <c:v>32901000000.000004</c:v>
                </c:pt>
                <c:pt idx="56">
                  <c:v>34710000000</c:v>
                </c:pt>
                <c:pt idx="57">
                  <c:v>36036000000</c:v>
                </c:pt>
                <c:pt idx="58">
                  <c:v>33829000000</c:v>
                </c:pt>
                <c:pt idx="59">
                  <c:v>33647000000</c:v>
                </c:pt>
                <c:pt idx="60">
                  <c:v>36279000000</c:v>
                </c:pt>
                <c:pt idx="61">
                  <c:v>34386000000</c:v>
                </c:pt>
                <c:pt idx="62">
                  <c:v>42134000000</c:v>
                </c:pt>
                <c:pt idx="63">
                  <c:v>45770000000</c:v>
                </c:pt>
                <c:pt idx="64">
                  <c:v>38610000000</c:v>
                </c:pt>
                <c:pt idx="65">
                  <c:v>42856000000</c:v>
                </c:pt>
                <c:pt idx="66">
                  <c:v>43784000000</c:v>
                </c:pt>
                <c:pt idx="67">
                  <c:v>37380000000</c:v>
                </c:pt>
                <c:pt idx="68">
                  <c:v>42701000000</c:v>
                </c:pt>
                <c:pt idx="69">
                  <c:v>39184000000</c:v>
                </c:pt>
                <c:pt idx="70">
                  <c:v>34252000000.000004</c:v>
                </c:pt>
                <c:pt idx="71">
                  <c:v>31565000000</c:v>
                </c:pt>
                <c:pt idx="72">
                  <c:v>32430999999.999996</c:v>
                </c:pt>
                <c:pt idx="73">
                  <c:v>30777000000</c:v>
                </c:pt>
                <c:pt idx="74">
                  <c:v>37417000000</c:v>
                </c:pt>
                <c:pt idx="75">
                  <c:v>42594000000</c:v>
                </c:pt>
                <c:pt idx="76">
                  <c:v>42861000000</c:v>
                </c:pt>
                <c:pt idx="77">
                  <c:v>49113000000</c:v>
                </c:pt>
                <c:pt idx="78">
                  <c:v>47025000000</c:v>
                </c:pt>
                <c:pt idx="79">
                  <c:v>54007000000</c:v>
                </c:pt>
                <c:pt idx="80">
                  <c:v>62915000000</c:v>
                </c:pt>
                <c:pt idx="81">
                  <c:v>60871000000</c:v>
                </c:pt>
                <c:pt idx="82">
                  <c:v>59033000000</c:v>
                </c:pt>
                <c:pt idx="83">
                  <c:v>55122000000</c:v>
                </c:pt>
                <c:pt idx="84">
                  <c:v>45767000000</c:v>
                </c:pt>
                <c:pt idx="85">
                  <c:v>35339000000</c:v>
                </c:pt>
                <c:pt idx="86">
                  <c:v>37157000000</c:v>
                </c:pt>
                <c:pt idx="87">
                  <c:v>36164000000</c:v>
                </c:pt>
                <c:pt idx="88">
                  <c:v>40033000000</c:v>
                </c:pt>
                <c:pt idx="89">
                  <c:v>44603000000</c:v>
                </c:pt>
                <c:pt idx="90">
                  <c:v>43425000000</c:v>
                </c:pt>
                <c:pt idx="91">
                  <c:v>46197000000</c:v>
                </c:pt>
                <c:pt idx="92">
                  <c:v>43687000000</c:v>
                </c:pt>
                <c:pt idx="93">
                  <c:v>41741000000</c:v>
                </c:pt>
                <c:pt idx="94">
                  <c:v>40504000000</c:v>
                </c:pt>
                <c:pt idx="95">
                  <c:v>44508000000</c:v>
                </c:pt>
                <c:pt idx="96">
                  <c:v>40801000000</c:v>
                </c:pt>
                <c:pt idx="97">
                  <c:v>36716000000</c:v>
                </c:pt>
                <c:pt idx="98">
                  <c:v>34559000000</c:v>
                </c:pt>
                <c:pt idx="99">
                  <c:v>32277000000</c:v>
                </c:pt>
                <c:pt idx="100">
                  <c:v>37722000000</c:v>
                </c:pt>
                <c:pt idx="101">
                  <c:v>40227000000</c:v>
                </c:pt>
                <c:pt idx="102">
                  <c:v>41080000000</c:v>
                </c:pt>
                <c:pt idx="103">
                  <c:v>44350000000</c:v>
                </c:pt>
                <c:pt idx="104">
                  <c:v>36590000000</c:v>
                </c:pt>
                <c:pt idx="105">
                  <c:v>37346000000</c:v>
                </c:pt>
                <c:pt idx="106">
                  <c:v>32549999999.999996</c:v>
                </c:pt>
                <c:pt idx="107">
                  <c:v>30850000000</c:v>
                </c:pt>
                <c:pt idx="108">
                  <c:v>32113999999.999996</c:v>
                </c:pt>
                <c:pt idx="109">
                  <c:v>25234000000</c:v>
                </c:pt>
                <c:pt idx="110">
                  <c:v>27199000000</c:v>
                </c:pt>
                <c:pt idx="111">
                  <c:v>34919000000</c:v>
                </c:pt>
                <c:pt idx="112">
                  <c:v>43788000000</c:v>
                </c:pt>
                <c:pt idx="113">
                  <c:v>45647000000</c:v>
                </c:pt>
                <c:pt idx="114">
                  <c:v>55524000000</c:v>
                </c:pt>
                <c:pt idx="115">
                  <c:v>62140000000</c:v>
                </c:pt>
                <c:pt idx="116">
                  <c:v>63889000000</c:v>
                </c:pt>
                <c:pt idx="117">
                  <c:v>64846999999.999992</c:v>
                </c:pt>
                <c:pt idx="118">
                  <c:v>61840000000</c:v>
                </c:pt>
                <c:pt idx="119">
                  <c:v>61470000000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9-46D7-A33D-2F05D414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97791"/>
        <c:axId val="351872607"/>
      </c:lineChart>
      <c:catAx>
        <c:axId val="41909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2607"/>
        <c:crosses val="autoZero"/>
        <c:auto val="1"/>
        <c:lblAlgn val="ctr"/>
        <c:lblOffset val="100"/>
        <c:noMultiLvlLbl val="0"/>
      </c:catAx>
      <c:valAx>
        <c:axId val="3518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D-4642-A06C-DBEA92F3D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(2)'!$D$6:$D$17</c:f>
              <c:numCache>
                <c:formatCode>0.000</c:formatCode>
                <c:ptCount val="12"/>
                <c:pt idx="0">
                  <c:v>32.082000000000001</c:v>
                </c:pt>
                <c:pt idx="1">
                  <c:v>28.475000000000001</c:v>
                </c:pt>
                <c:pt idx="2">
                  <c:v>32.914999999999999</c:v>
                </c:pt>
                <c:pt idx="3">
                  <c:v>36.328000000000003</c:v>
                </c:pt>
                <c:pt idx="4">
                  <c:v>39.726999999999997</c:v>
                </c:pt>
                <c:pt idx="5">
                  <c:v>43.103000000000002</c:v>
                </c:pt>
                <c:pt idx="6">
                  <c:v>40.628999999999998</c:v>
                </c:pt>
                <c:pt idx="7">
                  <c:v>40.39</c:v>
                </c:pt>
                <c:pt idx="8">
                  <c:v>36.942</c:v>
                </c:pt>
                <c:pt idx="9">
                  <c:v>37.204000000000001</c:v>
                </c:pt>
                <c:pt idx="10">
                  <c:v>35.506</c:v>
                </c:pt>
                <c:pt idx="11">
                  <c:v>37.631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D-4642-A06C-DBEA92F3DE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(2)'!$U$6:$U$17</c:f>
              <c:numCache>
                <c:formatCode>0.000</c:formatCode>
                <c:ptCount val="12"/>
                <c:pt idx="0">
                  <c:v>30.611865022</c:v>
                </c:pt>
                <c:pt idx="1">
                  <c:v>33.186884714999998</c:v>
                </c:pt>
                <c:pt idx="2">
                  <c:v>32.772507564000001</c:v>
                </c:pt>
                <c:pt idx="3">
                  <c:v>38.726815891999998</c:v>
                </c:pt>
                <c:pt idx="4">
                  <c:v>44.176377455999997</c:v>
                </c:pt>
                <c:pt idx="5">
                  <c:v>44.864005941999999</c:v>
                </c:pt>
                <c:pt idx="6">
                  <c:v>50.114744274000003</c:v>
                </c:pt>
                <c:pt idx="7">
                  <c:v>57.876776014000001</c:v>
                </c:pt>
                <c:pt idx="8">
                  <c:v>49.728544417999998</c:v>
                </c:pt>
                <c:pt idx="9">
                  <c:v>57.773288649000001</c:v>
                </c:pt>
                <c:pt idx="10">
                  <c:v>53.536663474999997</c:v>
                </c:pt>
                <c:pt idx="11">
                  <c:v>52.896583571000001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D-4642-A06C-DBEA92F3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19407"/>
        <c:axId val="2052030175"/>
      </c:lineChart>
      <c:catAx>
        <c:axId val="61111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175"/>
        <c:crosses val="autoZero"/>
        <c:auto val="1"/>
        <c:lblAlgn val="ctr"/>
        <c:lblOffset val="100"/>
        <c:noMultiLvlLbl val="0"/>
      </c:catAx>
      <c:valAx>
        <c:axId val="2052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26D-BEA7-1774DA663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(2)'!$E$6:$E$17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27.189</c:v>
                </c:pt>
                <c:pt idx="2">
                  <c:v>34.237000000000002</c:v>
                </c:pt>
                <c:pt idx="3">
                  <c:v>36.695</c:v>
                </c:pt>
                <c:pt idx="4">
                  <c:v>39.884999999999998</c:v>
                </c:pt>
                <c:pt idx="5">
                  <c:v>43.04</c:v>
                </c:pt>
                <c:pt idx="6">
                  <c:v>40.542000000000002</c:v>
                </c:pt>
                <c:pt idx="7">
                  <c:v>40.476999999999997</c:v>
                </c:pt>
                <c:pt idx="8">
                  <c:v>37.204999999999998</c:v>
                </c:pt>
                <c:pt idx="9">
                  <c:v>37.005000000000003</c:v>
                </c:pt>
                <c:pt idx="10">
                  <c:v>34.902000000000001</c:v>
                </c:pt>
                <c:pt idx="11">
                  <c:v>36.527999999999999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A-426D-BEA7-1774DA6634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(2)'!$V$6:$V$17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33.454162758000002</c:v>
                </c:pt>
                <c:pt idx="2">
                  <c:v>27.302714334000001</c:v>
                </c:pt>
                <c:pt idx="3">
                  <c:v>32.772507564000001</c:v>
                </c:pt>
                <c:pt idx="4">
                  <c:v>40.180285325</c:v>
                </c:pt>
                <c:pt idx="5">
                  <c:v>46.955156801999998</c:v>
                </c:pt>
                <c:pt idx="6">
                  <c:v>54.038643802999999</c:v>
                </c:pt>
                <c:pt idx="7">
                  <c:v>63.135290283000003</c:v>
                </c:pt>
                <c:pt idx="8">
                  <c:v>66.808187677000006</c:v>
                </c:pt>
                <c:pt idx="9">
                  <c:v>52.814046941999997</c:v>
                </c:pt>
                <c:pt idx="10">
                  <c:v>50.194308722999999</c:v>
                </c:pt>
                <c:pt idx="11">
                  <c:v>47.382169300999998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A-426D-BEA7-1774DA66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20879"/>
        <c:axId val="2052030591"/>
      </c:lineChart>
      <c:catAx>
        <c:axId val="84772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591"/>
        <c:crosses val="autoZero"/>
        <c:auto val="1"/>
        <c:lblAlgn val="ctr"/>
        <c:lblOffset val="100"/>
        <c:noMultiLvlLbl val="0"/>
      </c:catAx>
      <c:valAx>
        <c:axId val="20520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C-4A05-A78A-2DC16800B2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(2)'!$F$6:$F$17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26.172999999999998</c:v>
                </c:pt>
                <c:pt idx="3">
                  <c:v>31.594999999999999</c:v>
                </c:pt>
                <c:pt idx="4">
                  <c:v>42.093000000000004</c:v>
                </c:pt>
                <c:pt idx="5">
                  <c:v>44.631999999999998</c:v>
                </c:pt>
                <c:pt idx="6">
                  <c:v>42.503999999999998</c:v>
                </c:pt>
                <c:pt idx="7">
                  <c:v>39.932000000000002</c:v>
                </c:pt>
                <c:pt idx="8">
                  <c:v>37.304000000000002</c:v>
                </c:pt>
                <c:pt idx="9">
                  <c:v>36.450000000000003</c:v>
                </c:pt>
                <c:pt idx="10">
                  <c:v>34.189</c:v>
                </c:pt>
                <c:pt idx="11">
                  <c:v>35.076999999999998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C-4A05-A78A-2DC16800B2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(2)'!$W$6:$W$17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23.298643538</c:v>
                </c:pt>
                <c:pt idx="3">
                  <c:v>21.318817048</c:v>
                </c:pt>
                <c:pt idx="4">
                  <c:v>30.076753157999999</c:v>
                </c:pt>
                <c:pt idx="5">
                  <c:v>36.279460602</c:v>
                </c:pt>
                <c:pt idx="6">
                  <c:v>43.923324237000003</c:v>
                </c:pt>
                <c:pt idx="7">
                  <c:v>62.256234710999998</c:v>
                </c:pt>
                <c:pt idx="8">
                  <c:v>65.078398312999994</c:v>
                </c:pt>
                <c:pt idx="9">
                  <c:v>71.754011985000005</c:v>
                </c:pt>
                <c:pt idx="10">
                  <c:v>44.209439248999999</c:v>
                </c:pt>
                <c:pt idx="11">
                  <c:v>37.764194908999997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C-4A05-A78A-2DC16800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74911"/>
        <c:axId val="1966577087"/>
      </c:lineChart>
      <c:catAx>
        <c:axId val="18421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77087"/>
        <c:crosses val="autoZero"/>
        <c:auto val="1"/>
        <c:lblAlgn val="ctr"/>
        <c:lblOffset val="100"/>
        <c:noMultiLvlLbl val="0"/>
      </c:catAx>
      <c:valAx>
        <c:axId val="19665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1-405B-9098-2DFE731AA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(2)'!$G$6:$G$17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35.936999999999998</c:v>
                </c:pt>
                <c:pt idx="4">
                  <c:v>42.75</c:v>
                </c:pt>
                <c:pt idx="5">
                  <c:v>44.591000000000001</c:v>
                </c:pt>
                <c:pt idx="6">
                  <c:v>41.252000000000002</c:v>
                </c:pt>
                <c:pt idx="7">
                  <c:v>40.381</c:v>
                </c:pt>
                <c:pt idx="8">
                  <c:v>37.398000000000003</c:v>
                </c:pt>
                <c:pt idx="9">
                  <c:v>37.006999999999998</c:v>
                </c:pt>
                <c:pt idx="10">
                  <c:v>34.686999999999998</c:v>
                </c:pt>
                <c:pt idx="11">
                  <c:v>35.795000000000002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1-405B-9098-2DFE731AA9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(2)'!$X$6:$X$17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28.037664317000001</c:v>
                </c:pt>
                <c:pt idx="4">
                  <c:v>31.665676524999999</c:v>
                </c:pt>
                <c:pt idx="5">
                  <c:v>32.460930931999997</c:v>
                </c:pt>
                <c:pt idx="6">
                  <c:v>38.737473156</c:v>
                </c:pt>
                <c:pt idx="7">
                  <c:v>54.163588523999998</c:v>
                </c:pt>
                <c:pt idx="8">
                  <c:v>63.728514101999998</c:v>
                </c:pt>
                <c:pt idx="9">
                  <c:v>75.949712519000002</c:v>
                </c:pt>
                <c:pt idx="10">
                  <c:v>71.052702957999998</c:v>
                </c:pt>
                <c:pt idx="11">
                  <c:v>43.460052374999997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1-405B-9098-2DFE731A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32303"/>
        <c:axId val="2052035583"/>
      </c:lineChart>
      <c:catAx>
        <c:axId val="203453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83"/>
        <c:crosses val="autoZero"/>
        <c:auto val="1"/>
        <c:lblAlgn val="ctr"/>
        <c:lblOffset val="100"/>
        <c:noMultiLvlLbl val="0"/>
      </c:catAx>
      <c:valAx>
        <c:axId val="20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4BE0-A448-9853581DC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(2)'!$H$6:$H$17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41.198</c:v>
                </c:pt>
                <c:pt idx="5">
                  <c:v>46.131</c:v>
                </c:pt>
                <c:pt idx="6">
                  <c:v>42.62</c:v>
                </c:pt>
                <c:pt idx="7">
                  <c:v>39.213000000000001</c:v>
                </c:pt>
                <c:pt idx="8">
                  <c:v>36.415999999999997</c:v>
                </c:pt>
                <c:pt idx="9">
                  <c:v>36.459000000000003</c:v>
                </c:pt>
                <c:pt idx="10">
                  <c:v>34.573</c:v>
                </c:pt>
                <c:pt idx="11">
                  <c:v>36.082000000000001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F-4BE0-A448-9853581DCA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(2)'!$Y$6:$Y$17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33.558246498999999</c:v>
                </c:pt>
                <c:pt idx="5">
                  <c:v>37.707816817000001</c:v>
                </c:pt>
                <c:pt idx="6">
                  <c:v>41.149828233999997</c:v>
                </c:pt>
                <c:pt idx="7">
                  <c:v>49.213825374999999</c:v>
                </c:pt>
                <c:pt idx="8">
                  <c:v>61.108287617999999</c:v>
                </c:pt>
                <c:pt idx="9">
                  <c:v>75.931520397</c:v>
                </c:pt>
                <c:pt idx="10">
                  <c:v>73.098166536999997</c:v>
                </c:pt>
                <c:pt idx="11">
                  <c:v>75.236304814999997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F-4BE0-A448-9853581DC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97695"/>
        <c:axId val="1988533327"/>
      </c:lineChart>
      <c:catAx>
        <c:axId val="205569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3327"/>
        <c:crosses val="autoZero"/>
        <c:auto val="1"/>
        <c:lblAlgn val="ctr"/>
        <c:lblOffset val="100"/>
        <c:noMultiLvlLbl val="0"/>
      </c:catAx>
      <c:valAx>
        <c:axId val="19885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8-49BB-A0F5-33E50C0BEA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(2)'!$I$6:$I$17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44.933</c:v>
                </c:pt>
                <c:pt idx="6">
                  <c:v>48.414000000000001</c:v>
                </c:pt>
                <c:pt idx="7">
                  <c:v>44.978000000000002</c:v>
                </c:pt>
                <c:pt idx="8">
                  <c:v>37.759</c:v>
                </c:pt>
                <c:pt idx="9">
                  <c:v>37.396000000000001</c:v>
                </c:pt>
                <c:pt idx="10">
                  <c:v>35.231999999999999</c:v>
                </c:pt>
                <c:pt idx="11">
                  <c:v>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8-49BB-A0F5-33E50C0BEA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(2)'!$Z$6:$Z$17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42.556437668999997</c:v>
                </c:pt>
                <c:pt idx="6">
                  <c:v>47.688295793999998</c:v>
                </c:pt>
                <c:pt idx="7">
                  <c:v>53.779499835999999</c:v>
                </c:pt>
                <c:pt idx="8">
                  <c:v>56.899570783999998</c:v>
                </c:pt>
                <c:pt idx="9">
                  <c:v>72.396629472000001</c:v>
                </c:pt>
                <c:pt idx="10">
                  <c:v>76.922924660000007</c:v>
                </c:pt>
                <c:pt idx="11">
                  <c:v>76.067601328999999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8-49BB-A0F5-33E50C0B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9151"/>
        <c:axId val="1988551215"/>
      </c:lineChart>
      <c:catAx>
        <c:axId val="9495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1215"/>
        <c:crosses val="autoZero"/>
        <c:auto val="1"/>
        <c:lblAlgn val="ctr"/>
        <c:lblOffset val="100"/>
        <c:noMultiLvlLbl val="0"/>
      </c:catAx>
      <c:valAx>
        <c:axId val="1988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C-4F3E-A33B-DC377470D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(2)'!$J$6:$J$17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52.292999999999999</c:v>
                </c:pt>
                <c:pt idx="7">
                  <c:v>55.747999999999998</c:v>
                </c:pt>
                <c:pt idx="8">
                  <c:v>50.234999999999999</c:v>
                </c:pt>
                <c:pt idx="9">
                  <c:v>40.646000000000001</c:v>
                </c:pt>
                <c:pt idx="10">
                  <c:v>37.337000000000003</c:v>
                </c:pt>
                <c:pt idx="11">
                  <c:v>37.694000000000003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C-4F3E-A33B-DC377470D2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(2)'!$AA$6:$AA$17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50.082828010999997</c:v>
                </c:pt>
                <c:pt idx="7">
                  <c:v>51.234370853999998</c:v>
                </c:pt>
                <c:pt idx="8">
                  <c:v>56.624619279000001</c:v>
                </c:pt>
                <c:pt idx="9">
                  <c:v>57.145577416999998</c:v>
                </c:pt>
                <c:pt idx="10">
                  <c:v>67.731911311000005</c:v>
                </c:pt>
                <c:pt idx="11">
                  <c:v>74.095288710000005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C-4F3E-A33B-DC377470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58303"/>
        <c:axId val="2052028095"/>
      </c:lineChart>
      <c:catAx>
        <c:axId val="203455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8095"/>
        <c:crosses val="autoZero"/>
        <c:auto val="1"/>
        <c:lblAlgn val="ctr"/>
        <c:lblOffset val="100"/>
        <c:noMultiLvlLbl val="0"/>
      </c:catAx>
      <c:valAx>
        <c:axId val="20520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8-4966-B412-EC3FC32EC7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(2)'!$K$6:$K$17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56.723999999999997</c:v>
                </c:pt>
                <c:pt idx="8">
                  <c:v>60.761000000000003</c:v>
                </c:pt>
                <c:pt idx="9">
                  <c:v>49.017000000000003</c:v>
                </c:pt>
                <c:pt idx="10">
                  <c:v>38.703000000000003</c:v>
                </c:pt>
                <c:pt idx="11">
                  <c:v>37.959000000000003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8-4966-B412-EC3FC32EC7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(2)'!$AB$6:$AB$17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55.431093332000003</c:v>
                </c:pt>
                <c:pt idx="8">
                  <c:v>62.061852467000001</c:v>
                </c:pt>
                <c:pt idx="9">
                  <c:v>69.556349456999996</c:v>
                </c:pt>
                <c:pt idx="10">
                  <c:v>59.272347871999997</c:v>
                </c:pt>
                <c:pt idx="11">
                  <c:v>66.191304662999997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8-4966-B412-EC3FC32E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67695"/>
        <c:axId val="237310527"/>
      </c:lineChart>
      <c:catAx>
        <c:axId val="205566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0527"/>
        <c:crosses val="autoZero"/>
        <c:auto val="1"/>
        <c:lblAlgn val="ctr"/>
        <c:lblOffset val="100"/>
        <c:noMultiLvlLbl val="0"/>
      </c:catAx>
      <c:valAx>
        <c:axId val="2373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Quarterly New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pred_2019_update!$W$1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pred_2019_update!$X$2:$X$5</c:f>
              <c:strCache>
                <c:ptCount val="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</c:strCache>
            </c:strRef>
          </c:cat>
          <c:val>
            <c:numRef>
              <c:f>pred_2019_update!$W$2:$W$5</c:f>
              <c:numCache>
                <c:formatCode>0.0,,,"B"</c:formatCode>
                <c:ptCount val="4"/>
                <c:pt idx="0">
                  <c:v>84740474837</c:v>
                </c:pt>
                <c:pt idx="1">
                  <c:v>127986117211</c:v>
                </c:pt>
                <c:pt idx="2">
                  <c:v>194177967604</c:v>
                </c:pt>
                <c:pt idx="3">
                  <c:v>188596356589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6-4F0B-8FF0-0213035B2253}"/>
            </c:ext>
          </c:extLst>
        </c:ser>
        <c:ser>
          <c:idx val="0"/>
          <c:order val="1"/>
          <c:tx>
            <c:strRef>
              <c:f>pred_2019_update!$V$1</c:f>
              <c:strCache>
                <c:ptCount val="1"/>
                <c:pt idx="0">
                  <c:v>SFA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pred_2019_update!$X$2:$X$5</c:f>
              <c:strCache>
                <c:ptCount val="4"/>
                <c:pt idx="0">
                  <c:v>2019Q1</c:v>
                </c:pt>
                <c:pt idx="1">
                  <c:v>2019Q2</c:v>
                </c:pt>
                <c:pt idx="2">
                  <c:v>2019Q3</c:v>
                </c:pt>
                <c:pt idx="3">
                  <c:v>2019Q4</c:v>
                </c:pt>
              </c:strCache>
            </c:strRef>
          </c:cat>
          <c:val>
            <c:numRef>
              <c:f>pred_2019_update!$V$2:$V$5</c:f>
              <c:numCache>
                <c:formatCode>0.0,,,"B"</c:formatCode>
                <c:ptCount val="4"/>
                <c:pt idx="0">
                  <c:v>96571257301</c:v>
                </c:pt>
                <c:pt idx="1">
                  <c:v>127767199290</c:v>
                </c:pt>
                <c:pt idx="2">
                  <c:v>157720064706</c:v>
                </c:pt>
                <c:pt idx="3">
                  <c:v>164206535695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F0B-8FF0-0213035B2253}"/>
            </c:ext>
          </c:extLst>
        </c:ser>
        <c:ser>
          <c:idx val="2"/>
          <c:order val="2"/>
          <c:tx>
            <c:strRef>
              <c:f>pred_2019_update!$U$1</c:f>
              <c:strCache>
                <c:ptCount val="1"/>
                <c:pt idx="0">
                  <c:v>ESR Predictions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pred_2019_update!$U$2:$U$5</c:f>
              <c:numCache>
                <c:formatCode>0.0,,,"B"</c:formatCode>
                <c:ptCount val="4"/>
                <c:pt idx="0">
                  <c:v>92000000000</c:v>
                </c:pt>
                <c:pt idx="1">
                  <c:v>118000000000</c:v>
                </c:pt>
                <c:pt idx="2">
                  <c:v>117000000000</c:v>
                </c:pt>
                <c:pt idx="3">
                  <c:v>109000000000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6-4F0B-8FF0-0213035B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63103"/>
        <c:axId val="1941176367"/>
      </c:lineChart>
      <c:catAx>
        <c:axId val="20416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76367"/>
        <c:crosses val="autoZero"/>
        <c:auto val="1"/>
        <c:lblAlgn val="ctr"/>
        <c:lblOffset val="100"/>
        <c:noMultiLvlLbl val="0"/>
      </c:catAx>
      <c:valAx>
        <c:axId val="19411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E-4BB2-A736-259456A543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(2)'!$L$6:$L$17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62.707000000000001</c:v>
                </c:pt>
                <c:pt idx="9">
                  <c:v>56.966999999999999</c:v>
                </c:pt>
                <c:pt idx="10">
                  <c:v>43.911999999999999</c:v>
                </c:pt>
                <c:pt idx="11">
                  <c:v>38.792000000000002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E-4BB2-A736-259456A543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(2)'!$AC$6:$AC$17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67.953003512999999</c:v>
                </c:pt>
                <c:pt idx="9">
                  <c:v>73.264504289000001</c:v>
                </c:pt>
                <c:pt idx="10">
                  <c:v>78.280533887999994</c:v>
                </c:pt>
                <c:pt idx="11">
                  <c:v>68.859444830000001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E-4BB2-A736-259456A5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16095"/>
        <c:axId val="1988549135"/>
      </c:lineChart>
      <c:catAx>
        <c:axId val="83921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49135"/>
        <c:crosses val="autoZero"/>
        <c:auto val="1"/>
        <c:lblAlgn val="ctr"/>
        <c:lblOffset val="100"/>
        <c:noMultiLvlLbl val="0"/>
      </c:catAx>
      <c:valAx>
        <c:axId val="1988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1-4CE0-9EAB-BBABAE8FC0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(2)'!$M$6:$M$17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61.64</c:v>
                </c:pt>
                <c:pt idx="10">
                  <c:v>52.582000000000001</c:v>
                </c:pt>
                <c:pt idx="11">
                  <c:v>45.261000000000003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1-4CE0-9EAB-BBABAE8FC0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(2)'!$AD$6:$AD$17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70.995663008999998</c:v>
                </c:pt>
                <c:pt idx="10">
                  <c:v>67.445107899999996</c:v>
                </c:pt>
                <c:pt idx="11">
                  <c:v>69.968158052999996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1-4CE0-9EAB-BBABAE8F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9951"/>
        <c:axId val="1988554127"/>
      </c:lineChart>
      <c:catAx>
        <c:axId val="9492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4127"/>
        <c:crosses val="autoZero"/>
        <c:auto val="1"/>
        <c:lblAlgn val="ctr"/>
        <c:lblOffset val="100"/>
        <c:noMultiLvlLbl val="0"/>
      </c:catAx>
      <c:valAx>
        <c:axId val="1988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E-4E44-90F2-607BEB5CE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(2)'!$N$6:$N$17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64.697000000000003</c:v>
                </c:pt>
                <c:pt idx="11">
                  <c:v>58.171999999999997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E-4E44-90F2-607BEB5CED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(2)'!$AE$6:$AE$17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65.455200366</c:v>
                </c:pt>
                <c:pt idx="11">
                  <c:v>67.699044251000004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E-4E44-90F2-607BEB5C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49919"/>
        <c:axId val="1941212143"/>
      </c:lineChart>
      <c:catAx>
        <c:axId val="24644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12143"/>
        <c:crosses val="autoZero"/>
        <c:auto val="1"/>
        <c:lblAlgn val="ctr"/>
        <c:lblOffset val="100"/>
        <c:noMultiLvlLbl val="0"/>
      </c:catAx>
      <c:valAx>
        <c:axId val="1941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AD6-B422-A8F48F174E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(2)'!$O$6:$O$17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59.813000000000002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AD6-B422-A8F48F174E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(2)'!$AF$6:$AF$17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63.327381699999997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AD6-B422-A8F48F17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0751"/>
        <c:axId val="1966581247"/>
      </c:lineChart>
      <c:catAx>
        <c:axId val="9495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1247"/>
        <c:crosses val="autoZero"/>
        <c:auto val="1"/>
        <c:lblAlgn val="ctr"/>
        <c:lblOffset val="100"/>
        <c:noMultiLvlLbl val="0"/>
      </c:catAx>
      <c:valAx>
        <c:axId val="19665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0BF-9277-D37D3DC0FD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ESR_forecast_forward!$D$6:$D$17</c:f>
              <c:numCache>
                <c:formatCode>0.000</c:formatCode>
                <c:ptCount val="12"/>
                <c:pt idx="0">
                  <c:v>32.082000000000001</c:v>
                </c:pt>
                <c:pt idx="1">
                  <c:v>28.475000000000001</c:v>
                </c:pt>
                <c:pt idx="2">
                  <c:v>32.914999999999999</c:v>
                </c:pt>
                <c:pt idx="3">
                  <c:v>36.328000000000003</c:v>
                </c:pt>
                <c:pt idx="4">
                  <c:v>39.726999999999997</c:v>
                </c:pt>
                <c:pt idx="5">
                  <c:v>43.103000000000002</c:v>
                </c:pt>
                <c:pt idx="6">
                  <c:v>40.628999999999998</c:v>
                </c:pt>
                <c:pt idx="7">
                  <c:v>40.39</c:v>
                </c:pt>
                <c:pt idx="8">
                  <c:v>36.942</c:v>
                </c:pt>
                <c:pt idx="9">
                  <c:v>37.204000000000001</c:v>
                </c:pt>
                <c:pt idx="10">
                  <c:v>35.506</c:v>
                </c:pt>
                <c:pt idx="11">
                  <c:v>37.631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0BF-9277-D37D3DC0FD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ESR_forecast_forward!$U$6:$U$17</c:f>
              <c:numCache>
                <c:formatCode>0.000</c:formatCode>
                <c:ptCount val="12"/>
                <c:pt idx="0">
                  <c:v>30.611865022</c:v>
                </c:pt>
                <c:pt idx="1">
                  <c:v>33.186884714999998</c:v>
                </c:pt>
                <c:pt idx="2">
                  <c:v>32.772507564000001</c:v>
                </c:pt>
                <c:pt idx="3">
                  <c:v>38.726815891999998</c:v>
                </c:pt>
                <c:pt idx="4">
                  <c:v>44.176377455999997</c:v>
                </c:pt>
                <c:pt idx="5">
                  <c:v>44.864005941999999</c:v>
                </c:pt>
                <c:pt idx="6">
                  <c:v>50.114744274000003</c:v>
                </c:pt>
                <c:pt idx="7">
                  <c:v>57.876776014000001</c:v>
                </c:pt>
                <c:pt idx="8">
                  <c:v>49.728544417999998</c:v>
                </c:pt>
                <c:pt idx="9">
                  <c:v>57.773288649000001</c:v>
                </c:pt>
                <c:pt idx="10">
                  <c:v>53.536663474999997</c:v>
                </c:pt>
                <c:pt idx="11">
                  <c:v>52.896583571000001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0-40BF-9277-D37D3DC0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19407"/>
        <c:axId val="2052030175"/>
      </c:lineChart>
      <c:catAx>
        <c:axId val="61111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175"/>
        <c:crosses val="autoZero"/>
        <c:auto val="1"/>
        <c:lblAlgn val="ctr"/>
        <c:lblOffset val="100"/>
        <c:noMultiLvlLbl val="0"/>
      </c:catAx>
      <c:valAx>
        <c:axId val="2052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8-4F00-857D-182D7A14B5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ESR_forecast_forward!$E$6:$E$17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27.189</c:v>
                </c:pt>
                <c:pt idx="2">
                  <c:v>34.237000000000002</c:v>
                </c:pt>
                <c:pt idx="3">
                  <c:v>36.695</c:v>
                </c:pt>
                <c:pt idx="4">
                  <c:v>39.884999999999998</c:v>
                </c:pt>
                <c:pt idx="5">
                  <c:v>43.04</c:v>
                </c:pt>
                <c:pt idx="6">
                  <c:v>40.542000000000002</c:v>
                </c:pt>
                <c:pt idx="7">
                  <c:v>40.476999999999997</c:v>
                </c:pt>
                <c:pt idx="8">
                  <c:v>37.204999999999998</c:v>
                </c:pt>
                <c:pt idx="9">
                  <c:v>37.005000000000003</c:v>
                </c:pt>
                <c:pt idx="10">
                  <c:v>34.902000000000001</c:v>
                </c:pt>
                <c:pt idx="11">
                  <c:v>36.527999999999999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8-4F00-857D-182D7A14B5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ESR_forecast_forward!$V$6:$V$17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31.849043623</c:v>
                </c:pt>
                <c:pt idx="2">
                  <c:v>35.328549928999998</c:v>
                </c:pt>
                <c:pt idx="3">
                  <c:v>35.486819162000003</c:v>
                </c:pt>
                <c:pt idx="4">
                  <c:v>40.180285325</c:v>
                </c:pt>
                <c:pt idx="5">
                  <c:v>46.955156801999998</c:v>
                </c:pt>
                <c:pt idx="6">
                  <c:v>54.038643802999999</c:v>
                </c:pt>
                <c:pt idx="7">
                  <c:v>63.135290283000003</c:v>
                </c:pt>
                <c:pt idx="8">
                  <c:v>66.808187677000006</c:v>
                </c:pt>
                <c:pt idx="9">
                  <c:v>52.814046941999997</c:v>
                </c:pt>
                <c:pt idx="10">
                  <c:v>50.194308722999999</c:v>
                </c:pt>
                <c:pt idx="11">
                  <c:v>47.382169300999998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8-4F00-857D-182D7A14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20879"/>
        <c:axId val="2052030591"/>
      </c:lineChart>
      <c:catAx>
        <c:axId val="84772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591"/>
        <c:crosses val="autoZero"/>
        <c:auto val="1"/>
        <c:lblAlgn val="ctr"/>
        <c:lblOffset val="100"/>
        <c:noMultiLvlLbl val="0"/>
      </c:catAx>
      <c:valAx>
        <c:axId val="20520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C-4550-99CE-0CEBBC6777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ESR_forecast_forward!$F$6:$F$17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26.172999999999998</c:v>
                </c:pt>
                <c:pt idx="3">
                  <c:v>31.594999999999999</c:v>
                </c:pt>
                <c:pt idx="4">
                  <c:v>42.093000000000004</c:v>
                </c:pt>
                <c:pt idx="5">
                  <c:v>44.631999999999998</c:v>
                </c:pt>
                <c:pt idx="6">
                  <c:v>42.503999999999998</c:v>
                </c:pt>
                <c:pt idx="7">
                  <c:v>39.932000000000002</c:v>
                </c:pt>
                <c:pt idx="8">
                  <c:v>37.304000000000002</c:v>
                </c:pt>
                <c:pt idx="9">
                  <c:v>36.450000000000003</c:v>
                </c:pt>
                <c:pt idx="10">
                  <c:v>34.189</c:v>
                </c:pt>
                <c:pt idx="11">
                  <c:v>35.076999999999998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550-99CE-0CEBBC6777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ESR_forecast_forward!$W$6:$W$17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29.986638040999999</c:v>
                </c:pt>
                <c:pt idx="3">
                  <c:v>29.284925417</c:v>
                </c:pt>
                <c:pt idx="4">
                  <c:v>31.367093429000001</c:v>
                </c:pt>
                <c:pt idx="5">
                  <c:v>36.279460602</c:v>
                </c:pt>
                <c:pt idx="6">
                  <c:v>43.923324237000003</c:v>
                </c:pt>
                <c:pt idx="7">
                  <c:v>62.256234710999998</c:v>
                </c:pt>
                <c:pt idx="8">
                  <c:v>65.078398312999994</c:v>
                </c:pt>
                <c:pt idx="9">
                  <c:v>71.754011985000005</c:v>
                </c:pt>
                <c:pt idx="10">
                  <c:v>44.209439248999999</c:v>
                </c:pt>
                <c:pt idx="11">
                  <c:v>37.764194908999997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C-4550-99CE-0CEBBC67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74911"/>
        <c:axId val="1966577087"/>
      </c:lineChart>
      <c:catAx>
        <c:axId val="18421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77087"/>
        <c:crosses val="autoZero"/>
        <c:auto val="1"/>
        <c:lblAlgn val="ctr"/>
        <c:lblOffset val="100"/>
        <c:noMultiLvlLbl val="0"/>
      </c:catAx>
      <c:valAx>
        <c:axId val="19665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BB2-B0AA-D337810EC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ESR_forecast_forward!$G$6:$G$17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35.936999999999998</c:v>
                </c:pt>
                <c:pt idx="4">
                  <c:v>42.75</c:v>
                </c:pt>
                <c:pt idx="5">
                  <c:v>44.591000000000001</c:v>
                </c:pt>
                <c:pt idx="6">
                  <c:v>41.252000000000002</c:v>
                </c:pt>
                <c:pt idx="7">
                  <c:v>40.381</c:v>
                </c:pt>
                <c:pt idx="8">
                  <c:v>37.398000000000003</c:v>
                </c:pt>
                <c:pt idx="9">
                  <c:v>37.006999999999998</c:v>
                </c:pt>
                <c:pt idx="10">
                  <c:v>34.686999999999998</c:v>
                </c:pt>
                <c:pt idx="11">
                  <c:v>35.795000000000002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6-4BB2-B0AA-D337810EC1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ESR_forecast_forward!$X$6:$X$17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28.037664317000001</c:v>
                </c:pt>
                <c:pt idx="4">
                  <c:v>31.665676524999999</c:v>
                </c:pt>
                <c:pt idx="5">
                  <c:v>32.460930931999997</c:v>
                </c:pt>
                <c:pt idx="6">
                  <c:v>38.737473156</c:v>
                </c:pt>
                <c:pt idx="7">
                  <c:v>54.163588523999998</c:v>
                </c:pt>
                <c:pt idx="8">
                  <c:v>63.728514101999998</c:v>
                </c:pt>
                <c:pt idx="9">
                  <c:v>75.949712519000002</c:v>
                </c:pt>
                <c:pt idx="10">
                  <c:v>71.052702957999998</c:v>
                </c:pt>
                <c:pt idx="11">
                  <c:v>43.460052374999997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6-4BB2-B0AA-D337810E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32303"/>
        <c:axId val="2052035583"/>
      </c:lineChart>
      <c:catAx>
        <c:axId val="203453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83"/>
        <c:crosses val="autoZero"/>
        <c:auto val="1"/>
        <c:lblAlgn val="ctr"/>
        <c:lblOffset val="100"/>
        <c:noMultiLvlLbl val="0"/>
      </c:catAx>
      <c:valAx>
        <c:axId val="20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15</xdr:row>
      <xdr:rowOff>175260</xdr:rowOff>
    </xdr:from>
    <xdr:to>
      <xdr:col>11</xdr:col>
      <xdr:colOff>876300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D1141-34C1-473B-90AE-D56F9D21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586740</xdr:colOff>
      <xdr:row>14</xdr:row>
      <xdr:rowOff>99060</xdr:rowOff>
    </xdr:from>
    <xdr:to>
      <xdr:col>26</xdr:col>
      <xdr:colOff>594360</xdr:colOff>
      <xdr:row>35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8198-F1D6-41D8-924C-B0BFA122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12</xdr:row>
      <xdr:rowOff>121920</xdr:rowOff>
    </xdr:from>
    <xdr:to>
      <xdr:col>19</xdr:col>
      <xdr:colOff>76200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8FC36-CE4E-46AD-8771-C938AE93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</xdr:colOff>
      <xdr:row>14</xdr:row>
      <xdr:rowOff>60960</xdr:rowOff>
    </xdr:from>
    <xdr:to>
      <xdr:col>7</xdr:col>
      <xdr:colOff>137160</xdr:colOff>
      <xdr:row>33</xdr:row>
      <xdr:rowOff>107632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F1879-A43D-4DC8-99D5-6559997EC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1104900</xdr:colOff>
      <xdr:row>17</xdr:row>
      <xdr:rowOff>174307</xdr:rowOff>
    </xdr:from>
    <xdr:to>
      <xdr:col>24</xdr:col>
      <xdr:colOff>142875</xdr:colOff>
      <xdr:row>33</xdr:row>
      <xdr:rowOff>29527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77B266-5FEB-4804-9695-DA89D81A0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18</xdr:row>
      <xdr:rowOff>129540</xdr:rowOff>
    </xdr:from>
    <xdr:to>
      <xdr:col>7</xdr:col>
      <xdr:colOff>434340</xdr:colOff>
      <xdr:row>34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FDCAB-C479-4F38-89DA-49FD04F96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18</xdr:row>
      <xdr:rowOff>137160</xdr:rowOff>
    </xdr:from>
    <xdr:to>
      <xdr:col>15</xdr:col>
      <xdr:colOff>38100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B2C50-CB66-4F71-ABC1-677B488E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213360</xdr:colOff>
      <xdr:row>18</xdr:row>
      <xdr:rowOff>91440</xdr:rowOff>
    </xdr:from>
    <xdr:to>
      <xdr:col>21</xdr:col>
      <xdr:colOff>739140</xdr:colOff>
      <xdr:row>33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CB99C-84E8-4FB4-8DCE-9000CA5C5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36</xdr:row>
      <xdr:rowOff>76200</xdr:rowOff>
    </xdr:from>
    <xdr:to>
      <xdr:col>7</xdr:col>
      <xdr:colOff>365760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4A2142-C643-4CFF-B69B-3C32685C0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548640</xdr:colOff>
      <xdr:row>36</xdr:row>
      <xdr:rowOff>83820</xdr:rowOff>
    </xdr:from>
    <xdr:to>
      <xdr:col>15</xdr:col>
      <xdr:colOff>0</xdr:colOff>
      <xdr:row>51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FD824-4546-46B3-80D5-D2D375B68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35</xdr:row>
      <xdr:rowOff>160020</xdr:rowOff>
    </xdr:from>
    <xdr:to>
      <xdr:col>21</xdr:col>
      <xdr:colOff>754380</xdr:colOff>
      <xdr:row>50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72B69A-E7D7-4087-AC83-EE193CB05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243840</xdr:colOff>
      <xdr:row>51</xdr:row>
      <xdr:rowOff>68580</xdr:rowOff>
    </xdr:from>
    <xdr:to>
      <xdr:col>7</xdr:col>
      <xdr:colOff>335280</xdr:colOff>
      <xdr:row>66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6DC37F-6D09-4353-92B5-9CC61101B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472440</xdr:colOff>
      <xdr:row>51</xdr:row>
      <xdr:rowOff>99060</xdr:rowOff>
    </xdr:from>
    <xdr:to>
      <xdr:col>14</xdr:col>
      <xdr:colOff>563880</xdr:colOff>
      <xdr:row>66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EB733-0811-4A31-956B-6D04741D4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152400</xdr:colOff>
      <xdr:row>51</xdr:row>
      <xdr:rowOff>121920</xdr:rowOff>
    </xdr:from>
    <xdr:to>
      <xdr:col>21</xdr:col>
      <xdr:colOff>678180</xdr:colOff>
      <xdr:row>66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7DF1A-FC61-4EB2-A7DF-2E7B5775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289560</xdr:colOff>
      <xdr:row>66</xdr:row>
      <xdr:rowOff>45720</xdr:rowOff>
    </xdr:from>
    <xdr:to>
      <xdr:col>7</xdr:col>
      <xdr:colOff>381000</xdr:colOff>
      <xdr:row>81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E44A2A-F754-451F-982C-6CA317B63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426720</xdr:colOff>
      <xdr:row>66</xdr:row>
      <xdr:rowOff>45720</xdr:rowOff>
    </xdr:from>
    <xdr:to>
      <xdr:col>14</xdr:col>
      <xdr:colOff>518160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D8F464-8D72-4A9A-B36C-4D88E845B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571500</xdr:colOff>
      <xdr:row>67</xdr:row>
      <xdr:rowOff>30480</xdr:rowOff>
    </xdr:from>
    <xdr:to>
      <xdr:col>21</xdr:col>
      <xdr:colOff>457200</xdr:colOff>
      <xdr:row>82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38D54D-70AF-4C15-9DF3-3A886419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34</xdr:row>
      <xdr:rowOff>80010</xdr:rowOff>
    </xdr:from>
    <xdr:to>
      <xdr:col>8</xdr:col>
      <xdr:colOff>754380</xdr:colOff>
      <xdr:row>53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B1945-A967-4438-A2BE-A86AB145C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1485900</xdr:colOff>
      <xdr:row>10</xdr:row>
      <xdr:rowOff>38100</xdr:rowOff>
    </xdr:from>
    <xdr:to>
      <xdr:col>29</xdr:col>
      <xdr:colOff>213360</xdr:colOff>
      <xdr:row>35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D543A-4399-4B8B-95B5-2AC499DE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18</xdr:row>
      <xdr:rowOff>68580</xdr:rowOff>
    </xdr:from>
    <xdr:to>
      <xdr:col>10</xdr:col>
      <xdr:colOff>167640</xdr:colOff>
      <xdr:row>38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C1C3A4-3141-492C-9C34-AAEC5560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662940</xdr:colOff>
      <xdr:row>17</xdr:row>
      <xdr:rowOff>121920</xdr:rowOff>
    </xdr:from>
    <xdr:to>
      <xdr:col>21</xdr:col>
      <xdr:colOff>182880</xdr:colOff>
      <xdr:row>37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06DE4-9947-4C8B-995D-E6B6859F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40</xdr:row>
      <xdr:rowOff>114300</xdr:rowOff>
    </xdr:from>
    <xdr:to>
      <xdr:col>10</xdr:col>
      <xdr:colOff>129540</xdr:colOff>
      <xdr:row>60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08DA41-02D0-4CA5-A293-00E4FD144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601980</xdr:colOff>
      <xdr:row>38</xdr:row>
      <xdr:rowOff>91440</xdr:rowOff>
    </xdr:from>
    <xdr:to>
      <xdr:col>21</xdr:col>
      <xdr:colOff>121920</xdr:colOff>
      <xdr:row>60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490657-E7CB-4FBD-9648-C53E774EA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350520</xdr:colOff>
      <xdr:row>62</xdr:row>
      <xdr:rowOff>76200</xdr:rowOff>
    </xdr:from>
    <xdr:to>
      <xdr:col>10</xdr:col>
      <xdr:colOff>205740</xdr:colOff>
      <xdr:row>84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8700A3-3137-4A3F-9C0A-2FCB361E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678180</xdr:colOff>
      <xdr:row>61</xdr:row>
      <xdr:rowOff>152400</xdr:rowOff>
    </xdr:from>
    <xdr:to>
      <xdr:col>21</xdr:col>
      <xdr:colOff>198120</xdr:colOff>
      <xdr:row>84</xdr:row>
      <xdr:rowOff>30480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0FDEB2-2928-4E7E-9678-EEA0AEBD2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251460</xdr:colOff>
      <xdr:row>85</xdr:row>
      <xdr:rowOff>53340</xdr:rowOff>
    </xdr:from>
    <xdr:to>
      <xdr:col>10</xdr:col>
      <xdr:colOff>106680</xdr:colOff>
      <xdr:row>107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A541CB0-F2A1-4B62-B596-5A68A5B5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495300</xdr:colOff>
      <xdr:row>84</xdr:row>
      <xdr:rowOff>129540</xdr:rowOff>
    </xdr:from>
    <xdr:to>
      <xdr:col>21</xdr:col>
      <xdr:colOff>15240</xdr:colOff>
      <xdr:row>107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1E2622-A947-4448-8604-1DF372A74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10</xdr:col>
      <xdr:colOff>495300</xdr:colOff>
      <xdr:row>133</xdr:row>
      <xdr:rowOff>60960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B4D01D-FC59-4EE9-89D9-1782CEF1D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30480</xdr:colOff>
      <xdr:row>110</xdr:row>
      <xdr:rowOff>175260</xdr:rowOff>
    </xdr:from>
    <xdr:to>
      <xdr:col>21</xdr:col>
      <xdr:colOff>327660</xdr:colOff>
      <xdr:row>133</xdr:row>
      <xdr:rowOff>53340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BC66542-8CE5-438A-A91F-57CAEB40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10</xdr:col>
      <xdr:colOff>495300</xdr:colOff>
      <xdr:row>161</xdr:row>
      <xdr:rowOff>60960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900C9AE-6F25-463C-8F02-3C7D5933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419100</xdr:colOff>
      <xdr:row>139</xdr:row>
      <xdr:rowOff>22860</xdr:rowOff>
    </xdr:from>
    <xdr:to>
      <xdr:col>21</xdr:col>
      <xdr:colOff>716280</xdr:colOff>
      <xdr:row>161</xdr:row>
      <xdr:rowOff>83820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0C472E6-6ED6-463D-8492-0B546F5B4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18</xdr:row>
      <xdr:rowOff>68580</xdr:rowOff>
    </xdr:from>
    <xdr:to>
      <xdr:col>14</xdr:col>
      <xdr:colOff>548640</xdr:colOff>
      <xdr:row>48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59D36-3EF7-4D72-BBB7-01219D197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62</xdr:row>
      <xdr:rowOff>76200</xdr:rowOff>
    </xdr:from>
    <xdr:to>
      <xdr:col>9</xdr:col>
      <xdr:colOff>0</xdr:colOff>
      <xdr:row>84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A4A00-25DA-4057-A176-7788A84A8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85</xdr:row>
      <xdr:rowOff>53340</xdr:rowOff>
    </xdr:from>
    <xdr:to>
      <xdr:col>9</xdr:col>
      <xdr:colOff>0</xdr:colOff>
      <xdr:row>107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1A017-CEEA-43D6-A0AA-BB35EA6CE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9</xdr:col>
      <xdr:colOff>0</xdr:colOff>
      <xdr:row>133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58670-DE19-4C3A-8D07-EDCA9B574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9</xdr:col>
      <xdr:colOff>0</xdr:colOff>
      <xdr:row>161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AA3662-223E-48DB-AD7A-65B44A67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15</xdr:row>
      <xdr:rowOff>175260</xdr:rowOff>
    </xdr:from>
    <xdr:to>
      <xdr:col>8</xdr:col>
      <xdr:colOff>598170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4E821-8F6C-48EA-8654-4E2DB62D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14</xdr:row>
      <xdr:rowOff>160020</xdr:rowOff>
    </xdr:from>
    <xdr:to>
      <xdr:col>18</xdr:col>
      <xdr:colOff>114300</xdr:colOff>
      <xdr:row>40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A4D5F-4928-4C94-96E7-523A9864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527685</xdr:colOff>
      <xdr:row>0</xdr:row>
      <xdr:rowOff>0</xdr:rowOff>
    </xdr:from>
    <xdr:to>
      <xdr:col>30</xdr:col>
      <xdr:colOff>619125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2CDC8-97FA-41FD-B325-A51363D6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634144</xdr:colOff>
      <xdr:row>17</xdr:row>
      <xdr:rowOff>120592</xdr:rowOff>
    </xdr:from>
    <xdr:to>
      <xdr:col>26</xdr:col>
      <xdr:colOff>500548</xdr:colOff>
      <xdr:row>32</xdr:row>
      <xdr:rowOff>141492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5DE01-3DD9-4E69-B2FF-D38B3F6F7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598311</xdr:colOff>
      <xdr:row>0</xdr:row>
      <xdr:rowOff>0</xdr:rowOff>
    </xdr:from>
    <xdr:to>
      <xdr:col>22</xdr:col>
      <xdr:colOff>47977</xdr:colOff>
      <xdr:row>17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13E80-3178-46AD-B44A-F8B26E666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18</xdr:row>
      <xdr:rowOff>129540</xdr:rowOff>
    </xdr:from>
    <xdr:to>
      <xdr:col>7</xdr:col>
      <xdr:colOff>434340</xdr:colOff>
      <xdr:row>34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1C680-87F2-4F53-B24F-DF91E515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18</xdr:row>
      <xdr:rowOff>137160</xdr:rowOff>
    </xdr:from>
    <xdr:to>
      <xdr:col>15</xdr:col>
      <xdr:colOff>38100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FF20C-4189-4E9F-8730-6FA0A6563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213360</xdr:colOff>
      <xdr:row>18</xdr:row>
      <xdr:rowOff>91440</xdr:rowOff>
    </xdr:from>
    <xdr:to>
      <xdr:col>21</xdr:col>
      <xdr:colOff>739140</xdr:colOff>
      <xdr:row>33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EEC74-2068-4654-8E30-A83E9C6E5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36</xdr:row>
      <xdr:rowOff>76200</xdr:rowOff>
    </xdr:from>
    <xdr:to>
      <xdr:col>7</xdr:col>
      <xdr:colOff>365760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1C886-E370-4ACD-8690-9B859EFF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548640</xdr:colOff>
      <xdr:row>36</xdr:row>
      <xdr:rowOff>83820</xdr:rowOff>
    </xdr:from>
    <xdr:to>
      <xdr:col>15</xdr:col>
      <xdr:colOff>0</xdr:colOff>
      <xdr:row>51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053D2-F997-4D17-BAF9-59942CB20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35</xdr:row>
      <xdr:rowOff>160020</xdr:rowOff>
    </xdr:from>
    <xdr:to>
      <xdr:col>21</xdr:col>
      <xdr:colOff>754380</xdr:colOff>
      <xdr:row>50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D847DE-EAEC-474F-BC6B-46FA7A2FB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243840</xdr:colOff>
      <xdr:row>51</xdr:row>
      <xdr:rowOff>68580</xdr:rowOff>
    </xdr:from>
    <xdr:to>
      <xdr:col>7</xdr:col>
      <xdr:colOff>335280</xdr:colOff>
      <xdr:row>66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53292-B108-4600-9F4B-B5054F52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472440</xdr:colOff>
      <xdr:row>51</xdr:row>
      <xdr:rowOff>99060</xdr:rowOff>
    </xdr:from>
    <xdr:to>
      <xdr:col>14</xdr:col>
      <xdr:colOff>563880</xdr:colOff>
      <xdr:row>66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2E35CD-3396-433F-BA95-76A11204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152400</xdr:colOff>
      <xdr:row>51</xdr:row>
      <xdr:rowOff>121920</xdr:rowOff>
    </xdr:from>
    <xdr:to>
      <xdr:col>21</xdr:col>
      <xdr:colOff>678180</xdr:colOff>
      <xdr:row>66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59E434-B17E-4CCD-9F80-C7208183F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289560</xdr:colOff>
      <xdr:row>66</xdr:row>
      <xdr:rowOff>45720</xdr:rowOff>
    </xdr:from>
    <xdr:to>
      <xdr:col>7</xdr:col>
      <xdr:colOff>381000</xdr:colOff>
      <xdr:row>81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449EAA-3046-46F9-BEEB-B01E835A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426720</xdr:colOff>
      <xdr:row>66</xdr:row>
      <xdr:rowOff>45720</xdr:rowOff>
    </xdr:from>
    <xdr:to>
      <xdr:col>14</xdr:col>
      <xdr:colOff>518160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6578FE-5A73-4D6D-8F2D-F2C513104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571500</xdr:colOff>
      <xdr:row>67</xdr:row>
      <xdr:rowOff>30480</xdr:rowOff>
    </xdr:from>
    <xdr:to>
      <xdr:col>21</xdr:col>
      <xdr:colOff>457200</xdr:colOff>
      <xdr:row>82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C036AF-343C-42FE-82BC-262F2C8A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FFFF-878D-46CF-8177-849C055E577A}">
  <dimension ref="A1:Y18"/>
  <sheetViews>
    <sheetView workbookViewId="0">
      <selection activeCell="B35" sqref="B35"/>
    </sheetView>
  </sheetViews>
  <sheetFormatPr defaultRowHeight="14.4" x14ac:dyDescent="0.55000000000000004"/>
  <cols>
    <col min="1" max="1" width="8.89453125" bestFit="1" customWidth="1"/>
    <col min="2" max="8" width="12.5234375" bestFit="1" customWidth="1"/>
    <col min="10" max="11" width="10.68359375" bestFit="1" customWidth="1"/>
    <col min="12" max="12" width="12.5234375" bestFit="1" customWidth="1"/>
    <col min="13" max="13" width="11.20703125" bestFit="1" customWidth="1"/>
    <col min="14" max="14" width="9.68359375" bestFit="1" customWidth="1"/>
    <col min="15" max="15" width="10.68359375" bestFit="1" customWidth="1"/>
    <col min="18" max="18" width="11.68359375" bestFit="1" customWidth="1"/>
  </cols>
  <sheetData>
    <row r="1" spans="1:25" x14ac:dyDescent="0.55000000000000004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/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/>
      <c r="Y1" s="2"/>
    </row>
    <row r="2" spans="1:25" x14ac:dyDescent="0.55000000000000004">
      <c r="A2" s="2">
        <v>201901</v>
      </c>
      <c r="B2" s="5">
        <v>32216984157</v>
      </c>
      <c r="C2" s="5">
        <v>30768985163</v>
      </c>
      <c r="D2" s="5">
        <v>30097608709</v>
      </c>
      <c r="E2" s="5">
        <v>33835378589</v>
      </c>
      <c r="F2" s="5">
        <v>34583788637</v>
      </c>
      <c r="G2" s="5">
        <v>31277374487</v>
      </c>
      <c r="H2" s="5">
        <v>30051159598</v>
      </c>
      <c r="I2" s="2"/>
      <c r="J2" s="2">
        <f>B2-C2</f>
        <v>1447998994</v>
      </c>
      <c r="K2" s="2">
        <f>B2-D2</f>
        <v>2119375448</v>
      </c>
      <c r="L2" s="5">
        <f>B2-E2</f>
        <v>-1618394432</v>
      </c>
      <c r="M2" s="2">
        <f>B2-F2</f>
        <v>-2366804480</v>
      </c>
      <c r="N2" s="2">
        <f>B2-G2</f>
        <v>939609670</v>
      </c>
      <c r="O2" s="2">
        <f>B2-H2</f>
        <v>2165824559</v>
      </c>
      <c r="P2" s="2"/>
      <c r="Q2" s="2"/>
      <c r="R2" s="2">
        <f>C2</f>
        <v>30768985163</v>
      </c>
      <c r="S2" s="2">
        <f t="shared" ref="S2:W2" si="0">D2</f>
        <v>30097608709</v>
      </c>
      <c r="T2" s="2">
        <f t="shared" si="0"/>
        <v>33835378589</v>
      </c>
      <c r="U2" s="2">
        <f t="shared" si="0"/>
        <v>34583788637</v>
      </c>
      <c r="V2" s="2">
        <f t="shared" si="0"/>
        <v>31277374487</v>
      </c>
      <c r="W2" s="2">
        <f t="shared" si="0"/>
        <v>30051159598</v>
      </c>
      <c r="X2" s="2"/>
      <c r="Y2" s="2"/>
    </row>
    <row r="3" spans="1:25" x14ac:dyDescent="0.55000000000000004">
      <c r="A3" s="2">
        <v>201902</v>
      </c>
      <c r="B3" s="2">
        <v>25161049120</v>
      </c>
      <c r="C3" s="2">
        <v>31692136386</v>
      </c>
      <c r="D3" s="2">
        <v>30838459438</v>
      </c>
      <c r="E3" s="2">
        <v>32757317872</v>
      </c>
      <c r="F3" s="2">
        <v>39444748865</v>
      </c>
      <c r="G3" s="2">
        <v>28607200875</v>
      </c>
      <c r="H3" s="2">
        <v>26296202774</v>
      </c>
      <c r="I3" s="2"/>
      <c r="J3" s="2">
        <f t="shared" ref="J3:J12" si="1">B3-C3</f>
        <v>-6531087266</v>
      </c>
      <c r="K3" s="2">
        <f t="shared" ref="K3:K12" si="2">B3-D3</f>
        <v>-5677410318</v>
      </c>
      <c r="L3" s="5">
        <f t="shared" ref="L3:L12" si="3">B3-E3</f>
        <v>-7596268752</v>
      </c>
      <c r="M3" s="2">
        <f t="shared" ref="M3:M12" si="4">B3-F3</f>
        <v>-14283699745</v>
      </c>
      <c r="N3" s="2">
        <f t="shared" ref="N3:N12" si="5">B3-G3</f>
        <v>-3446151755</v>
      </c>
      <c r="O3" s="2">
        <f t="shared" ref="O3:O12" si="6">B3-H3</f>
        <v>-1135153654</v>
      </c>
      <c r="P3" s="2"/>
      <c r="Q3" s="2"/>
      <c r="R3" s="2">
        <f>C3+J2</f>
        <v>33140135380</v>
      </c>
      <c r="S3" s="2">
        <f t="shared" ref="S3:W3" si="7">D3+K2</f>
        <v>32957834886</v>
      </c>
      <c r="T3" s="2">
        <f t="shared" si="7"/>
        <v>31138923440</v>
      </c>
      <c r="U3" s="2">
        <f t="shared" si="7"/>
        <v>37077944385</v>
      </c>
      <c r="V3" s="2">
        <f t="shared" si="7"/>
        <v>29546810545</v>
      </c>
      <c r="W3" s="2">
        <f t="shared" si="7"/>
        <v>28462027333</v>
      </c>
      <c r="X3" s="2"/>
      <c r="Y3" s="2"/>
    </row>
    <row r="4" spans="1:25" x14ac:dyDescent="0.55000000000000004">
      <c r="A4" s="2">
        <v>201903</v>
      </c>
      <c r="B4" s="2">
        <v>27362441560</v>
      </c>
      <c r="C4" s="2">
        <v>29617522414</v>
      </c>
      <c r="D4" s="2">
        <v>31885819870</v>
      </c>
      <c r="E4" s="2">
        <v>31873583747</v>
      </c>
      <c r="F4" s="2">
        <v>35536040772</v>
      </c>
      <c r="G4" s="2">
        <v>31155634781</v>
      </c>
      <c r="H4" s="2">
        <v>28585389425</v>
      </c>
      <c r="I4" s="2"/>
      <c r="J4" s="2">
        <f t="shared" si="1"/>
        <v>-2255080854</v>
      </c>
      <c r="K4" s="2">
        <f t="shared" si="2"/>
        <v>-4523378310</v>
      </c>
      <c r="L4" s="5">
        <f t="shared" si="3"/>
        <v>-4511142187</v>
      </c>
      <c r="M4" s="2">
        <f t="shared" si="4"/>
        <v>-8173599212</v>
      </c>
      <c r="N4" s="2">
        <f t="shared" si="5"/>
        <v>-3793193221</v>
      </c>
      <c r="O4" s="2">
        <f t="shared" si="6"/>
        <v>-1222947865</v>
      </c>
      <c r="P4" s="2"/>
      <c r="Q4" s="2"/>
      <c r="R4" s="2">
        <f t="shared" ref="R4:R12" si="8">C4+J3</f>
        <v>23086435148</v>
      </c>
      <c r="S4" s="2">
        <f t="shared" ref="S4:S12" si="9">D4+K3</f>
        <v>26208409552</v>
      </c>
      <c r="T4" s="2">
        <f t="shared" ref="T4:T12" si="10">E4+L3</f>
        <v>24277314995</v>
      </c>
      <c r="U4" s="2">
        <f t="shared" ref="U4:U12" si="11">F4+M3</f>
        <v>21252341027</v>
      </c>
      <c r="V4" s="2">
        <f t="shared" ref="V4:V12" si="12">G4+N3</f>
        <v>27709483026</v>
      </c>
      <c r="W4" s="2">
        <f t="shared" ref="W4:W12" si="13">H4+O3</f>
        <v>27450235771</v>
      </c>
      <c r="X4" s="2"/>
      <c r="Y4" s="2"/>
    </row>
    <row r="5" spans="1:25" x14ac:dyDescent="0.55000000000000004">
      <c r="A5" s="2">
        <v>201904</v>
      </c>
      <c r="B5" s="2">
        <v>34955301835</v>
      </c>
      <c r="C5" s="2">
        <v>27569561334</v>
      </c>
      <c r="D5" s="2">
        <v>26787314076</v>
      </c>
      <c r="E5" s="2">
        <v>34465686988</v>
      </c>
      <c r="F5" s="2">
        <v>33632899208</v>
      </c>
      <c r="G5" s="2">
        <v>32448136009</v>
      </c>
      <c r="H5" s="2">
        <v>29947919682</v>
      </c>
      <c r="I5" s="2"/>
      <c r="J5" s="2">
        <f t="shared" si="1"/>
        <v>7385740501</v>
      </c>
      <c r="K5" s="2">
        <f t="shared" si="2"/>
        <v>8167987759</v>
      </c>
      <c r="L5" s="5">
        <f t="shared" si="3"/>
        <v>489614847</v>
      </c>
      <c r="M5" s="2">
        <f t="shared" si="4"/>
        <v>1322402627</v>
      </c>
      <c r="N5" s="2">
        <f t="shared" si="5"/>
        <v>2507165826</v>
      </c>
      <c r="O5" s="2">
        <f t="shared" si="6"/>
        <v>5007382153</v>
      </c>
      <c r="P5" s="2"/>
      <c r="Q5" s="2"/>
      <c r="R5" s="2">
        <f t="shared" si="8"/>
        <v>25314480480</v>
      </c>
      <c r="S5" s="2">
        <f t="shared" si="9"/>
        <v>22263935766</v>
      </c>
      <c r="T5" s="2">
        <f t="shared" si="10"/>
        <v>29954544801</v>
      </c>
      <c r="U5" s="2">
        <f t="shared" si="11"/>
        <v>25459299996</v>
      </c>
      <c r="V5" s="2">
        <f t="shared" si="12"/>
        <v>28654942788</v>
      </c>
      <c r="W5" s="2">
        <f t="shared" si="13"/>
        <v>28724971817</v>
      </c>
      <c r="X5" s="2"/>
      <c r="Y5" s="2"/>
    </row>
    <row r="6" spans="1:25" x14ac:dyDescent="0.55000000000000004">
      <c r="A6" s="2">
        <v>201905</v>
      </c>
      <c r="B6" s="2">
        <v>46492700918</v>
      </c>
      <c r="C6" s="2">
        <v>33543461007</v>
      </c>
      <c r="D6" s="2">
        <v>30080066620</v>
      </c>
      <c r="E6" s="2">
        <v>29526521323</v>
      </c>
      <c r="F6" s="2">
        <v>38168596496</v>
      </c>
      <c r="G6" s="2">
        <v>44447213306</v>
      </c>
      <c r="H6" s="2">
        <v>40848142920</v>
      </c>
      <c r="I6" s="2"/>
      <c r="J6" s="2">
        <f t="shared" si="1"/>
        <v>12949239911</v>
      </c>
      <c r="K6" s="2">
        <f t="shared" si="2"/>
        <v>16412634298</v>
      </c>
      <c r="L6" s="5">
        <f t="shared" si="3"/>
        <v>16966179595</v>
      </c>
      <c r="M6" s="2">
        <f t="shared" si="4"/>
        <v>8324104422</v>
      </c>
      <c r="N6" s="2">
        <f t="shared" si="5"/>
        <v>2045487612</v>
      </c>
      <c r="O6" s="2">
        <f t="shared" si="6"/>
        <v>5644557998</v>
      </c>
      <c r="P6" s="2"/>
      <c r="Q6" s="2"/>
      <c r="R6" s="2">
        <f t="shared" si="8"/>
        <v>40929201508</v>
      </c>
      <c r="S6" s="2">
        <f t="shared" si="9"/>
        <v>38248054379</v>
      </c>
      <c r="T6" s="2">
        <f t="shared" si="10"/>
        <v>30016136170</v>
      </c>
      <c r="U6" s="2">
        <f t="shared" si="11"/>
        <v>39490999123</v>
      </c>
      <c r="V6" s="2">
        <f t="shared" si="12"/>
        <v>46954379132</v>
      </c>
      <c r="W6" s="2">
        <f t="shared" si="13"/>
        <v>45855525073</v>
      </c>
      <c r="X6" s="2"/>
      <c r="Y6" s="2"/>
    </row>
    <row r="7" spans="1:25" x14ac:dyDescent="0.55000000000000004">
      <c r="A7" s="2">
        <v>201906</v>
      </c>
      <c r="B7" s="2">
        <v>46538114458</v>
      </c>
      <c r="C7" s="2">
        <v>43049658187</v>
      </c>
      <c r="D7" s="2">
        <v>36360620050</v>
      </c>
      <c r="E7" s="2">
        <v>31637661198</v>
      </c>
      <c r="F7" s="2">
        <v>40410478593</v>
      </c>
      <c r="G7" s="2">
        <v>48003317980</v>
      </c>
      <c r="H7" s="2">
        <v>45115374701</v>
      </c>
      <c r="I7" s="2"/>
      <c r="J7" s="2">
        <f t="shared" si="1"/>
        <v>3488456271</v>
      </c>
      <c r="K7" s="2">
        <f t="shared" si="2"/>
        <v>10177494408</v>
      </c>
      <c r="L7" s="5">
        <f t="shared" si="3"/>
        <v>14900453260</v>
      </c>
      <c r="M7" s="2">
        <f t="shared" si="4"/>
        <v>6127635865</v>
      </c>
      <c r="N7" s="2">
        <f t="shared" si="5"/>
        <v>-1465203522</v>
      </c>
      <c r="O7" s="2">
        <f t="shared" si="6"/>
        <v>1422739757</v>
      </c>
      <c r="P7" s="2"/>
      <c r="Q7" s="2"/>
      <c r="R7" s="2">
        <f t="shared" si="8"/>
        <v>55998898098</v>
      </c>
      <c r="S7" s="2">
        <f t="shared" si="9"/>
        <v>52773254348</v>
      </c>
      <c r="T7" s="2">
        <f t="shared" si="10"/>
        <v>48603840793</v>
      </c>
      <c r="U7" s="2">
        <f t="shared" si="11"/>
        <v>48734583015</v>
      </c>
      <c r="V7" s="2">
        <f t="shared" si="12"/>
        <v>50048805592</v>
      </c>
      <c r="W7" s="2">
        <f t="shared" si="13"/>
        <v>50759932699</v>
      </c>
      <c r="X7" s="2"/>
      <c r="Y7" s="2"/>
    </row>
    <row r="8" spans="1:25" x14ac:dyDescent="0.55000000000000004">
      <c r="A8" s="2">
        <v>201907</v>
      </c>
      <c r="B8" s="2">
        <v>58146891064</v>
      </c>
      <c r="C8" s="2">
        <v>50194898143</v>
      </c>
      <c r="D8" s="2">
        <v>46779364333</v>
      </c>
      <c r="E8" s="2">
        <v>39784748813</v>
      </c>
      <c r="F8" s="2">
        <v>46441817151</v>
      </c>
      <c r="G8" s="2">
        <v>55638818749</v>
      </c>
      <c r="H8" s="2">
        <v>48960254638</v>
      </c>
      <c r="I8" s="2"/>
      <c r="J8" s="2">
        <f t="shared" si="1"/>
        <v>7951992921</v>
      </c>
      <c r="K8" s="2">
        <f t="shared" si="2"/>
        <v>11367526731</v>
      </c>
      <c r="L8" s="5">
        <f t="shared" si="3"/>
        <v>18362142251</v>
      </c>
      <c r="M8" s="2">
        <f t="shared" si="4"/>
        <v>11705073913</v>
      </c>
      <c r="N8" s="2">
        <f t="shared" si="5"/>
        <v>2508072315</v>
      </c>
      <c r="O8" s="2">
        <f t="shared" si="6"/>
        <v>9186636426</v>
      </c>
      <c r="P8" s="2"/>
      <c r="Q8" s="2"/>
      <c r="R8" s="2">
        <f t="shared" si="8"/>
        <v>53683354414</v>
      </c>
      <c r="S8" s="2">
        <f t="shared" si="9"/>
        <v>56956858741</v>
      </c>
      <c r="T8" s="2">
        <f t="shared" si="10"/>
        <v>54685202073</v>
      </c>
      <c r="U8" s="2">
        <f t="shared" si="11"/>
        <v>52569453016</v>
      </c>
      <c r="V8" s="2">
        <f t="shared" si="12"/>
        <v>54173615227</v>
      </c>
      <c r="W8" s="2">
        <f t="shared" si="13"/>
        <v>50382994395</v>
      </c>
      <c r="X8" s="2"/>
      <c r="Y8" s="2"/>
    </row>
    <row r="9" spans="1:25" x14ac:dyDescent="0.55000000000000004">
      <c r="A9" s="2">
        <v>201908</v>
      </c>
      <c r="B9" s="2">
        <v>71598353433</v>
      </c>
      <c r="C9" s="2">
        <v>55832982168</v>
      </c>
      <c r="D9" s="2">
        <v>49865324375</v>
      </c>
      <c r="E9" s="2">
        <v>47378224558</v>
      </c>
      <c r="F9" s="2">
        <v>50518005208</v>
      </c>
      <c r="G9" s="2">
        <v>73050258898</v>
      </c>
      <c r="H9" s="2">
        <v>59820129302</v>
      </c>
      <c r="I9" s="2"/>
      <c r="J9" s="2">
        <f t="shared" si="1"/>
        <v>15765371265</v>
      </c>
      <c r="K9" s="2">
        <f t="shared" si="2"/>
        <v>21733029058</v>
      </c>
      <c r="L9" s="5">
        <f t="shared" si="3"/>
        <v>24220128875</v>
      </c>
      <c r="M9" s="2">
        <f t="shared" si="4"/>
        <v>21080348225</v>
      </c>
      <c r="N9" s="2">
        <f t="shared" si="5"/>
        <v>-1451905465</v>
      </c>
      <c r="O9" s="2">
        <f t="shared" si="6"/>
        <v>11778224131</v>
      </c>
      <c r="P9" s="2"/>
      <c r="Q9" s="2"/>
      <c r="R9" s="2">
        <f t="shared" si="8"/>
        <v>63784975089</v>
      </c>
      <c r="S9" s="2">
        <f t="shared" si="9"/>
        <v>61232851106</v>
      </c>
      <c r="T9" s="2">
        <f t="shared" si="10"/>
        <v>65740366809</v>
      </c>
      <c r="U9" s="2">
        <f t="shared" si="11"/>
        <v>62223079121</v>
      </c>
      <c r="V9" s="2">
        <f t="shared" si="12"/>
        <v>75558331213</v>
      </c>
      <c r="W9" s="2">
        <f t="shared" si="13"/>
        <v>69006765728</v>
      </c>
      <c r="X9" s="2"/>
      <c r="Y9" s="2"/>
    </row>
    <row r="10" spans="1:25" x14ac:dyDescent="0.55000000000000004">
      <c r="A10" s="2">
        <v>201909</v>
      </c>
      <c r="B10" s="2">
        <v>64432723107</v>
      </c>
      <c r="C10" s="2">
        <v>68467003566</v>
      </c>
      <c r="D10" s="2">
        <v>60991381772</v>
      </c>
      <c r="E10" s="2">
        <v>49419054912</v>
      </c>
      <c r="F10" s="2">
        <v>51867009450</v>
      </c>
      <c r="G10" s="2">
        <v>75468843335</v>
      </c>
      <c r="H10" s="2">
        <v>56657805606</v>
      </c>
      <c r="I10" s="2"/>
      <c r="J10" s="2">
        <f t="shared" si="1"/>
        <v>-4034280459</v>
      </c>
      <c r="K10" s="2">
        <f t="shared" si="2"/>
        <v>3441341335</v>
      </c>
      <c r="L10" s="5">
        <f t="shared" si="3"/>
        <v>15013668195</v>
      </c>
      <c r="M10" s="2">
        <f t="shared" si="4"/>
        <v>12565713657</v>
      </c>
      <c r="N10" s="2">
        <f t="shared" si="5"/>
        <v>-11036120228</v>
      </c>
      <c r="O10" s="2">
        <f t="shared" si="6"/>
        <v>7774917501</v>
      </c>
      <c r="P10" s="2"/>
      <c r="Q10" s="2"/>
      <c r="R10" s="2">
        <f t="shared" si="8"/>
        <v>84232374831</v>
      </c>
      <c r="S10" s="2">
        <f t="shared" si="9"/>
        <v>82724410830</v>
      </c>
      <c r="T10" s="2">
        <f t="shared" si="10"/>
        <v>73639183787</v>
      </c>
      <c r="U10" s="2">
        <f t="shared" si="11"/>
        <v>72947357675</v>
      </c>
      <c r="V10" s="2">
        <f t="shared" si="12"/>
        <v>74016937870</v>
      </c>
      <c r="W10" s="2">
        <f t="shared" si="13"/>
        <v>68436029737</v>
      </c>
      <c r="X10" s="2"/>
      <c r="Y10" s="2"/>
    </row>
    <row r="11" spans="1:25" x14ac:dyDescent="0.55000000000000004">
      <c r="A11" s="2">
        <v>201910</v>
      </c>
      <c r="B11" s="2">
        <v>65013364964</v>
      </c>
      <c r="C11" s="2">
        <v>71383129805</v>
      </c>
      <c r="D11" s="2">
        <v>72255459945</v>
      </c>
      <c r="E11" s="2">
        <v>59419654858</v>
      </c>
      <c r="F11" s="2">
        <v>63828177417</v>
      </c>
      <c r="G11" s="2">
        <v>89966437574</v>
      </c>
      <c r="H11" s="2">
        <v>61964948641</v>
      </c>
      <c r="I11" s="2"/>
      <c r="J11" s="2">
        <f t="shared" si="1"/>
        <v>-6369764841</v>
      </c>
      <c r="K11" s="2">
        <f t="shared" si="2"/>
        <v>-7242094981</v>
      </c>
      <c r="L11" s="5">
        <f t="shared" si="3"/>
        <v>5593710106</v>
      </c>
      <c r="M11" s="2">
        <f t="shared" si="4"/>
        <v>1185187547</v>
      </c>
      <c r="N11" s="2">
        <f t="shared" si="5"/>
        <v>-24953072610</v>
      </c>
      <c r="O11" s="2">
        <f t="shared" si="6"/>
        <v>3048416323</v>
      </c>
      <c r="P11" s="2"/>
      <c r="Q11" s="2"/>
      <c r="R11" s="2">
        <f t="shared" si="8"/>
        <v>67348849346</v>
      </c>
      <c r="S11" s="2">
        <f t="shared" si="9"/>
        <v>75696801280</v>
      </c>
      <c r="T11" s="2">
        <f t="shared" si="10"/>
        <v>74433323053</v>
      </c>
      <c r="U11" s="2">
        <f t="shared" si="11"/>
        <v>76393891074</v>
      </c>
      <c r="V11" s="2">
        <f t="shared" si="12"/>
        <v>78930317346</v>
      </c>
      <c r="W11" s="2">
        <f t="shared" si="13"/>
        <v>69739866142</v>
      </c>
      <c r="X11" s="2"/>
      <c r="Y11" s="2"/>
    </row>
    <row r="12" spans="1:25" x14ac:dyDescent="0.55000000000000004">
      <c r="A12" s="2">
        <v>201911</v>
      </c>
      <c r="B12" s="2">
        <v>61894914397</v>
      </c>
      <c r="C12" s="2">
        <v>66230602868</v>
      </c>
      <c r="D12" s="2">
        <v>67801504411</v>
      </c>
      <c r="E12" s="2">
        <v>72337388173</v>
      </c>
      <c r="F12" s="2">
        <v>64101766753</v>
      </c>
      <c r="G12" s="2">
        <v>84566165040</v>
      </c>
      <c r="H12" s="2">
        <v>57135280100</v>
      </c>
      <c r="I12" s="2"/>
      <c r="J12" s="2">
        <f t="shared" si="1"/>
        <v>-4335688471</v>
      </c>
      <c r="K12" s="2">
        <f t="shared" si="2"/>
        <v>-5906590014</v>
      </c>
      <c r="L12" s="5">
        <f t="shared" si="3"/>
        <v>-10442473776</v>
      </c>
      <c r="M12" s="2">
        <f t="shared" si="4"/>
        <v>-2206852356</v>
      </c>
      <c r="N12" s="2">
        <f t="shared" si="5"/>
        <v>-22671250643</v>
      </c>
      <c r="O12" s="2">
        <f t="shared" si="6"/>
        <v>4759634297</v>
      </c>
      <c r="P12" s="2"/>
      <c r="Q12" s="2"/>
      <c r="R12" s="2">
        <f t="shared" si="8"/>
        <v>59860838027</v>
      </c>
      <c r="S12" s="2">
        <f t="shared" si="9"/>
        <v>60559409430</v>
      </c>
      <c r="T12" s="2">
        <f t="shared" si="10"/>
        <v>77931098279</v>
      </c>
      <c r="U12" s="2">
        <f t="shared" si="11"/>
        <v>65286954300</v>
      </c>
      <c r="V12" s="2">
        <f t="shared" si="12"/>
        <v>59613092430</v>
      </c>
      <c r="W12" s="2">
        <f t="shared" si="13"/>
        <v>60183696423</v>
      </c>
      <c r="X12" s="2"/>
      <c r="Y12" s="2"/>
    </row>
    <row r="13" spans="1:25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6458-F1AC-4BC8-A60E-C81CD5D0C4B1}">
  <dimension ref="B1:W121"/>
  <sheetViews>
    <sheetView topLeftCell="P1" zoomScale="150" zoomScaleNormal="150" workbookViewId="0">
      <selection activeCell="L1" sqref="L1:M1048576"/>
    </sheetView>
  </sheetViews>
  <sheetFormatPr defaultRowHeight="14.4" x14ac:dyDescent="0.55000000000000004"/>
  <cols>
    <col min="9" max="9" width="9.20703125" bestFit="1" customWidth="1"/>
    <col min="10" max="11" width="8.89453125" bestFit="1" customWidth="1"/>
    <col min="12" max="12" width="11.68359375" bestFit="1" customWidth="1"/>
    <col min="13" max="13" width="11.7890625" bestFit="1" customWidth="1"/>
    <col min="15" max="23" width="11.68359375" bestFit="1" customWidth="1"/>
  </cols>
  <sheetData>
    <row r="1" spans="2:23" x14ac:dyDescent="0.55000000000000004">
      <c r="B1" s="27">
        <v>32.216984156999999</v>
      </c>
      <c r="C1" s="39">
        <v>32113999999.999996</v>
      </c>
      <c r="D1">
        <f>C1/1000000000</f>
        <v>32.113999999999997</v>
      </c>
      <c r="I1" t="s">
        <v>82</v>
      </c>
      <c r="J1" t="s">
        <v>83</v>
      </c>
      <c r="K1" t="s">
        <v>84</v>
      </c>
      <c r="L1" t="s">
        <v>99</v>
      </c>
      <c r="M1" t="s">
        <v>100</v>
      </c>
    </row>
    <row r="2" spans="2:23" x14ac:dyDescent="0.55000000000000004">
      <c r="B2" s="27">
        <v>25.161049120000001</v>
      </c>
      <c r="C2" s="39">
        <v>25234000000</v>
      </c>
      <c r="D2">
        <f t="shared" ref="D2:D12" si="0">C2/1000000000</f>
        <v>25.234000000000002</v>
      </c>
      <c r="I2" s="34">
        <v>40179</v>
      </c>
      <c r="J2">
        <v>36.695999999999998</v>
      </c>
      <c r="K2">
        <v>4.8661000000000003E-2</v>
      </c>
      <c r="L2">
        <v>33581576718</v>
      </c>
      <c r="M2">
        <f>J2*1000000000</f>
        <v>36696000000</v>
      </c>
    </row>
    <row r="3" spans="2:23" x14ac:dyDescent="0.55000000000000004">
      <c r="B3" s="27">
        <v>27.362441560000001</v>
      </c>
      <c r="C3" s="39">
        <v>27199000000</v>
      </c>
      <c r="D3">
        <f t="shared" si="0"/>
        <v>27.199000000000002</v>
      </c>
      <c r="I3" s="34">
        <v>40210</v>
      </c>
      <c r="J3">
        <v>41.203000000000003</v>
      </c>
      <c r="K3">
        <v>4.8379999999999999E-2</v>
      </c>
      <c r="L3">
        <v>36374873373</v>
      </c>
      <c r="M3">
        <f t="shared" ref="M3:M66" si="1">J3*1000000000</f>
        <v>41203000000</v>
      </c>
    </row>
    <row r="4" spans="2:23" x14ac:dyDescent="0.55000000000000004">
      <c r="B4" s="27">
        <v>34.955301835</v>
      </c>
      <c r="C4" s="39">
        <v>34919000000</v>
      </c>
      <c r="D4">
        <f t="shared" si="0"/>
        <v>34.918999999999997</v>
      </c>
      <c r="I4" s="34">
        <v>40238</v>
      </c>
      <c r="J4">
        <v>35.667000000000002</v>
      </c>
      <c r="K4">
        <v>4.8903000000000002E-2</v>
      </c>
      <c r="L4">
        <v>30855981674</v>
      </c>
      <c r="M4">
        <f t="shared" si="1"/>
        <v>35667000000</v>
      </c>
    </row>
    <row r="5" spans="2:23" x14ac:dyDescent="0.55000000000000004">
      <c r="B5" s="27">
        <v>46.492700917999997</v>
      </c>
      <c r="C5" s="39">
        <v>43788000000</v>
      </c>
      <c r="D5">
        <f t="shared" si="0"/>
        <v>43.787999999999997</v>
      </c>
      <c r="I5" s="34">
        <v>40269</v>
      </c>
      <c r="J5">
        <v>36.969000000000001</v>
      </c>
      <c r="K5">
        <v>4.8785000000000002E-2</v>
      </c>
      <c r="L5">
        <v>32458692870</v>
      </c>
      <c r="M5">
        <f t="shared" si="1"/>
        <v>36969000000</v>
      </c>
      <c r="N5" t="s">
        <v>85</v>
      </c>
      <c r="O5">
        <v>33581576718</v>
      </c>
      <c r="P5">
        <v>36374873373</v>
      </c>
      <c r="Q5">
        <v>30855981674</v>
      </c>
      <c r="R5">
        <v>32458692870</v>
      </c>
      <c r="S5">
        <v>30969278249</v>
      </c>
      <c r="T5">
        <v>33652874351</v>
      </c>
      <c r="U5">
        <v>37886202803</v>
      </c>
      <c r="V5">
        <v>43123297289</v>
      </c>
      <c r="W5">
        <v>62774777858</v>
      </c>
    </row>
    <row r="6" spans="2:23" x14ac:dyDescent="0.55000000000000004">
      <c r="B6" s="27">
        <v>46.538114458000003</v>
      </c>
      <c r="C6" s="39">
        <v>45647000000</v>
      </c>
      <c r="D6">
        <f t="shared" si="0"/>
        <v>45.646999999999998</v>
      </c>
      <c r="I6" s="34">
        <v>40299</v>
      </c>
      <c r="J6">
        <v>35.353999999999999</v>
      </c>
      <c r="K6">
        <v>4.8939000000000003E-2</v>
      </c>
      <c r="L6">
        <v>30969278249</v>
      </c>
      <c r="M6">
        <f t="shared" si="1"/>
        <v>35354000000</v>
      </c>
      <c r="N6" t="s">
        <v>86</v>
      </c>
      <c r="O6">
        <v>63124902290</v>
      </c>
      <c r="P6">
        <v>63435641607</v>
      </c>
      <c r="Q6">
        <v>71127173743</v>
      </c>
      <c r="R6">
        <v>59172739731</v>
      </c>
      <c r="S6">
        <v>43206302251</v>
      </c>
      <c r="T6">
        <v>42862072416</v>
      </c>
      <c r="U6">
        <v>26216079369</v>
      </c>
      <c r="V6">
        <v>24472274062</v>
      </c>
      <c r="W6">
        <v>30052393975</v>
      </c>
    </row>
    <row r="7" spans="2:23" x14ac:dyDescent="0.55000000000000004">
      <c r="B7" s="27">
        <v>58.146891064000002</v>
      </c>
      <c r="C7" s="39">
        <v>55524000000</v>
      </c>
      <c r="D7">
        <f t="shared" si="0"/>
        <v>55.524000000000001</v>
      </c>
      <c r="I7" s="34">
        <v>40330</v>
      </c>
      <c r="J7">
        <v>36.880000000000003</v>
      </c>
      <c r="K7">
        <v>4.9161000000000003E-2</v>
      </c>
      <c r="L7">
        <v>33652874351</v>
      </c>
      <c r="M7">
        <f t="shared" si="1"/>
        <v>36880000000</v>
      </c>
      <c r="N7" t="s">
        <v>87</v>
      </c>
      <c r="O7">
        <v>27514094887</v>
      </c>
      <c r="P7">
        <v>31565789783</v>
      </c>
      <c r="Q7">
        <v>42407354152</v>
      </c>
      <c r="R7">
        <v>47044457113</v>
      </c>
      <c r="S7">
        <v>56991317440</v>
      </c>
      <c r="T7">
        <v>68632797510</v>
      </c>
      <c r="U7">
        <v>50073099417</v>
      </c>
      <c r="V7">
        <v>47844130629</v>
      </c>
      <c r="W7">
        <v>77232561786</v>
      </c>
    </row>
    <row r="8" spans="2:23" x14ac:dyDescent="0.55000000000000004">
      <c r="B8" s="27">
        <v>71.598353433</v>
      </c>
      <c r="C8" s="39">
        <v>62140000000</v>
      </c>
      <c r="D8">
        <f t="shared" si="0"/>
        <v>62.14</v>
      </c>
      <c r="I8" s="34">
        <v>40360</v>
      </c>
      <c r="J8">
        <v>41.296999999999997</v>
      </c>
      <c r="K8">
        <v>4.8104000000000001E-2</v>
      </c>
      <c r="L8">
        <v>37886202803</v>
      </c>
      <c r="M8">
        <f t="shared" si="1"/>
        <v>41297000000</v>
      </c>
      <c r="N8" t="s">
        <v>88</v>
      </c>
      <c r="O8">
        <v>39461026099</v>
      </c>
      <c r="P8">
        <v>54406753590</v>
      </c>
      <c r="Q8">
        <v>47862674724</v>
      </c>
      <c r="R8">
        <v>56718111296</v>
      </c>
      <c r="S8">
        <v>64246585549</v>
      </c>
      <c r="T8">
        <v>68257913148</v>
      </c>
      <c r="U8">
        <v>59610266980</v>
      </c>
      <c r="V8">
        <v>75913042076</v>
      </c>
      <c r="W8">
        <v>52720942347</v>
      </c>
    </row>
    <row r="9" spans="2:23" x14ac:dyDescent="0.55000000000000004">
      <c r="B9" s="27">
        <v>64.432723107000001</v>
      </c>
      <c r="C9" s="39">
        <v>63889000000</v>
      </c>
      <c r="D9">
        <f t="shared" si="0"/>
        <v>63.889000000000003</v>
      </c>
      <c r="I9" s="34">
        <v>40391</v>
      </c>
      <c r="J9">
        <v>46.651000000000003</v>
      </c>
      <c r="K9">
        <v>4.6153E-2</v>
      </c>
      <c r="L9">
        <v>43123297289</v>
      </c>
      <c r="M9">
        <f t="shared" si="1"/>
        <v>46651000000</v>
      </c>
      <c r="N9" t="s">
        <v>89</v>
      </c>
      <c r="O9">
        <v>67402525074</v>
      </c>
      <c r="P9">
        <v>62480942278</v>
      </c>
      <c r="Q9">
        <v>52433285045</v>
      </c>
      <c r="R9">
        <v>58507142342</v>
      </c>
      <c r="S9">
        <v>62301299328</v>
      </c>
      <c r="T9">
        <v>56070971599</v>
      </c>
      <c r="U9">
        <v>58134689886</v>
      </c>
      <c r="V9">
        <v>54456381400</v>
      </c>
      <c r="W9">
        <v>45386520370</v>
      </c>
    </row>
    <row r="10" spans="2:23" x14ac:dyDescent="0.55000000000000004">
      <c r="B10" s="27">
        <v>65.013364964000004</v>
      </c>
      <c r="C10" s="39">
        <v>64846999999.999992</v>
      </c>
      <c r="D10">
        <f t="shared" si="0"/>
        <v>64.846999999999994</v>
      </c>
      <c r="I10" s="34">
        <v>40422</v>
      </c>
      <c r="J10">
        <v>68.917000000000002</v>
      </c>
      <c r="K10">
        <v>4.4885000000000001E-2</v>
      </c>
      <c r="L10">
        <v>62774777858</v>
      </c>
      <c r="M10">
        <f t="shared" si="1"/>
        <v>68917000000</v>
      </c>
      <c r="N10" t="s">
        <v>90</v>
      </c>
      <c r="O10">
        <v>39285971191</v>
      </c>
      <c r="P10">
        <v>33337872222</v>
      </c>
      <c r="Q10">
        <v>29541883473</v>
      </c>
      <c r="R10">
        <v>23476295819</v>
      </c>
      <c r="S10">
        <v>22884104111</v>
      </c>
      <c r="T10">
        <v>20922086406</v>
      </c>
      <c r="U10">
        <v>24550419016</v>
      </c>
      <c r="V10">
        <v>25066326187</v>
      </c>
      <c r="W10">
        <v>29189890722</v>
      </c>
    </row>
    <row r="11" spans="2:23" x14ac:dyDescent="0.55000000000000004">
      <c r="B11" s="27">
        <v>61.894914397000001</v>
      </c>
      <c r="C11" s="39">
        <v>61840000000</v>
      </c>
      <c r="D11">
        <f t="shared" si="0"/>
        <v>61.84</v>
      </c>
      <c r="I11" s="34">
        <v>40452</v>
      </c>
      <c r="J11">
        <v>68.352999999999994</v>
      </c>
      <c r="K11">
        <v>4.3776000000000002E-2</v>
      </c>
      <c r="L11">
        <v>63124902290</v>
      </c>
      <c r="M11">
        <f t="shared" si="1"/>
        <v>68352999999.999992</v>
      </c>
      <c r="N11" t="s">
        <v>91</v>
      </c>
      <c r="O11">
        <v>32591490643</v>
      </c>
      <c r="P11">
        <v>31064271465</v>
      </c>
      <c r="Q11">
        <v>33010208327</v>
      </c>
      <c r="R11">
        <v>34326638512</v>
      </c>
      <c r="S11">
        <v>32297570639</v>
      </c>
      <c r="T11">
        <v>34762429929</v>
      </c>
      <c r="U11">
        <v>34961956079</v>
      </c>
      <c r="V11">
        <v>33377715904</v>
      </c>
      <c r="W11">
        <v>40976811707</v>
      </c>
    </row>
    <row r="12" spans="2:23" x14ac:dyDescent="0.55000000000000004">
      <c r="B12" s="26">
        <v>61.688077227999997</v>
      </c>
      <c r="C12" s="39">
        <v>61472585116.200005</v>
      </c>
      <c r="D12">
        <f t="shared" si="0"/>
        <v>61.472585116200001</v>
      </c>
      <c r="I12" s="34">
        <v>40483</v>
      </c>
      <c r="J12">
        <v>69.332999999999998</v>
      </c>
      <c r="K12">
        <v>4.301E-2</v>
      </c>
      <c r="L12">
        <v>63435641607</v>
      </c>
      <c r="M12">
        <f t="shared" si="1"/>
        <v>69333000000</v>
      </c>
      <c r="N12" t="s">
        <v>92</v>
      </c>
      <c r="O12">
        <v>44319105661</v>
      </c>
      <c r="P12">
        <v>37306467082</v>
      </c>
      <c r="Q12">
        <v>42429177757</v>
      </c>
      <c r="R12">
        <v>42682726456</v>
      </c>
      <c r="S12">
        <v>36875808677</v>
      </c>
      <c r="T12">
        <v>41570569009</v>
      </c>
      <c r="U12">
        <v>38204858072</v>
      </c>
      <c r="V12">
        <v>33306152683</v>
      </c>
      <c r="W12">
        <v>31246283208</v>
      </c>
    </row>
    <row r="13" spans="2:23" x14ac:dyDescent="0.55000000000000004">
      <c r="I13" s="34">
        <v>40513</v>
      </c>
      <c r="J13">
        <v>77.507999999999996</v>
      </c>
      <c r="K13">
        <v>4.2428E-2</v>
      </c>
      <c r="L13">
        <v>71127173743</v>
      </c>
      <c r="M13">
        <f t="shared" si="1"/>
        <v>77508000000</v>
      </c>
      <c r="N13" t="s">
        <v>93</v>
      </c>
      <c r="O13">
        <v>31681323567</v>
      </c>
      <c r="P13">
        <v>30037491861</v>
      </c>
      <c r="Q13">
        <v>37788450959</v>
      </c>
      <c r="R13">
        <v>41798779439</v>
      </c>
      <c r="S13">
        <v>42081803723</v>
      </c>
      <c r="T13">
        <v>48473218959</v>
      </c>
      <c r="U13">
        <v>46691721016</v>
      </c>
      <c r="V13">
        <v>53300774764</v>
      </c>
      <c r="W13">
        <v>63368977744</v>
      </c>
    </row>
    <row r="14" spans="2:23" x14ac:dyDescent="0.55000000000000004">
      <c r="I14" s="34">
        <v>40544</v>
      </c>
      <c r="J14">
        <v>64.989999999999995</v>
      </c>
      <c r="K14">
        <v>4.2139999999999997E-2</v>
      </c>
      <c r="L14">
        <v>59172739731</v>
      </c>
      <c r="M14">
        <f t="shared" si="1"/>
        <v>64989999999.999992</v>
      </c>
      <c r="N14" t="s">
        <v>94</v>
      </c>
      <c r="O14">
        <v>60340668946</v>
      </c>
      <c r="P14">
        <v>58591798031</v>
      </c>
      <c r="Q14">
        <v>57293678275</v>
      </c>
      <c r="R14">
        <v>45167068214</v>
      </c>
      <c r="S14">
        <v>34723811425</v>
      </c>
      <c r="T14">
        <v>36592283916</v>
      </c>
      <c r="U14">
        <v>35695090758</v>
      </c>
      <c r="V14">
        <v>39581397453</v>
      </c>
      <c r="W14">
        <v>44456223771</v>
      </c>
    </row>
    <row r="15" spans="2:23" x14ac:dyDescent="0.55000000000000004">
      <c r="I15" s="34">
        <v>40575</v>
      </c>
      <c r="J15">
        <v>48.826999999999998</v>
      </c>
      <c r="K15">
        <v>4.3720000000000002E-2</v>
      </c>
      <c r="L15">
        <v>43206302251</v>
      </c>
      <c r="M15">
        <f t="shared" si="1"/>
        <v>48827000000</v>
      </c>
      <c r="N15" t="s">
        <v>95</v>
      </c>
      <c r="O15">
        <v>43155042781</v>
      </c>
      <c r="P15">
        <v>46048232337</v>
      </c>
      <c r="Q15">
        <v>43914428325</v>
      </c>
      <c r="R15">
        <v>41532611597</v>
      </c>
      <c r="S15">
        <v>40885453673</v>
      </c>
      <c r="T15">
        <v>44407017036</v>
      </c>
      <c r="U15">
        <v>40533378928</v>
      </c>
      <c r="V15">
        <v>36494569536</v>
      </c>
      <c r="W15">
        <v>34480205465</v>
      </c>
    </row>
    <row r="16" spans="2:23" x14ac:dyDescent="0.55000000000000004">
      <c r="I16" s="34">
        <v>40603</v>
      </c>
      <c r="J16">
        <v>49.542000000000002</v>
      </c>
      <c r="K16">
        <v>4.5821000000000001E-2</v>
      </c>
      <c r="L16">
        <v>42862072416</v>
      </c>
      <c r="M16">
        <f t="shared" si="1"/>
        <v>49542000000</v>
      </c>
      <c r="N16" t="s">
        <v>96</v>
      </c>
      <c r="O16">
        <v>32209566275</v>
      </c>
      <c r="P16">
        <v>37587827398</v>
      </c>
      <c r="Q16">
        <v>40128399257</v>
      </c>
      <c r="R16">
        <v>40948179864</v>
      </c>
      <c r="S16">
        <v>44362446392</v>
      </c>
      <c r="T16">
        <v>36615641042</v>
      </c>
      <c r="U16">
        <v>37349423200</v>
      </c>
      <c r="V16">
        <v>32501544591</v>
      </c>
      <c r="W16">
        <v>30963766885</v>
      </c>
    </row>
    <row r="17" spans="9:23" x14ac:dyDescent="0.55000000000000004">
      <c r="I17" s="34">
        <v>40634</v>
      </c>
      <c r="J17">
        <v>30.963000000000001</v>
      </c>
      <c r="K17">
        <v>4.6940000000000003E-2</v>
      </c>
      <c r="L17">
        <v>26216079369</v>
      </c>
      <c r="M17">
        <f t="shared" si="1"/>
        <v>30963000000</v>
      </c>
      <c r="N17" t="s">
        <v>97</v>
      </c>
      <c r="O17">
        <v>32216984157</v>
      </c>
      <c r="P17">
        <v>25161049120</v>
      </c>
      <c r="Q17">
        <v>27362441560</v>
      </c>
      <c r="R17">
        <v>34955301835</v>
      </c>
      <c r="S17">
        <v>46492700918</v>
      </c>
      <c r="T17">
        <v>46538114458</v>
      </c>
      <c r="U17">
        <v>58146891064</v>
      </c>
      <c r="V17">
        <v>71598353433</v>
      </c>
      <c r="W17">
        <v>64432723107</v>
      </c>
    </row>
    <row r="18" spans="9:23" x14ac:dyDescent="0.55000000000000004">
      <c r="I18" s="34">
        <v>40664</v>
      </c>
      <c r="J18">
        <v>28.626999999999999</v>
      </c>
      <c r="K18">
        <v>4.7586000000000003E-2</v>
      </c>
      <c r="L18">
        <v>24472274062</v>
      </c>
      <c r="M18">
        <f t="shared" si="1"/>
        <v>28627000000</v>
      </c>
      <c r="N18" t="s">
        <v>98</v>
      </c>
      <c r="O18">
        <v>65013364964</v>
      </c>
      <c r="P18">
        <v>61894914397</v>
      </c>
      <c r="Q18">
        <v>61688077228</v>
      </c>
    </row>
    <row r="19" spans="9:23" x14ac:dyDescent="0.55000000000000004">
      <c r="I19" s="34">
        <v>40695</v>
      </c>
      <c r="J19">
        <v>34.762</v>
      </c>
      <c r="K19">
        <v>4.7197000000000003E-2</v>
      </c>
      <c r="L19">
        <v>30052393975</v>
      </c>
      <c r="M19">
        <f t="shared" si="1"/>
        <v>34762000000</v>
      </c>
    </row>
    <row r="20" spans="9:23" x14ac:dyDescent="0.55000000000000004">
      <c r="I20" s="34">
        <v>40725</v>
      </c>
      <c r="J20">
        <v>30.332000000000001</v>
      </c>
      <c r="K20">
        <v>4.5788000000000002E-2</v>
      </c>
      <c r="L20">
        <v>27514094887</v>
      </c>
      <c r="M20">
        <f t="shared" si="1"/>
        <v>30332000000</v>
      </c>
    </row>
    <row r="21" spans="9:23" x14ac:dyDescent="0.55000000000000004">
      <c r="I21" s="34">
        <v>40756</v>
      </c>
      <c r="J21">
        <v>36.463999999999999</v>
      </c>
      <c r="K21">
        <v>4.4262000000000003E-2</v>
      </c>
      <c r="L21">
        <v>31565789783</v>
      </c>
      <c r="M21">
        <f t="shared" si="1"/>
        <v>36464000000</v>
      </c>
    </row>
    <row r="22" spans="9:23" x14ac:dyDescent="0.55000000000000004">
      <c r="I22" s="34">
        <v>40787</v>
      </c>
      <c r="J22">
        <v>47.987000000000002</v>
      </c>
      <c r="K22">
        <v>4.3022999999999999E-2</v>
      </c>
      <c r="L22">
        <v>42407354152</v>
      </c>
      <c r="M22">
        <f t="shared" si="1"/>
        <v>47987000000</v>
      </c>
    </row>
    <row r="23" spans="9:23" x14ac:dyDescent="0.55000000000000004">
      <c r="I23" s="34">
        <v>40817</v>
      </c>
      <c r="J23">
        <v>51.780999999999999</v>
      </c>
      <c r="K23">
        <v>4.0705999999999999E-2</v>
      </c>
      <c r="L23">
        <v>47044457113</v>
      </c>
      <c r="M23">
        <f t="shared" si="1"/>
        <v>51781000000</v>
      </c>
    </row>
    <row r="24" spans="9:23" x14ac:dyDescent="0.55000000000000004">
      <c r="I24" s="34">
        <v>40848</v>
      </c>
      <c r="J24">
        <v>62.664999999999999</v>
      </c>
      <c r="K24">
        <v>4.0196000000000003E-2</v>
      </c>
      <c r="L24">
        <v>56991317440</v>
      </c>
      <c r="M24">
        <f t="shared" si="1"/>
        <v>62665000000</v>
      </c>
    </row>
    <row r="25" spans="9:23" x14ac:dyDescent="0.55000000000000004">
      <c r="I25" s="34">
        <v>40878</v>
      </c>
      <c r="J25">
        <v>72.641999999999996</v>
      </c>
      <c r="K25">
        <v>3.9916E-2</v>
      </c>
      <c r="L25">
        <v>68632797510</v>
      </c>
      <c r="M25">
        <f t="shared" si="1"/>
        <v>72642000000</v>
      </c>
    </row>
    <row r="26" spans="9:23" x14ac:dyDescent="0.55000000000000004">
      <c r="I26" s="34">
        <v>40909</v>
      </c>
      <c r="J26">
        <v>57.506</v>
      </c>
      <c r="K26">
        <v>3.9588999999999999E-2</v>
      </c>
      <c r="L26">
        <v>50073099417</v>
      </c>
      <c r="M26">
        <f t="shared" si="1"/>
        <v>57506000000</v>
      </c>
    </row>
    <row r="27" spans="9:23" x14ac:dyDescent="0.55000000000000004">
      <c r="I27" s="34">
        <v>40940</v>
      </c>
      <c r="J27">
        <v>54.29</v>
      </c>
      <c r="K27">
        <v>3.9281000000000003E-2</v>
      </c>
      <c r="L27">
        <v>47844130629</v>
      </c>
      <c r="M27">
        <f t="shared" si="1"/>
        <v>54290000000</v>
      </c>
    </row>
    <row r="28" spans="9:23" x14ac:dyDescent="0.55000000000000004">
      <c r="I28" s="34">
        <v>40969</v>
      </c>
      <c r="J28">
        <v>87.956000000000003</v>
      </c>
      <c r="K28">
        <v>3.9012999999999999E-2</v>
      </c>
      <c r="L28">
        <v>77232561786</v>
      </c>
      <c r="M28">
        <f t="shared" si="1"/>
        <v>87956000000</v>
      </c>
    </row>
    <row r="29" spans="9:23" x14ac:dyDescent="0.55000000000000004">
      <c r="I29" s="34">
        <v>41000</v>
      </c>
      <c r="J29">
        <v>46.113</v>
      </c>
      <c r="K29">
        <v>3.8254999999999997E-2</v>
      </c>
      <c r="L29">
        <v>39461026099</v>
      </c>
      <c r="M29">
        <f t="shared" si="1"/>
        <v>46113000000</v>
      </c>
    </row>
    <row r="30" spans="9:23" x14ac:dyDescent="0.55000000000000004">
      <c r="I30" s="34">
        <v>41030</v>
      </c>
      <c r="J30">
        <v>64.343000000000004</v>
      </c>
      <c r="K30">
        <v>3.8975000000000003E-2</v>
      </c>
      <c r="L30">
        <v>54406753590</v>
      </c>
      <c r="M30">
        <f t="shared" si="1"/>
        <v>64343000000</v>
      </c>
    </row>
    <row r="31" spans="9:23" x14ac:dyDescent="0.55000000000000004">
      <c r="I31" s="34">
        <v>41061</v>
      </c>
      <c r="J31">
        <v>63.478000000000002</v>
      </c>
      <c r="K31">
        <v>3.8436999999999999E-2</v>
      </c>
      <c r="L31">
        <v>47862674724</v>
      </c>
      <c r="M31">
        <f t="shared" si="1"/>
        <v>63478000000</v>
      </c>
    </row>
    <row r="32" spans="9:23" x14ac:dyDescent="0.55000000000000004">
      <c r="I32" s="34">
        <v>41091</v>
      </c>
      <c r="J32">
        <v>70.459999999999994</v>
      </c>
      <c r="K32">
        <v>3.7486999999999999E-2</v>
      </c>
      <c r="L32">
        <v>56718111296</v>
      </c>
      <c r="M32">
        <f t="shared" si="1"/>
        <v>70460000000</v>
      </c>
    </row>
    <row r="33" spans="9:13" x14ac:dyDescent="0.55000000000000004">
      <c r="I33" s="34">
        <v>41122</v>
      </c>
      <c r="J33">
        <v>78.635999999999996</v>
      </c>
      <c r="K33">
        <v>3.6547000000000003E-2</v>
      </c>
      <c r="L33">
        <v>64246585549</v>
      </c>
      <c r="M33">
        <f t="shared" si="1"/>
        <v>78636000000</v>
      </c>
    </row>
    <row r="34" spans="9:13" x14ac:dyDescent="0.55000000000000004">
      <c r="I34" s="34">
        <v>41153</v>
      </c>
      <c r="J34">
        <v>81.858999999999995</v>
      </c>
      <c r="K34">
        <v>3.5756999999999997E-2</v>
      </c>
      <c r="L34">
        <v>68257913148</v>
      </c>
      <c r="M34">
        <f t="shared" si="1"/>
        <v>81859000000</v>
      </c>
    </row>
    <row r="35" spans="9:13" x14ac:dyDescent="0.55000000000000004">
      <c r="I35" s="34">
        <v>41183</v>
      </c>
      <c r="J35">
        <v>71.620999999999995</v>
      </c>
      <c r="K35">
        <v>3.5083000000000003E-2</v>
      </c>
      <c r="L35">
        <v>59610266980</v>
      </c>
      <c r="M35">
        <f t="shared" si="1"/>
        <v>71621000000</v>
      </c>
    </row>
    <row r="36" spans="9:13" x14ac:dyDescent="0.55000000000000004">
      <c r="I36" s="34">
        <v>41214</v>
      </c>
      <c r="J36">
        <v>91.891000000000005</v>
      </c>
      <c r="K36">
        <v>3.4831000000000001E-2</v>
      </c>
      <c r="L36">
        <v>75913042076</v>
      </c>
      <c r="M36">
        <f t="shared" si="1"/>
        <v>91891000000</v>
      </c>
    </row>
    <row r="37" spans="9:13" x14ac:dyDescent="0.55000000000000004">
      <c r="I37" s="34">
        <v>41244</v>
      </c>
      <c r="J37">
        <v>62.947000000000003</v>
      </c>
      <c r="K37">
        <v>3.3980000000000003E-2</v>
      </c>
      <c r="L37">
        <v>52720942347</v>
      </c>
      <c r="M37">
        <f t="shared" si="1"/>
        <v>62947000000</v>
      </c>
    </row>
    <row r="38" spans="9:13" x14ac:dyDescent="0.55000000000000004">
      <c r="I38" s="34">
        <v>41275</v>
      </c>
      <c r="J38">
        <v>80.239000000000004</v>
      </c>
      <c r="K38">
        <v>3.3973999999999997E-2</v>
      </c>
      <c r="L38">
        <v>67402525074</v>
      </c>
      <c r="M38">
        <f t="shared" si="1"/>
        <v>80239000000</v>
      </c>
    </row>
    <row r="39" spans="9:13" x14ac:dyDescent="0.55000000000000004">
      <c r="I39" s="34">
        <v>41306</v>
      </c>
      <c r="J39">
        <v>75.052999999999997</v>
      </c>
      <c r="K39">
        <v>3.4035000000000003E-2</v>
      </c>
      <c r="L39">
        <v>62480942278</v>
      </c>
      <c r="M39">
        <f t="shared" si="1"/>
        <v>75053000000</v>
      </c>
    </row>
    <row r="40" spans="9:13" x14ac:dyDescent="0.55000000000000004">
      <c r="I40" s="34">
        <v>41334</v>
      </c>
      <c r="J40">
        <v>63.722999999999999</v>
      </c>
      <c r="K40">
        <v>3.4497E-2</v>
      </c>
      <c r="L40">
        <v>52433285045</v>
      </c>
      <c r="M40">
        <f t="shared" si="1"/>
        <v>63723000000</v>
      </c>
    </row>
    <row r="41" spans="9:13" x14ac:dyDescent="0.55000000000000004">
      <c r="I41" s="34">
        <v>41365</v>
      </c>
      <c r="J41">
        <v>71.552000000000007</v>
      </c>
      <c r="K41">
        <v>3.5292999999999998E-2</v>
      </c>
      <c r="L41">
        <v>58507142342</v>
      </c>
      <c r="M41">
        <f t="shared" si="1"/>
        <v>71552000000</v>
      </c>
    </row>
    <row r="42" spans="9:13" x14ac:dyDescent="0.55000000000000004">
      <c r="I42" s="34">
        <v>41395</v>
      </c>
      <c r="J42">
        <v>69.177000000000007</v>
      </c>
      <c r="K42">
        <v>3.5867999999999997E-2</v>
      </c>
      <c r="L42">
        <v>62301299328</v>
      </c>
      <c r="M42">
        <f t="shared" si="1"/>
        <v>69177000000</v>
      </c>
    </row>
    <row r="43" spans="9:13" x14ac:dyDescent="0.55000000000000004">
      <c r="I43" s="34">
        <v>41426</v>
      </c>
      <c r="J43">
        <v>66.632000000000005</v>
      </c>
      <c r="K43">
        <v>3.5494999999999999E-2</v>
      </c>
      <c r="L43">
        <v>56070971599</v>
      </c>
      <c r="M43">
        <f t="shared" si="1"/>
        <v>66632000000.000008</v>
      </c>
    </row>
    <row r="44" spans="9:13" x14ac:dyDescent="0.55000000000000004">
      <c r="I44" s="34">
        <v>41456</v>
      </c>
      <c r="J44">
        <v>67.585999999999999</v>
      </c>
      <c r="K44">
        <v>3.6183E-2</v>
      </c>
      <c r="L44">
        <v>58134689886</v>
      </c>
      <c r="M44">
        <f t="shared" si="1"/>
        <v>67586000000</v>
      </c>
    </row>
    <row r="45" spans="9:13" x14ac:dyDescent="0.55000000000000004">
      <c r="I45" s="34">
        <v>41487</v>
      </c>
      <c r="J45">
        <v>63.113</v>
      </c>
      <c r="K45">
        <v>3.8887999999999999E-2</v>
      </c>
      <c r="L45">
        <v>54456381400</v>
      </c>
      <c r="M45">
        <f t="shared" si="1"/>
        <v>63113000000</v>
      </c>
    </row>
    <row r="46" spans="9:13" x14ac:dyDescent="0.55000000000000004">
      <c r="I46" s="34">
        <v>41518</v>
      </c>
      <c r="J46">
        <v>51.741</v>
      </c>
      <c r="K46">
        <v>4.1824E-2</v>
      </c>
      <c r="L46">
        <v>45386520370</v>
      </c>
      <c r="M46">
        <f t="shared" si="1"/>
        <v>51741000000</v>
      </c>
    </row>
    <row r="47" spans="9:13" x14ac:dyDescent="0.55000000000000004">
      <c r="I47" s="34">
        <v>41548</v>
      </c>
      <c r="J47">
        <v>43.749000000000002</v>
      </c>
      <c r="K47">
        <v>4.3795000000000001E-2</v>
      </c>
      <c r="L47">
        <v>39285971191</v>
      </c>
      <c r="M47">
        <f t="shared" si="1"/>
        <v>43749000000</v>
      </c>
    </row>
    <row r="48" spans="9:13" x14ac:dyDescent="0.55000000000000004">
      <c r="I48" s="34">
        <v>41579</v>
      </c>
      <c r="J48">
        <v>37.74</v>
      </c>
      <c r="K48">
        <v>4.4052000000000001E-2</v>
      </c>
      <c r="L48">
        <v>33337872222</v>
      </c>
      <c r="M48">
        <f t="shared" si="1"/>
        <v>37740000000</v>
      </c>
    </row>
    <row r="49" spans="9:13" x14ac:dyDescent="0.55000000000000004">
      <c r="I49" s="34">
        <v>41609</v>
      </c>
      <c r="J49">
        <v>33.234000000000002</v>
      </c>
      <c r="K49">
        <v>4.3248000000000002E-2</v>
      </c>
      <c r="L49">
        <v>29541883473</v>
      </c>
      <c r="M49">
        <f t="shared" si="1"/>
        <v>33234000000</v>
      </c>
    </row>
    <row r="50" spans="9:13" x14ac:dyDescent="0.55000000000000004">
      <c r="I50" s="34">
        <v>41640</v>
      </c>
      <c r="J50">
        <v>26.669</v>
      </c>
      <c r="K50">
        <v>4.3158000000000002E-2</v>
      </c>
      <c r="L50">
        <v>23476295819</v>
      </c>
      <c r="M50">
        <f t="shared" si="1"/>
        <v>26669000000</v>
      </c>
    </row>
    <row r="51" spans="9:13" x14ac:dyDescent="0.55000000000000004">
      <c r="I51" s="34">
        <v>41671</v>
      </c>
      <c r="J51">
        <v>26.085999999999999</v>
      </c>
      <c r="K51">
        <v>4.4034999999999998E-2</v>
      </c>
      <c r="L51">
        <v>22884104111</v>
      </c>
      <c r="M51">
        <f t="shared" si="1"/>
        <v>26086000000</v>
      </c>
    </row>
    <row r="52" spans="9:13" x14ac:dyDescent="0.55000000000000004">
      <c r="I52" s="34">
        <v>41699</v>
      </c>
      <c r="J52">
        <v>23.292999999999999</v>
      </c>
      <c r="K52">
        <v>4.4032000000000002E-2</v>
      </c>
      <c r="L52">
        <v>20922086406</v>
      </c>
      <c r="M52">
        <f t="shared" si="1"/>
        <v>23293000000</v>
      </c>
    </row>
    <row r="53" spans="9:13" x14ac:dyDescent="0.55000000000000004">
      <c r="I53" s="34">
        <v>41730</v>
      </c>
      <c r="J53">
        <v>26.919</v>
      </c>
      <c r="K53">
        <v>4.3626999999999999E-2</v>
      </c>
      <c r="L53">
        <v>24550419016</v>
      </c>
      <c r="M53">
        <f t="shared" si="1"/>
        <v>26919000000</v>
      </c>
    </row>
    <row r="54" spans="9:13" x14ac:dyDescent="0.55000000000000004">
      <c r="I54" s="34">
        <v>41760</v>
      </c>
      <c r="J54">
        <v>26.978000000000002</v>
      </c>
      <c r="K54">
        <v>4.3630000000000002E-2</v>
      </c>
      <c r="L54">
        <v>25066326187</v>
      </c>
      <c r="M54">
        <f t="shared" si="1"/>
        <v>26978000000</v>
      </c>
    </row>
    <row r="55" spans="9:13" x14ac:dyDescent="0.55000000000000004">
      <c r="I55" s="34">
        <v>41791</v>
      </c>
      <c r="J55">
        <v>31.280999999999999</v>
      </c>
      <c r="K55">
        <v>4.3380000000000002E-2</v>
      </c>
      <c r="L55">
        <v>29189890722</v>
      </c>
      <c r="M55">
        <f t="shared" si="1"/>
        <v>31281000000</v>
      </c>
    </row>
    <row r="56" spans="9:13" x14ac:dyDescent="0.55000000000000004">
      <c r="I56" s="34">
        <v>41821</v>
      </c>
      <c r="J56">
        <v>34.600999999999999</v>
      </c>
      <c r="K56">
        <v>4.2973999999999998E-2</v>
      </c>
      <c r="L56">
        <v>32591490643</v>
      </c>
      <c r="M56">
        <f t="shared" si="1"/>
        <v>34601000000</v>
      </c>
    </row>
    <row r="57" spans="9:13" x14ac:dyDescent="0.55000000000000004">
      <c r="I57" s="34">
        <v>41852</v>
      </c>
      <c r="J57">
        <v>32.901000000000003</v>
      </c>
      <c r="K57">
        <v>4.2605999999999998E-2</v>
      </c>
      <c r="L57">
        <v>31064271465</v>
      </c>
      <c r="M57">
        <f t="shared" si="1"/>
        <v>32901000000.000004</v>
      </c>
    </row>
    <row r="58" spans="9:13" x14ac:dyDescent="0.55000000000000004">
      <c r="I58" s="34">
        <v>41883</v>
      </c>
      <c r="J58">
        <v>34.71</v>
      </c>
      <c r="K58">
        <v>4.2549999999999998E-2</v>
      </c>
      <c r="L58">
        <v>33010208327</v>
      </c>
      <c r="M58">
        <f t="shared" si="1"/>
        <v>34710000000</v>
      </c>
    </row>
    <row r="59" spans="9:13" x14ac:dyDescent="0.55000000000000004">
      <c r="I59" s="34">
        <v>41913</v>
      </c>
      <c r="J59">
        <v>36.036000000000001</v>
      </c>
      <c r="K59">
        <v>4.2555999999999997E-2</v>
      </c>
      <c r="L59">
        <v>34326638512</v>
      </c>
      <c r="M59">
        <f t="shared" si="1"/>
        <v>36036000000</v>
      </c>
    </row>
    <row r="60" spans="9:13" x14ac:dyDescent="0.55000000000000004">
      <c r="I60" s="34">
        <v>41944</v>
      </c>
      <c r="J60">
        <v>33.829000000000001</v>
      </c>
      <c r="K60">
        <v>4.2429000000000001E-2</v>
      </c>
      <c r="L60">
        <v>32297570639</v>
      </c>
      <c r="M60">
        <f t="shared" si="1"/>
        <v>33829000000</v>
      </c>
    </row>
    <row r="61" spans="9:13" x14ac:dyDescent="0.55000000000000004">
      <c r="I61" s="34">
        <v>41974</v>
      </c>
      <c r="J61">
        <v>33.646999999999998</v>
      </c>
      <c r="K61">
        <v>4.1297E-2</v>
      </c>
      <c r="L61">
        <v>34762429929</v>
      </c>
      <c r="M61">
        <f t="shared" si="1"/>
        <v>33647000000</v>
      </c>
    </row>
    <row r="62" spans="9:13" x14ac:dyDescent="0.55000000000000004">
      <c r="I62" s="34">
        <v>42005</v>
      </c>
      <c r="J62">
        <v>36.279000000000003</v>
      </c>
      <c r="K62">
        <v>4.1049000000000002E-2</v>
      </c>
      <c r="L62">
        <v>34961956079</v>
      </c>
      <c r="M62">
        <f t="shared" si="1"/>
        <v>36279000000</v>
      </c>
    </row>
    <row r="63" spans="9:13" x14ac:dyDescent="0.55000000000000004">
      <c r="I63" s="34">
        <v>42036</v>
      </c>
      <c r="J63">
        <v>34.386000000000003</v>
      </c>
      <c r="K63">
        <v>4.0171999999999999E-2</v>
      </c>
      <c r="L63">
        <v>33377715904</v>
      </c>
      <c r="M63">
        <f t="shared" si="1"/>
        <v>34386000000</v>
      </c>
    </row>
    <row r="64" spans="9:13" x14ac:dyDescent="0.55000000000000004">
      <c r="I64" s="34">
        <v>42064</v>
      </c>
      <c r="J64">
        <v>42.134</v>
      </c>
      <c r="K64">
        <v>3.8635000000000003E-2</v>
      </c>
      <c r="L64">
        <v>40976811707</v>
      </c>
      <c r="M64">
        <f t="shared" si="1"/>
        <v>42134000000</v>
      </c>
    </row>
    <row r="65" spans="9:13" x14ac:dyDescent="0.55000000000000004">
      <c r="I65" s="34">
        <v>42095</v>
      </c>
      <c r="J65">
        <v>45.77</v>
      </c>
      <c r="K65">
        <v>3.8447000000000002E-2</v>
      </c>
      <c r="L65">
        <v>44319105661</v>
      </c>
      <c r="M65">
        <f t="shared" si="1"/>
        <v>45770000000</v>
      </c>
    </row>
    <row r="66" spans="9:13" x14ac:dyDescent="0.55000000000000004">
      <c r="I66" s="34">
        <v>42125</v>
      </c>
      <c r="J66">
        <v>38.61</v>
      </c>
      <c r="K66">
        <v>3.8948999999999998E-2</v>
      </c>
      <c r="L66">
        <v>37306467082</v>
      </c>
      <c r="M66">
        <f t="shared" si="1"/>
        <v>38610000000</v>
      </c>
    </row>
    <row r="67" spans="9:13" x14ac:dyDescent="0.55000000000000004">
      <c r="I67" s="34">
        <v>42156</v>
      </c>
      <c r="J67">
        <v>42.856000000000002</v>
      </c>
      <c r="K67">
        <v>3.8865999999999998E-2</v>
      </c>
      <c r="L67">
        <v>42429177757</v>
      </c>
      <c r="M67">
        <f t="shared" ref="M67:M121" si="2">J67*1000000000</f>
        <v>42856000000</v>
      </c>
    </row>
    <row r="68" spans="9:13" x14ac:dyDescent="0.55000000000000004">
      <c r="I68" s="34">
        <v>42186</v>
      </c>
      <c r="J68">
        <v>43.783999999999999</v>
      </c>
      <c r="K68">
        <v>3.9640000000000002E-2</v>
      </c>
      <c r="L68">
        <v>42682726456</v>
      </c>
      <c r="M68">
        <f t="shared" si="2"/>
        <v>43784000000</v>
      </c>
    </row>
    <row r="69" spans="9:13" x14ac:dyDescent="0.55000000000000004">
      <c r="I69" s="34">
        <v>42217</v>
      </c>
      <c r="J69">
        <v>37.380000000000003</v>
      </c>
      <c r="K69">
        <v>4.0818E-2</v>
      </c>
      <c r="L69">
        <v>36875808677</v>
      </c>
      <c r="M69">
        <f t="shared" si="2"/>
        <v>37380000000</v>
      </c>
    </row>
    <row r="70" spans="9:13" x14ac:dyDescent="0.55000000000000004">
      <c r="I70" s="34">
        <v>42248</v>
      </c>
      <c r="J70">
        <v>42.701000000000001</v>
      </c>
      <c r="K70">
        <v>4.1078999999999997E-2</v>
      </c>
      <c r="L70">
        <v>41570569009</v>
      </c>
      <c r="M70">
        <f t="shared" si="2"/>
        <v>42701000000</v>
      </c>
    </row>
    <row r="71" spans="9:13" x14ac:dyDescent="0.55000000000000004">
      <c r="I71" s="34">
        <v>42278</v>
      </c>
      <c r="J71">
        <v>39.183999999999997</v>
      </c>
      <c r="K71">
        <v>4.0989999999999999E-2</v>
      </c>
      <c r="L71">
        <v>38204858072</v>
      </c>
      <c r="M71">
        <f t="shared" si="2"/>
        <v>39184000000</v>
      </c>
    </row>
    <row r="72" spans="9:13" x14ac:dyDescent="0.55000000000000004">
      <c r="I72" s="34">
        <v>42309</v>
      </c>
      <c r="J72">
        <v>34.252000000000002</v>
      </c>
      <c r="K72">
        <v>4.0272000000000002E-2</v>
      </c>
      <c r="L72">
        <v>33306152683</v>
      </c>
      <c r="M72">
        <f t="shared" si="2"/>
        <v>34252000000.000004</v>
      </c>
    </row>
    <row r="73" spans="9:13" x14ac:dyDescent="0.55000000000000004">
      <c r="I73" s="34">
        <v>42339</v>
      </c>
      <c r="J73">
        <v>31.565000000000001</v>
      </c>
      <c r="K73">
        <v>3.9956999999999999E-2</v>
      </c>
      <c r="L73">
        <v>31246283208</v>
      </c>
      <c r="M73">
        <f t="shared" si="2"/>
        <v>31565000000</v>
      </c>
    </row>
    <row r="74" spans="9:13" x14ac:dyDescent="0.55000000000000004">
      <c r="I74" s="34">
        <v>42370</v>
      </c>
      <c r="J74">
        <v>32.430999999999997</v>
      </c>
      <c r="K74">
        <v>4.0288999999999998E-2</v>
      </c>
      <c r="L74">
        <v>31681323567</v>
      </c>
      <c r="M74">
        <f t="shared" si="2"/>
        <v>32430999999.999996</v>
      </c>
    </row>
    <row r="75" spans="9:13" x14ac:dyDescent="0.55000000000000004">
      <c r="I75" s="34">
        <v>42401</v>
      </c>
      <c r="J75">
        <v>30.777000000000001</v>
      </c>
      <c r="K75">
        <v>4.0480000000000002E-2</v>
      </c>
      <c r="L75">
        <v>30037491861</v>
      </c>
      <c r="M75">
        <f t="shared" si="2"/>
        <v>30777000000</v>
      </c>
    </row>
    <row r="76" spans="9:13" x14ac:dyDescent="0.55000000000000004">
      <c r="I76" s="34">
        <v>42430</v>
      </c>
      <c r="J76">
        <v>37.417000000000002</v>
      </c>
      <c r="K76">
        <v>3.9988000000000003E-2</v>
      </c>
      <c r="L76">
        <v>37788450959</v>
      </c>
      <c r="M76">
        <f t="shared" si="2"/>
        <v>37417000000</v>
      </c>
    </row>
    <row r="77" spans="9:13" x14ac:dyDescent="0.55000000000000004">
      <c r="I77" s="34">
        <v>42461</v>
      </c>
      <c r="J77">
        <v>42.594000000000001</v>
      </c>
      <c r="K77">
        <v>3.8670999999999997E-2</v>
      </c>
      <c r="L77">
        <v>41798779439</v>
      </c>
      <c r="M77">
        <f t="shared" si="2"/>
        <v>42594000000</v>
      </c>
    </row>
    <row r="78" spans="9:13" x14ac:dyDescent="0.55000000000000004">
      <c r="I78" s="34">
        <v>42491</v>
      </c>
      <c r="J78">
        <v>42.860999999999997</v>
      </c>
      <c r="K78">
        <v>3.8349000000000001E-2</v>
      </c>
      <c r="L78">
        <v>42081803723</v>
      </c>
      <c r="M78">
        <f t="shared" si="2"/>
        <v>42861000000</v>
      </c>
    </row>
    <row r="79" spans="9:13" x14ac:dyDescent="0.55000000000000004">
      <c r="I79" s="34">
        <v>42522</v>
      </c>
      <c r="J79">
        <v>49.113</v>
      </c>
      <c r="K79">
        <v>3.7997999999999997E-2</v>
      </c>
      <c r="L79">
        <v>48473218959</v>
      </c>
      <c r="M79">
        <f t="shared" si="2"/>
        <v>49113000000</v>
      </c>
    </row>
    <row r="80" spans="9:13" x14ac:dyDescent="0.55000000000000004">
      <c r="I80" s="34">
        <v>42552</v>
      </c>
      <c r="J80">
        <v>47.024999999999999</v>
      </c>
      <c r="K80">
        <v>3.7648000000000001E-2</v>
      </c>
      <c r="L80">
        <v>46691721016</v>
      </c>
      <c r="M80">
        <f t="shared" si="2"/>
        <v>47025000000</v>
      </c>
    </row>
    <row r="81" spans="9:13" x14ac:dyDescent="0.55000000000000004">
      <c r="I81" s="34">
        <v>42583</v>
      </c>
      <c r="J81">
        <v>54.006999999999998</v>
      </c>
      <c r="K81">
        <v>3.6937999999999999E-2</v>
      </c>
      <c r="L81">
        <v>53300774764</v>
      </c>
      <c r="M81">
        <f t="shared" si="2"/>
        <v>54007000000</v>
      </c>
    </row>
    <row r="82" spans="9:13" x14ac:dyDescent="0.55000000000000004">
      <c r="I82" s="34">
        <v>42614</v>
      </c>
      <c r="J82">
        <v>62.914999999999999</v>
      </c>
      <c r="K82">
        <v>3.5832999999999997E-2</v>
      </c>
      <c r="L82">
        <v>63368977744</v>
      </c>
      <c r="M82">
        <f t="shared" si="2"/>
        <v>62915000000</v>
      </c>
    </row>
    <row r="83" spans="9:13" x14ac:dyDescent="0.55000000000000004">
      <c r="I83" s="34">
        <v>42644</v>
      </c>
      <c r="J83">
        <v>60.871000000000002</v>
      </c>
      <c r="K83">
        <v>3.5349999999999999E-2</v>
      </c>
      <c r="L83">
        <v>60340668946</v>
      </c>
      <c r="M83">
        <f t="shared" si="2"/>
        <v>60871000000</v>
      </c>
    </row>
    <row r="84" spans="9:13" x14ac:dyDescent="0.55000000000000004">
      <c r="I84" s="34">
        <v>42675</v>
      </c>
      <c r="J84">
        <v>59.033000000000001</v>
      </c>
      <c r="K84">
        <v>3.5611999999999998E-2</v>
      </c>
      <c r="L84">
        <v>58591798031</v>
      </c>
      <c r="M84">
        <f t="shared" si="2"/>
        <v>59033000000</v>
      </c>
    </row>
    <row r="85" spans="9:13" x14ac:dyDescent="0.55000000000000004">
      <c r="I85" s="34">
        <v>42705</v>
      </c>
      <c r="J85">
        <v>55.122</v>
      </c>
      <c r="K85">
        <v>3.6725000000000001E-2</v>
      </c>
      <c r="L85">
        <v>57293678275</v>
      </c>
      <c r="M85">
        <f t="shared" si="2"/>
        <v>55122000000</v>
      </c>
    </row>
    <row r="86" spans="9:13" x14ac:dyDescent="0.55000000000000004">
      <c r="I86" s="34">
        <v>42736</v>
      </c>
      <c r="J86">
        <v>45.767000000000003</v>
      </c>
      <c r="K86">
        <v>3.8332999999999999E-2</v>
      </c>
      <c r="L86">
        <v>45167068214</v>
      </c>
      <c r="M86">
        <f t="shared" si="2"/>
        <v>45767000000</v>
      </c>
    </row>
    <row r="87" spans="9:13" x14ac:dyDescent="0.55000000000000004">
      <c r="I87" s="34">
        <v>42767</v>
      </c>
      <c r="J87">
        <v>35.338999999999999</v>
      </c>
      <c r="K87">
        <v>4.0424000000000002E-2</v>
      </c>
      <c r="L87">
        <v>34723811425</v>
      </c>
      <c r="M87">
        <f t="shared" si="2"/>
        <v>35339000000</v>
      </c>
    </row>
    <row r="88" spans="9:13" x14ac:dyDescent="0.55000000000000004">
      <c r="I88" s="34">
        <v>42795</v>
      </c>
      <c r="J88">
        <v>37.156999999999996</v>
      </c>
      <c r="K88">
        <v>4.1959999999999997E-2</v>
      </c>
      <c r="L88">
        <v>36592283916</v>
      </c>
      <c r="M88">
        <f t="shared" si="2"/>
        <v>37157000000</v>
      </c>
    </row>
    <row r="89" spans="9:13" x14ac:dyDescent="0.55000000000000004">
      <c r="I89" s="34">
        <v>42826</v>
      </c>
      <c r="J89">
        <v>36.164000000000001</v>
      </c>
      <c r="K89">
        <v>4.2729999999999997E-2</v>
      </c>
      <c r="L89">
        <v>35695090758</v>
      </c>
      <c r="M89">
        <f t="shared" si="2"/>
        <v>36164000000</v>
      </c>
    </row>
    <row r="90" spans="9:13" x14ac:dyDescent="0.55000000000000004">
      <c r="I90" s="34">
        <v>42856</v>
      </c>
      <c r="J90">
        <v>40.033000000000001</v>
      </c>
      <c r="K90">
        <v>4.2799999999999998E-2</v>
      </c>
      <c r="L90">
        <v>39581397453</v>
      </c>
      <c r="M90">
        <f t="shared" si="2"/>
        <v>40033000000</v>
      </c>
    </row>
    <row r="91" spans="9:13" x14ac:dyDescent="0.55000000000000004">
      <c r="I91" s="34">
        <v>42887</v>
      </c>
      <c r="J91">
        <v>44.603000000000002</v>
      </c>
      <c r="K91">
        <v>4.2332000000000002E-2</v>
      </c>
      <c r="L91">
        <v>44456223771</v>
      </c>
      <c r="M91">
        <f t="shared" si="2"/>
        <v>44603000000</v>
      </c>
    </row>
    <row r="92" spans="9:13" x14ac:dyDescent="0.55000000000000004">
      <c r="I92" s="34">
        <v>42917</v>
      </c>
      <c r="J92">
        <v>43.424999999999997</v>
      </c>
      <c r="K92">
        <v>4.1714000000000001E-2</v>
      </c>
      <c r="L92">
        <v>43155042781</v>
      </c>
      <c r="M92">
        <f t="shared" si="2"/>
        <v>43425000000</v>
      </c>
    </row>
    <row r="93" spans="9:13" x14ac:dyDescent="0.55000000000000004">
      <c r="I93" s="34">
        <v>42948</v>
      </c>
      <c r="J93">
        <v>46.197000000000003</v>
      </c>
      <c r="K93">
        <v>4.1278000000000002E-2</v>
      </c>
      <c r="L93">
        <v>46048232337</v>
      </c>
      <c r="M93">
        <f t="shared" si="2"/>
        <v>46197000000</v>
      </c>
    </row>
    <row r="94" spans="9:13" x14ac:dyDescent="0.55000000000000004">
      <c r="I94" s="34">
        <v>42979</v>
      </c>
      <c r="J94">
        <v>43.686999999999998</v>
      </c>
      <c r="K94">
        <v>4.1347000000000002E-2</v>
      </c>
      <c r="L94">
        <v>43914428325</v>
      </c>
      <c r="M94">
        <f t="shared" si="2"/>
        <v>43687000000</v>
      </c>
    </row>
    <row r="95" spans="9:13" x14ac:dyDescent="0.55000000000000004">
      <c r="I95" s="34">
        <v>43009</v>
      </c>
      <c r="J95">
        <v>41.741</v>
      </c>
      <c r="K95">
        <v>4.1000000000000002E-2</v>
      </c>
      <c r="L95">
        <v>41532611597</v>
      </c>
      <c r="M95">
        <f t="shared" si="2"/>
        <v>41741000000</v>
      </c>
    </row>
    <row r="96" spans="9:13" x14ac:dyDescent="0.55000000000000004">
      <c r="I96" s="34">
        <v>43040</v>
      </c>
      <c r="J96">
        <v>40.503999999999998</v>
      </c>
      <c r="K96">
        <v>4.0864999999999999E-2</v>
      </c>
      <c r="L96">
        <v>40885453673</v>
      </c>
      <c r="M96">
        <f t="shared" si="2"/>
        <v>40504000000</v>
      </c>
    </row>
    <row r="97" spans="9:13" x14ac:dyDescent="0.55000000000000004">
      <c r="I97" s="34">
        <v>43070</v>
      </c>
      <c r="J97">
        <v>44.508000000000003</v>
      </c>
      <c r="K97">
        <v>4.1132000000000002E-2</v>
      </c>
      <c r="L97">
        <v>44407017036</v>
      </c>
      <c r="M97">
        <f t="shared" si="2"/>
        <v>44508000000</v>
      </c>
    </row>
    <row r="98" spans="9:13" x14ac:dyDescent="0.55000000000000004">
      <c r="I98" s="34">
        <v>43101</v>
      </c>
      <c r="J98">
        <v>40.801000000000002</v>
      </c>
      <c r="K98">
        <v>4.1671E-2</v>
      </c>
      <c r="L98">
        <v>40533378928</v>
      </c>
      <c r="M98">
        <f t="shared" si="2"/>
        <v>40801000000</v>
      </c>
    </row>
    <row r="99" spans="9:13" x14ac:dyDescent="0.55000000000000004">
      <c r="I99" s="34">
        <v>43132</v>
      </c>
      <c r="J99">
        <v>36.716000000000001</v>
      </c>
      <c r="K99">
        <v>4.2146999999999997E-2</v>
      </c>
      <c r="L99">
        <v>36494569536</v>
      </c>
      <c r="M99">
        <f t="shared" si="2"/>
        <v>36716000000</v>
      </c>
    </row>
    <row r="100" spans="9:13" x14ac:dyDescent="0.55000000000000004">
      <c r="I100" s="34">
        <v>43160</v>
      </c>
      <c r="J100">
        <v>34.558999999999997</v>
      </c>
      <c r="K100">
        <v>4.3626999999999999E-2</v>
      </c>
      <c r="L100">
        <v>34480205465</v>
      </c>
      <c r="M100">
        <f t="shared" si="2"/>
        <v>34559000000</v>
      </c>
    </row>
    <row r="101" spans="9:13" x14ac:dyDescent="0.55000000000000004">
      <c r="I101" s="34">
        <v>43191</v>
      </c>
      <c r="J101">
        <v>32.277000000000001</v>
      </c>
      <c r="K101">
        <v>4.5553000000000003E-2</v>
      </c>
      <c r="L101">
        <v>32209566275</v>
      </c>
      <c r="M101">
        <f t="shared" si="2"/>
        <v>32277000000</v>
      </c>
    </row>
    <row r="102" spans="9:13" x14ac:dyDescent="0.55000000000000004">
      <c r="I102" s="34">
        <v>43221</v>
      </c>
      <c r="J102">
        <v>37.722000000000001</v>
      </c>
      <c r="K102">
        <v>4.6769999999999999E-2</v>
      </c>
      <c r="L102">
        <v>37587827398</v>
      </c>
      <c r="M102">
        <f t="shared" si="2"/>
        <v>37722000000</v>
      </c>
    </row>
    <row r="103" spans="9:13" x14ac:dyDescent="0.55000000000000004">
      <c r="I103" s="34">
        <v>43252</v>
      </c>
      <c r="J103">
        <v>40.226999999999997</v>
      </c>
      <c r="K103">
        <v>4.7551999999999997E-2</v>
      </c>
      <c r="L103">
        <v>40128399257</v>
      </c>
      <c r="M103">
        <f t="shared" si="2"/>
        <v>40227000000</v>
      </c>
    </row>
    <row r="104" spans="9:13" x14ac:dyDescent="0.55000000000000004">
      <c r="I104" s="34">
        <v>43282</v>
      </c>
      <c r="J104">
        <v>41.08</v>
      </c>
      <c r="K104">
        <v>4.8325E-2</v>
      </c>
      <c r="L104">
        <v>40948179864</v>
      </c>
      <c r="M104">
        <f t="shared" si="2"/>
        <v>41080000000</v>
      </c>
    </row>
    <row r="105" spans="9:13" x14ac:dyDescent="0.55000000000000004">
      <c r="I105" s="34">
        <v>43313</v>
      </c>
      <c r="J105">
        <v>44.35</v>
      </c>
      <c r="K105">
        <v>4.8350999999999998E-2</v>
      </c>
      <c r="L105">
        <v>44362446392</v>
      </c>
      <c r="M105">
        <f t="shared" si="2"/>
        <v>44350000000</v>
      </c>
    </row>
    <row r="106" spans="9:13" x14ac:dyDescent="0.55000000000000004">
      <c r="I106" s="34">
        <v>43344</v>
      </c>
      <c r="J106">
        <v>36.590000000000003</v>
      </c>
      <c r="K106">
        <v>4.8606999999999997E-2</v>
      </c>
      <c r="L106">
        <v>36615641042</v>
      </c>
      <c r="M106">
        <f t="shared" si="2"/>
        <v>36590000000</v>
      </c>
    </row>
    <row r="107" spans="9:13" x14ac:dyDescent="0.55000000000000004">
      <c r="I107" s="34">
        <v>43374</v>
      </c>
      <c r="J107">
        <v>37.345999999999997</v>
      </c>
      <c r="K107">
        <v>4.854E-2</v>
      </c>
      <c r="L107">
        <v>37349423200</v>
      </c>
      <c r="M107">
        <f t="shared" si="2"/>
        <v>37346000000</v>
      </c>
    </row>
    <row r="108" spans="9:13" x14ac:dyDescent="0.55000000000000004">
      <c r="I108" s="34">
        <v>43405</v>
      </c>
      <c r="J108">
        <v>32.549999999999997</v>
      </c>
      <c r="K108">
        <v>4.9590000000000002E-2</v>
      </c>
      <c r="L108">
        <v>32501544591</v>
      </c>
      <c r="M108">
        <f t="shared" si="2"/>
        <v>32549999999.999996</v>
      </c>
    </row>
    <row r="109" spans="9:13" x14ac:dyDescent="0.55000000000000004">
      <c r="I109" s="34">
        <v>43435</v>
      </c>
      <c r="J109">
        <v>30.85</v>
      </c>
      <c r="K109">
        <v>5.0659999999999997E-2</v>
      </c>
      <c r="L109">
        <v>30963766885</v>
      </c>
      <c r="M109">
        <f t="shared" si="2"/>
        <v>30850000000</v>
      </c>
    </row>
    <row r="110" spans="9:13" x14ac:dyDescent="0.55000000000000004">
      <c r="I110" s="34">
        <v>43466</v>
      </c>
      <c r="J110">
        <v>32.113999999999997</v>
      </c>
      <c r="K110">
        <v>5.0777000000000003E-2</v>
      </c>
      <c r="L110">
        <v>32216984157</v>
      </c>
      <c r="M110">
        <f t="shared" si="2"/>
        <v>32113999999.999996</v>
      </c>
    </row>
    <row r="111" spans="9:13" x14ac:dyDescent="0.55000000000000004">
      <c r="I111" s="34">
        <v>43497</v>
      </c>
      <c r="J111">
        <v>25.234000000000002</v>
      </c>
      <c r="K111">
        <v>4.9534000000000002E-2</v>
      </c>
      <c r="L111">
        <v>25161049120</v>
      </c>
      <c r="M111">
        <f t="shared" si="2"/>
        <v>25234000000</v>
      </c>
    </row>
    <row r="112" spans="9:13" x14ac:dyDescent="0.55000000000000004">
      <c r="I112" s="34">
        <v>43525</v>
      </c>
      <c r="J112">
        <v>27.199000000000002</v>
      </c>
      <c r="K112">
        <v>4.7752999999999997E-2</v>
      </c>
      <c r="L112">
        <v>27362441560</v>
      </c>
      <c r="M112">
        <f t="shared" si="2"/>
        <v>27199000000</v>
      </c>
    </row>
    <row r="113" spans="9:13" x14ac:dyDescent="0.55000000000000004">
      <c r="I113" s="34">
        <v>43556</v>
      </c>
      <c r="J113">
        <v>34.918999999999997</v>
      </c>
      <c r="K113">
        <v>4.6567999999999998E-2</v>
      </c>
      <c r="L113">
        <v>34955301835</v>
      </c>
      <c r="M113">
        <f t="shared" si="2"/>
        <v>34919000000</v>
      </c>
    </row>
    <row r="114" spans="9:13" x14ac:dyDescent="0.55000000000000004">
      <c r="I114" s="34">
        <v>43586</v>
      </c>
      <c r="J114">
        <v>43.787999999999997</v>
      </c>
      <c r="K114">
        <v>4.4850000000000001E-2</v>
      </c>
      <c r="L114">
        <v>46492700918</v>
      </c>
      <c r="M114">
        <f t="shared" si="2"/>
        <v>43788000000</v>
      </c>
    </row>
    <row r="115" spans="9:13" x14ac:dyDescent="0.55000000000000004">
      <c r="I115" s="34">
        <v>43617</v>
      </c>
      <c r="J115">
        <v>45.646999999999998</v>
      </c>
      <c r="K115">
        <v>4.4010000000000001E-2</v>
      </c>
      <c r="L115">
        <v>46538114458</v>
      </c>
      <c r="M115">
        <f t="shared" si="2"/>
        <v>45647000000</v>
      </c>
    </row>
    <row r="116" spans="9:13" x14ac:dyDescent="0.55000000000000004">
      <c r="I116" s="34">
        <v>43647</v>
      </c>
      <c r="J116">
        <v>55.524000000000001</v>
      </c>
      <c r="K116">
        <v>4.2897999999999999E-2</v>
      </c>
      <c r="L116">
        <v>58146891064</v>
      </c>
      <c r="M116">
        <f t="shared" si="2"/>
        <v>55524000000</v>
      </c>
    </row>
    <row r="117" spans="9:13" x14ac:dyDescent="0.55000000000000004">
      <c r="I117" s="34">
        <v>43678</v>
      </c>
      <c r="J117">
        <v>62.14</v>
      </c>
      <c r="K117">
        <v>4.0776E-2</v>
      </c>
      <c r="L117">
        <v>71598353433</v>
      </c>
      <c r="M117">
        <f t="shared" si="2"/>
        <v>62140000000</v>
      </c>
    </row>
    <row r="118" spans="9:13" x14ac:dyDescent="0.55000000000000004">
      <c r="I118" s="34">
        <v>43709</v>
      </c>
      <c r="J118">
        <v>63.889000000000003</v>
      </c>
      <c r="K118">
        <v>3.9774999999999998E-2</v>
      </c>
      <c r="L118">
        <v>64432723107</v>
      </c>
      <c r="M118">
        <f t="shared" si="2"/>
        <v>63889000000</v>
      </c>
    </row>
    <row r="119" spans="9:13" x14ac:dyDescent="0.55000000000000004">
      <c r="I119" s="34">
        <v>43739</v>
      </c>
      <c r="J119">
        <v>64.846999999999994</v>
      </c>
      <c r="K119">
        <v>3.8426000000000002E-2</v>
      </c>
      <c r="L119">
        <v>65013364964</v>
      </c>
      <c r="M119">
        <f t="shared" si="2"/>
        <v>64846999999.999992</v>
      </c>
    </row>
    <row r="120" spans="9:13" x14ac:dyDescent="0.55000000000000004">
      <c r="I120" s="34">
        <v>43770</v>
      </c>
      <c r="J120">
        <v>61.84</v>
      </c>
      <c r="K120">
        <v>3.8449999999999998E-2</v>
      </c>
      <c r="L120">
        <v>61894914397</v>
      </c>
      <c r="M120">
        <f t="shared" si="2"/>
        <v>61840000000</v>
      </c>
    </row>
    <row r="121" spans="9:13" x14ac:dyDescent="0.55000000000000004">
      <c r="I121" s="34">
        <v>43800</v>
      </c>
      <c r="J121">
        <v>61.47</v>
      </c>
      <c r="K121">
        <v>3.8774000000000003E-2</v>
      </c>
      <c r="L121">
        <v>61688077228</v>
      </c>
      <c r="M121">
        <f t="shared" si="2"/>
        <v>61470000000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A208-9507-4E02-A710-0F0F34500526}">
  <dimension ref="A1:J17"/>
  <sheetViews>
    <sheetView workbookViewId="0">
      <selection activeCell="J10" sqref="J10"/>
    </sheetView>
  </sheetViews>
  <sheetFormatPr defaultRowHeight="14.4" x14ac:dyDescent="0.55000000000000004"/>
  <cols>
    <col min="2" max="2" width="12.578125" bestFit="1" customWidth="1"/>
    <col min="3" max="4" width="11.68359375" style="37" customWidth="1"/>
    <col min="5" max="5" width="12.89453125" bestFit="1" customWidth="1"/>
    <col min="7" max="7" width="8.83984375" style="51"/>
  </cols>
  <sheetData>
    <row r="1" spans="1:10" x14ac:dyDescent="0.55000000000000004">
      <c r="A1" s="2" t="s">
        <v>7</v>
      </c>
      <c r="B1" s="2" t="s">
        <v>0</v>
      </c>
      <c r="C1" s="37" t="s">
        <v>112</v>
      </c>
      <c r="D1" s="37" t="s">
        <v>113</v>
      </c>
      <c r="E1" s="2" t="s">
        <v>112</v>
      </c>
      <c r="F1" s="2" t="s">
        <v>111</v>
      </c>
      <c r="G1" s="47" t="s">
        <v>110</v>
      </c>
      <c r="I1" s="2" t="s">
        <v>7</v>
      </c>
      <c r="J1" s="2" t="s">
        <v>80</v>
      </c>
    </row>
    <row r="2" spans="1:10" x14ac:dyDescent="0.55000000000000004">
      <c r="A2" s="2">
        <v>201910</v>
      </c>
      <c r="B2" s="38">
        <v>65013364964</v>
      </c>
      <c r="C2" s="38">
        <v>69283707664</v>
      </c>
      <c r="E2" s="2"/>
      <c r="F2" s="2"/>
      <c r="G2" s="47"/>
      <c r="I2" s="2">
        <v>202001</v>
      </c>
      <c r="J2" s="10">
        <v>62163362629</v>
      </c>
    </row>
    <row r="3" spans="1:10" x14ac:dyDescent="0.55000000000000004">
      <c r="A3" s="2">
        <v>201911</v>
      </c>
      <c r="B3" s="38">
        <v>61894914397</v>
      </c>
      <c r="C3" s="38">
        <v>66175714724</v>
      </c>
      <c r="D3" s="38">
        <v>66203824454</v>
      </c>
      <c r="E3" s="2"/>
      <c r="F3" s="2"/>
      <c r="G3" s="47"/>
      <c r="I3" s="2">
        <v>202002</v>
      </c>
      <c r="J3" s="37">
        <v>63350720941</v>
      </c>
    </row>
    <row r="4" spans="1:10" x14ac:dyDescent="0.55000000000000004">
      <c r="A4" s="2">
        <v>201912</v>
      </c>
      <c r="B4" s="38">
        <v>61688077228</v>
      </c>
      <c r="C4" s="38">
        <v>65044027971</v>
      </c>
      <c r="D4" s="38">
        <v>66422203809</v>
      </c>
      <c r="E4" s="10">
        <v>63514971771</v>
      </c>
      <c r="F4" s="2"/>
      <c r="G4" s="47"/>
      <c r="I4" s="2">
        <v>202003</v>
      </c>
      <c r="J4" s="37">
        <v>63158747985</v>
      </c>
    </row>
    <row r="5" spans="1:10" x14ac:dyDescent="0.55000000000000004">
      <c r="A5" s="2">
        <v>202001</v>
      </c>
      <c r="B5" s="10">
        <v>57720081232</v>
      </c>
      <c r="C5" s="38">
        <v>62146415266</v>
      </c>
      <c r="D5" s="38">
        <v>65601424879</v>
      </c>
      <c r="E5" s="10">
        <v>62619409025</v>
      </c>
      <c r="F5" s="10">
        <v>62163362629</v>
      </c>
      <c r="G5" s="49"/>
      <c r="I5" s="2">
        <v>202004</v>
      </c>
      <c r="J5" s="37">
        <v>67531938638</v>
      </c>
    </row>
    <row r="6" spans="1:10" x14ac:dyDescent="0.55000000000000004">
      <c r="A6" s="2">
        <v>202002</v>
      </c>
      <c r="B6" s="8" t="s">
        <v>35</v>
      </c>
      <c r="C6" s="38">
        <v>56479748166</v>
      </c>
      <c r="D6" s="38">
        <v>60862800860</v>
      </c>
      <c r="E6" s="10">
        <v>63873838056</v>
      </c>
      <c r="F6" s="37">
        <v>63350720941</v>
      </c>
      <c r="G6" s="47">
        <v>59143568834</v>
      </c>
      <c r="I6" s="2">
        <v>202005</v>
      </c>
      <c r="J6" s="37">
        <v>61825345995</v>
      </c>
    </row>
    <row r="7" spans="1:10" x14ac:dyDescent="0.55000000000000004">
      <c r="A7" s="2">
        <v>202003</v>
      </c>
      <c r="B7" s="8" t="s">
        <v>35</v>
      </c>
      <c r="C7" s="38">
        <v>49759536038</v>
      </c>
      <c r="D7" s="38">
        <v>60198097298</v>
      </c>
      <c r="E7" s="10">
        <v>62147869172</v>
      </c>
      <c r="F7" s="37">
        <v>63158747985</v>
      </c>
      <c r="G7" s="47">
        <v>58117089888</v>
      </c>
      <c r="I7" s="2">
        <v>202006</v>
      </c>
      <c r="J7" s="37">
        <v>58823050913</v>
      </c>
    </row>
    <row r="8" spans="1:10" x14ac:dyDescent="0.55000000000000004">
      <c r="A8" s="2">
        <v>202004</v>
      </c>
      <c r="B8" s="8" t="s">
        <v>35</v>
      </c>
      <c r="C8" s="38">
        <v>47905537528</v>
      </c>
      <c r="D8" s="38">
        <v>54253109827</v>
      </c>
      <c r="E8" s="10">
        <v>58445318977</v>
      </c>
      <c r="F8" s="37">
        <v>67531938638</v>
      </c>
      <c r="G8" s="50">
        <v>59385770757</v>
      </c>
      <c r="I8" s="2">
        <v>202007</v>
      </c>
      <c r="J8" s="37">
        <v>59558100983</v>
      </c>
    </row>
    <row r="9" spans="1:10" x14ac:dyDescent="0.55000000000000004">
      <c r="A9" s="2">
        <v>202005</v>
      </c>
      <c r="B9" s="8" t="s">
        <v>35</v>
      </c>
      <c r="C9" s="38">
        <v>57604640047</v>
      </c>
      <c r="D9" s="38">
        <v>48109472464</v>
      </c>
      <c r="E9" s="10">
        <v>58822496976</v>
      </c>
      <c r="F9" s="37">
        <v>61825345995</v>
      </c>
      <c r="G9" s="50">
        <v>60865940850</v>
      </c>
      <c r="I9" s="2">
        <v>202008</v>
      </c>
      <c r="J9" s="37">
        <v>54747460444</v>
      </c>
    </row>
    <row r="10" spans="1:10" x14ac:dyDescent="0.55000000000000004">
      <c r="A10" s="2">
        <v>202006</v>
      </c>
      <c r="B10" s="8" t="s">
        <v>35</v>
      </c>
      <c r="C10" s="38">
        <v>53943518897</v>
      </c>
      <c r="D10" s="38">
        <v>53676130933</v>
      </c>
      <c r="E10" s="10">
        <v>52003426895</v>
      </c>
      <c r="F10" s="37">
        <v>58823050913</v>
      </c>
      <c r="G10" s="50">
        <v>65603179269</v>
      </c>
      <c r="I10" s="2">
        <v>202009</v>
      </c>
      <c r="J10" s="38">
        <v>50170521560</v>
      </c>
    </row>
    <row r="11" spans="1:10" x14ac:dyDescent="0.55000000000000004">
      <c r="A11" s="2">
        <v>202007</v>
      </c>
      <c r="B11" s="8" t="s">
        <v>35</v>
      </c>
      <c r="C11" s="38">
        <v>54065425868</v>
      </c>
      <c r="D11" s="38">
        <v>54286746030</v>
      </c>
      <c r="E11" s="10">
        <v>51656842432</v>
      </c>
      <c r="F11" s="37">
        <v>59558100983</v>
      </c>
      <c r="G11" s="49">
        <v>63039027129</v>
      </c>
      <c r="I11" s="2">
        <v>202010</v>
      </c>
      <c r="J11" s="38">
        <v>46837375923</v>
      </c>
    </row>
    <row r="12" spans="1:10" x14ac:dyDescent="0.55000000000000004">
      <c r="A12" s="2">
        <v>202008</v>
      </c>
      <c r="B12" s="8" t="s">
        <v>35</v>
      </c>
      <c r="C12" s="38">
        <v>56454017214</v>
      </c>
      <c r="D12" s="38">
        <v>51775291724</v>
      </c>
      <c r="E12" s="10">
        <v>50232307049</v>
      </c>
      <c r="F12" s="37">
        <v>54747460444</v>
      </c>
      <c r="G12" s="49">
        <v>57649005472</v>
      </c>
      <c r="I12" s="2">
        <v>202011</v>
      </c>
      <c r="J12" s="38">
        <v>51860825229</v>
      </c>
    </row>
    <row r="13" spans="1:10" x14ac:dyDescent="0.55000000000000004">
      <c r="A13" s="2">
        <v>202009</v>
      </c>
      <c r="B13" s="8" t="s">
        <v>35</v>
      </c>
      <c r="C13" s="38">
        <v>53364955203</v>
      </c>
      <c r="D13" s="38">
        <v>51848353902</v>
      </c>
      <c r="E13" s="10">
        <v>50684220879</v>
      </c>
      <c r="F13" s="38">
        <v>50170521560</v>
      </c>
      <c r="G13" s="49">
        <v>55573377655</v>
      </c>
      <c r="I13" s="2">
        <v>202012</v>
      </c>
      <c r="J13" s="38">
        <v>51397489350</v>
      </c>
    </row>
    <row r="14" spans="1:10" x14ac:dyDescent="0.55000000000000004">
      <c r="A14" s="2">
        <v>202010</v>
      </c>
      <c r="B14" s="8" t="s">
        <v>35</v>
      </c>
      <c r="C14" s="10"/>
      <c r="D14" s="38">
        <v>53227787583</v>
      </c>
      <c r="E14" s="10">
        <v>50299247906</v>
      </c>
      <c r="F14" s="38">
        <v>46837375923</v>
      </c>
      <c r="G14" s="49">
        <v>51608329163</v>
      </c>
    </row>
    <row r="15" spans="1:10" x14ac:dyDescent="0.55000000000000004">
      <c r="A15" s="2">
        <v>202011</v>
      </c>
      <c r="B15" s="8" t="s">
        <v>35</v>
      </c>
      <c r="C15" s="10"/>
      <c r="D15" s="10"/>
      <c r="E15" s="10">
        <v>49686217455</v>
      </c>
      <c r="F15" s="38">
        <v>51860825229</v>
      </c>
      <c r="G15" s="49">
        <v>48697114832</v>
      </c>
    </row>
    <row r="16" spans="1:10" x14ac:dyDescent="0.55000000000000004">
      <c r="A16" s="2">
        <v>202012</v>
      </c>
      <c r="B16" s="8" t="s">
        <v>35</v>
      </c>
      <c r="C16" s="10"/>
      <c r="D16" s="10"/>
      <c r="E16" s="8"/>
      <c r="F16" s="38">
        <v>51397489350</v>
      </c>
      <c r="G16" s="49">
        <v>46146938216</v>
      </c>
    </row>
    <row r="17" spans="1:7" x14ac:dyDescent="0.55000000000000004">
      <c r="A17" s="2">
        <v>202101</v>
      </c>
      <c r="B17" s="8" t="s">
        <v>35</v>
      </c>
      <c r="C17" s="10"/>
      <c r="D17" s="10"/>
      <c r="E17" s="8"/>
      <c r="F17" s="2"/>
      <c r="G17" s="49">
        <v>48652162463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FF9C-7D9C-4FCF-8AD1-9FFFDCC4D177}">
  <dimension ref="A1:AF18"/>
  <sheetViews>
    <sheetView workbookViewId="0">
      <selection activeCell="W8" sqref="W8"/>
    </sheetView>
  </sheetViews>
  <sheetFormatPr defaultRowHeight="14.4" x14ac:dyDescent="0.55000000000000004"/>
  <cols>
    <col min="21" max="21" width="11.68359375" bestFit="1" customWidth="1"/>
    <col min="22" max="22" width="17" bestFit="1" customWidth="1"/>
    <col min="23" max="24" width="15.20703125" bestFit="1" customWidth="1"/>
    <col min="25" max="31" width="17" bestFit="1" customWidth="1"/>
    <col min="32" max="32" width="15.20703125" bestFit="1" customWidth="1"/>
  </cols>
  <sheetData>
    <row r="1" spans="1:32" x14ac:dyDescent="0.55000000000000004">
      <c r="A1" s="20" t="s">
        <v>44</v>
      </c>
      <c r="B1" s="21"/>
      <c r="C1" s="52" t="s">
        <v>45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R1" s="20" t="s">
        <v>44</v>
      </c>
      <c r="S1" s="21"/>
      <c r="T1" s="52" t="s">
        <v>45</v>
      </c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x14ac:dyDescent="0.55000000000000004">
      <c r="A2" s="22"/>
      <c r="B2" s="23" t="s">
        <v>46</v>
      </c>
      <c r="C2" s="24"/>
      <c r="D2" s="24" t="s">
        <v>47</v>
      </c>
      <c r="E2" s="24" t="s">
        <v>48</v>
      </c>
      <c r="F2" s="24" t="s">
        <v>49</v>
      </c>
      <c r="G2" s="24" t="s">
        <v>50</v>
      </c>
      <c r="H2" s="24" t="s">
        <v>51</v>
      </c>
      <c r="I2" s="24" t="s">
        <v>52</v>
      </c>
      <c r="J2" s="24" t="s">
        <v>53</v>
      </c>
      <c r="K2" s="24" t="s">
        <v>54</v>
      </c>
      <c r="L2" s="24" t="s">
        <v>55</v>
      </c>
      <c r="M2" s="24" t="s">
        <v>56</v>
      </c>
      <c r="N2" s="24" t="s">
        <v>57</v>
      </c>
      <c r="O2" s="24" t="s">
        <v>58</v>
      </c>
      <c r="R2" s="22"/>
      <c r="S2" s="23" t="s">
        <v>46</v>
      </c>
      <c r="T2" s="24"/>
      <c r="U2" s="24" t="s">
        <v>47</v>
      </c>
      <c r="V2" s="24" t="s">
        <v>48</v>
      </c>
      <c r="W2" s="24" t="s">
        <v>49</v>
      </c>
      <c r="X2" s="24" t="s">
        <v>50</v>
      </c>
      <c r="Y2" s="24" t="s">
        <v>51</v>
      </c>
      <c r="Z2" s="24" t="s">
        <v>52</v>
      </c>
      <c r="AA2" s="24" t="s">
        <v>53</v>
      </c>
      <c r="AB2" s="24" t="s">
        <v>54</v>
      </c>
      <c r="AC2" s="24" t="s">
        <v>55</v>
      </c>
      <c r="AD2" s="24" t="s">
        <v>56</v>
      </c>
      <c r="AE2" s="24" t="s">
        <v>57</v>
      </c>
      <c r="AF2" s="24" t="s">
        <v>58</v>
      </c>
    </row>
    <row r="3" spans="1:32" x14ac:dyDescent="0.55000000000000004">
      <c r="A3" s="25">
        <v>43374</v>
      </c>
      <c r="B3" s="26">
        <v>37.345999999999997</v>
      </c>
      <c r="C3" s="27"/>
      <c r="D3" s="27">
        <v>37.345999999999997</v>
      </c>
      <c r="E3" s="27">
        <v>37.345999999999997</v>
      </c>
      <c r="F3" s="27">
        <v>37.345999999999997</v>
      </c>
      <c r="G3" s="27">
        <v>37.345999999999997</v>
      </c>
      <c r="H3" s="27">
        <v>37.345999999999997</v>
      </c>
      <c r="I3" s="27">
        <v>37.345999999999997</v>
      </c>
      <c r="J3" s="27">
        <v>37.345999999999997</v>
      </c>
      <c r="K3" s="27">
        <v>37.345999999999997</v>
      </c>
      <c r="L3" s="27">
        <v>37.345999999999997</v>
      </c>
      <c r="M3" s="27">
        <v>37.345999999999997</v>
      </c>
      <c r="N3" s="27">
        <v>37.345999999999997</v>
      </c>
      <c r="O3" s="27">
        <v>37.345999999999997</v>
      </c>
      <c r="R3" s="25">
        <v>43374</v>
      </c>
      <c r="S3" s="26">
        <v>37.345999999999997</v>
      </c>
      <c r="T3" s="27"/>
      <c r="U3" s="27">
        <v>30.85</v>
      </c>
      <c r="V3" s="27">
        <v>32.113999999999997</v>
      </c>
      <c r="W3" s="27">
        <v>25.234000000000002</v>
      </c>
      <c r="X3" s="27">
        <v>27.199000000000002</v>
      </c>
      <c r="Y3" s="27">
        <v>34.918999999999997</v>
      </c>
      <c r="Z3" s="27">
        <v>43.787999999999997</v>
      </c>
      <c r="AA3" s="27">
        <v>45.646999999999998</v>
      </c>
      <c r="AB3" s="27">
        <v>55.524000000000001</v>
      </c>
      <c r="AC3" s="27">
        <v>62.14</v>
      </c>
      <c r="AD3" s="27">
        <v>63.889000000000003</v>
      </c>
      <c r="AE3" s="27">
        <v>64.846999999999994</v>
      </c>
      <c r="AF3" s="27">
        <v>61.84</v>
      </c>
    </row>
    <row r="4" spans="1:32" x14ac:dyDescent="0.55000000000000004">
      <c r="A4" s="28">
        <v>43405</v>
      </c>
      <c r="B4" s="27">
        <v>32.549999999999997</v>
      </c>
      <c r="C4" s="27"/>
      <c r="D4" s="27">
        <v>32.549999999999997</v>
      </c>
      <c r="E4" s="27">
        <v>32.549999999999997</v>
      </c>
      <c r="F4" s="27">
        <v>32.549999999999997</v>
      </c>
      <c r="G4" s="27">
        <v>32.549999999999997</v>
      </c>
      <c r="H4" s="27">
        <v>32.549999999999997</v>
      </c>
      <c r="I4" s="27">
        <v>32.549999999999997</v>
      </c>
      <c r="J4" s="27">
        <v>32.549999999999997</v>
      </c>
      <c r="K4" s="27">
        <v>32.549999999999997</v>
      </c>
      <c r="L4" s="27">
        <v>32.549999999999997</v>
      </c>
      <c r="M4" s="27">
        <v>32.549999999999997</v>
      </c>
      <c r="N4" s="27">
        <v>32.549999999999997</v>
      </c>
      <c r="O4" s="27">
        <v>32.549999999999997</v>
      </c>
      <c r="R4" s="28">
        <v>43405</v>
      </c>
      <c r="S4" s="27">
        <v>32.549999999999997</v>
      </c>
      <c r="T4" s="27"/>
      <c r="U4" s="27">
        <v>32.549999999999997</v>
      </c>
      <c r="V4" s="27">
        <v>32.549999999999997</v>
      </c>
      <c r="W4" s="27">
        <v>32.549999999999997</v>
      </c>
      <c r="X4" s="27">
        <v>32.549999999999997</v>
      </c>
      <c r="Y4" s="27">
        <v>32.549999999999997</v>
      </c>
      <c r="Z4" s="27">
        <v>32.549999999999997</v>
      </c>
      <c r="AA4" s="27">
        <v>32.549999999999997</v>
      </c>
      <c r="AB4" s="27">
        <v>32.549999999999997</v>
      </c>
      <c r="AC4" s="27">
        <v>32.549999999999997</v>
      </c>
      <c r="AD4" s="27">
        <v>32.549999999999997</v>
      </c>
      <c r="AE4" s="27">
        <v>32.549999999999997</v>
      </c>
      <c r="AF4" s="27">
        <v>32.549999999999997</v>
      </c>
    </row>
    <row r="5" spans="1:32" x14ac:dyDescent="0.55000000000000004">
      <c r="A5" s="28">
        <v>43435</v>
      </c>
      <c r="B5" s="27">
        <v>30.85</v>
      </c>
      <c r="C5" s="29"/>
      <c r="D5" s="27">
        <v>30.85</v>
      </c>
      <c r="E5" s="27">
        <v>30.85</v>
      </c>
      <c r="F5" s="27">
        <v>30.85</v>
      </c>
      <c r="G5" s="27">
        <v>30.85</v>
      </c>
      <c r="H5" s="27">
        <v>30.85</v>
      </c>
      <c r="I5" s="27">
        <v>30.85</v>
      </c>
      <c r="J5" s="27">
        <v>30.85</v>
      </c>
      <c r="K5" s="27">
        <v>30.85</v>
      </c>
      <c r="L5" s="27">
        <v>30.85</v>
      </c>
      <c r="M5" s="27">
        <v>30.85</v>
      </c>
      <c r="N5" s="27">
        <v>30.85</v>
      </c>
      <c r="O5" s="27">
        <v>30.85</v>
      </c>
      <c r="R5" s="28">
        <v>43435</v>
      </c>
      <c r="S5" s="27">
        <v>30.85</v>
      </c>
      <c r="T5" s="29"/>
      <c r="U5" s="27">
        <v>30.85</v>
      </c>
      <c r="V5" s="27">
        <v>30.85</v>
      </c>
      <c r="W5" s="27">
        <v>30.85</v>
      </c>
      <c r="X5" s="27">
        <v>30.85</v>
      </c>
      <c r="Y5" s="27">
        <v>30.85</v>
      </c>
      <c r="Z5" s="27">
        <v>30.85</v>
      </c>
      <c r="AA5" s="27">
        <v>30.85</v>
      </c>
      <c r="AB5" s="27">
        <v>30.85</v>
      </c>
      <c r="AC5" s="27">
        <v>30.85</v>
      </c>
      <c r="AD5" s="27">
        <v>30.85</v>
      </c>
      <c r="AE5" s="27">
        <v>30.85</v>
      </c>
      <c r="AF5" s="27">
        <v>30.85</v>
      </c>
    </row>
    <row r="6" spans="1:32" x14ac:dyDescent="0.55000000000000004">
      <c r="A6" s="28">
        <v>43466</v>
      </c>
      <c r="B6" s="27">
        <v>32.113999999999997</v>
      </c>
      <c r="C6" s="29"/>
      <c r="D6" s="29">
        <v>32.082000000000001</v>
      </c>
      <c r="E6" s="27">
        <v>32.115000000000002</v>
      </c>
      <c r="F6" s="27">
        <v>32.115000000000002</v>
      </c>
      <c r="G6" s="27">
        <v>32.115000000000002</v>
      </c>
      <c r="H6" s="27">
        <v>32.115000000000002</v>
      </c>
      <c r="I6" s="27">
        <v>32.113999999999997</v>
      </c>
      <c r="J6" s="27">
        <v>32.113999999999997</v>
      </c>
      <c r="K6" s="27">
        <v>32.113999999999997</v>
      </c>
      <c r="L6" s="27">
        <v>32.113999999999997</v>
      </c>
      <c r="M6" s="27">
        <v>32.113999999999997</v>
      </c>
      <c r="N6" s="27">
        <v>32.113999999999997</v>
      </c>
      <c r="O6" s="27">
        <v>32.113999999999997</v>
      </c>
      <c r="R6" s="28">
        <v>43466</v>
      </c>
      <c r="S6" s="27">
        <v>32.113999999999997</v>
      </c>
      <c r="T6" s="29"/>
      <c r="U6" s="31">
        <v>30.611865022</v>
      </c>
      <c r="V6" s="27">
        <v>32.115000000000002</v>
      </c>
      <c r="W6" s="27">
        <v>32.115000000000002</v>
      </c>
      <c r="X6" s="27">
        <v>32.115000000000002</v>
      </c>
      <c r="Y6" s="27">
        <v>32.115000000000002</v>
      </c>
      <c r="Z6" s="27">
        <v>32.113999999999997</v>
      </c>
      <c r="AA6" s="27">
        <v>32.113999999999997</v>
      </c>
      <c r="AB6" s="27">
        <v>32.113999999999997</v>
      </c>
      <c r="AC6" s="27">
        <v>32.113999999999997</v>
      </c>
      <c r="AD6" s="27">
        <v>32.113999999999997</v>
      </c>
      <c r="AE6" s="27">
        <v>32.113999999999997</v>
      </c>
      <c r="AF6" s="27">
        <v>32.113999999999997</v>
      </c>
    </row>
    <row r="7" spans="1:32" x14ac:dyDescent="0.55000000000000004">
      <c r="A7" s="28">
        <v>43497</v>
      </c>
      <c r="B7" s="27">
        <v>25.234000000000002</v>
      </c>
      <c r="C7" s="29"/>
      <c r="D7" s="29">
        <v>28.475000000000001</v>
      </c>
      <c r="E7" s="29">
        <v>27.189</v>
      </c>
      <c r="F7" s="27">
        <v>25.234000000000002</v>
      </c>
      <c r="G7" s="27">
        <v>25.234000000000002</v>
      </c>
      <c r="H7" s="27">
        <v>25.234000000000002</v>
      </c>
      <c r="I7" s="27">
        <v>25.234000000000002</v>
      </c>
      <c r="J7" s="27">
        <v>25.234000000000002</v>
      </c>
      <c r="K7" s="27">
        <v>25.234000000000002</v>
      </c>
      <c r="L7" s="27">
        <v>25.234000000000002</v>
      </c>
      <c r="M7" s="27">
        <v>25.234000000000002</v>
      </c>
      <c r="N7" s="27">
        <v>25.234000000000002</v>
      </c>
      <c r="O7" s="27">
        <v>25.234000000000002</v>
      </c>
      <c r="R7" s="28">
        <v>43497</v>
      </c>
      <c r="S7" s="27">
        <v>25.234000000000002</v>
      </c>
      <c r="T7" s="29"/>
      <c r="U7" s="31">
        <v>33.186884714999998</v>
      </c>
      <c r="V7" s="29">
        <f>33454162758/1000000000</f>
        <v>33.454162758000002</v>
      </c>
      <c r="W7" s="27">
        <v>25.234000000000002</v>
      </c>
      <c r="X7" s="27">
        <v>25.234000000000002</v>
      </c>
      <c r="Y7" s="27">
        <v>25.234000000000002</v>
      </c>
      <c r="Z7" s="27">
        <v>25.234000000000002</v>
      </c>
      <c r="AA7" s="27">
        <v>25.234000000000002</v>
      </c>
      <c r="AB7" s="27">
        <v>25.234000000000002</v>
      </c>
      <c r="AC7" s="27">
        <v>25.234000000000002</v>
      </c>
      <c r="AD7" s="27">
        <v>25.234000000000002</v>
      </c>
      <c r="AE7" s="27">
        <v>25.234000000000002</v>
      </c>
      <c r="AF7" s="27">
        <v>25.234000000000002</v>
      </c>
    </row>
    <row r="8" spans="1:32" x14ac:dyDescent="0.55000000000000004">
      <c r="A8" s="28">
        <v>43525</v>
      </c>
      <c r="B8" s="27">
        <v>27.199000000000002</v>
      </c>
      <c r="C8" s="29"/>
      <c r="D8" s="29">
        <v>32.914999999999999</v>
      </c>
      <c r="E8" s="29">
        <v>34.237000000000002</v>
      </c>
      <c r="F8" s="29">
        <v>26.172999999999998</v>
      </c>
      <c r="G8" s="27">
        <v>27.199000000000002</v>
      </c>
      <c r="H8" s="27">
        <v>27.199000000000002</v>
      </c>
      <c r="I8" s="27">
        <v>27.199000000000002</v>
      </c>
      <c r="J8" s="27">
        <v>27.199000000000002</v>
      </c>
      <c r="K8" s="27">
        <v>27.199000000000002</v>
      </c>
      <c r="L8" s="27">
        <v>27.199000000000002</v>
      </c>
      <c r="M8" s="27">
        <v>27.199000000000002</v>
      </c>
      <c r="N8" s="27">
        <v>27.199000000000002</v>
      </c>
      <c r="O8" s="27">
        <v>27.199000000000002</v>
      </c>
      <c r="R8" s="28">
        <v>43525</v>
      </c>
      <c r="S8" s="27">
        <v>27.199000000000002</v>
      </c>
      <c r="T8" s="29"/>
      <c r="U8" s="31">
        <v>32.772507564000001</v>
      </c>
      <c r="V8" s="29">
        <f>27302714334/1000000000</f>
        <v>27.302714334000001</v>
      </c>
      <c r="W8" s="31">
        <v>23.298643538</v>
      </c>
      <c r="X8" s="27">
        <v>27.199000000000002</v>
      </c>
      <c r="Y8" s="27">
        <v>27.199000000000002</v>
      </c>
      <c r="Z8" s="27">
        <v>27.199000000000002</v>
      </c>
      <c r="AA8" s="27">
        <v>27.199000000000002</v>
      </c>
      <c r="AB8" s="27">
        <v>27.199000000000002</v>
      </c>
      <c r="AC8" s="27">
        <v>27.199000000000002</v>
      </c>
      <c r="AD8" s="27">
        <v>27.199000000000002</v>
      </c>
      <c r="AE8" s="27">
        <v>27.199000000000002</v>
      </c>
      <c r="AF8" s="27">
        <v>27.199000000000002</v>
      </c>
    </row>
    <row r="9" spans="1:32" x14ac:dyDescent="0.55000000000000004">
      <c r="A9" s="28">
        <v>43556</v>
      </c>
      <c r="B9" s="27">
        <v>34.918999999999997</v>
      </c>
      <c r="C9" s="29"/>
      <c r="D9" s="29">
        <v>36.328000000000003</v>
      </c>
      <c r="E9" s="29">
        <v>36.695</v>
      </c>
      <c r="F9" s="29">
        <v>31.594999999999999</v>
      </c>
      <c r="G9" s="29">
        <v>35.936999999999998</v>
      </c>
      <c r="H9" s="27">
        <v>34.918999999999997</v>
      </c>
      <c r="I9" s="27">
        <v>34.918999999999997</v>
      </c>
      <c r="J9" s="27">
        <v>34.918999999999997</v>
      </c>
      <c r="K9" s="27">
        <v>34.918999999999997</v>
      </c>
      <c r="L9" s="27">
        <v>34.918999999999997</v>
      </c>
      <c r="M9" s="27">
        <v>34.918999999999997</v>
      </c>
      <c r="N9" s="27">
        <v>34.918999999999997</v>
      </c>
      <c r="O9" s="27">
        <v>34.918999999999997</v>
      </c>
      <c r="R9" s="28">
        <v>43556</v>
      </c>
      <c r="S9" s="27">
        <v>34.918999999999997</v>
      </c>
      <c r="T9" s="29"/>
      <c r="U9" s="31">
        <v>38.726815891999998</v>
      </c>
      <c r="V9" s="29">
        <f>32772507564/1000000000</f>
        <v>32.772507564000001</v>
      </c>
      <c r="W9" s="31">
        <v>21.318817048</v>
      </c>
      <c r="X9" s="31">
        <v>28.037664317000001</v>
      </c>
      <c r="Y9" s="27">
        <v>34.918999999999997</v>
      </c>
      <c r="Z9" s="27">
        <v>34.918999999999997</v>
      </c>
      <c r="AA9" s="27">
        <v>34.918999999999997</v>
      </c>
      <c r="AB9" s="27">
        <v>34.918999999999997</v>
      </c>
      <c r="AC9" s="27">
        <v>34.918999999999997</v>
      </c>
      <c r="AD9" s="27">
        <v>34.918999999999997</v>
      </c>
      <c r="AE9" s="27">
        <v>34.918999999999997</v>
      </c>
      <c r="AF9" s="27">
        <v>34.918999999999997</v>
      </c>
    </row>
    <row r="10" spans="1:32" x14ac:dyDescent="0.55000000000000004">
      <c r="A10" s="28">
        <v>43586</v>
      </c>
      <c r="B10" s="27">
        <v>43.787999999999997</v>
      </c>
      <c r="C10" s="29"/>
      <c r="D10" s="29">
        <v>39.726999999999997</v>
      </c>
      <c r="E10" s="29">
        <v>39.884999999999998</v>
      </c>
      <c r="F10" s="29">
        <v>42.093000000000004</v>
      </c>
      <c r="G10" s="29">
        <v>42.75</v>
      </c>
      <c r="H10" s="29">
        <v>41.198</v>
      </c>
      <c r="I10" s="27">
        <v>43.787999999999997</v>
      </c>
      <c r="J10" s="27">
        <v>43.787999999999997</v>
      </c>
      <c r="K10" s="27">
        <v>43.787999999999997</v>
      </c>
      <c r="L10" s="27">
        <v>43.787999999999997</v>
      </c>
      <c r="M10" s="27">
        <v>43.787999999999997</v>
      </c>
      <c r="N10" s="27">
        <v>43.787999999999997</v>
      </c>
      <c r="O10" s="27">
        <v>43.787999999999997</v>
      </c>
      <c r="R10" s="28">
        <v>43586</v>
      </c>
      <c r="S10" s="27">
        <v>43.787999999999997</v>
      </c>
      <c r="T10" s="29"/>
      <c r="U10" s="31">
        <v>44.176377455999997</v>
      </c>
      <c r="V10" s="29">
        <v>40.180285325</v>
      </c>
      <c r="W10" s="31">
        <v>30.076753157999999</v>
      </c>
      <c r="X10" s="31">
        <v>31.665676524999999</v>
      </c>
      <c r="Y10" s="29">
        <v>33.558246498999999</v>
      </c>
      <c r="Z10" s="27">
        <v>43.787999999999997</v>
      </c>
      <c r="AA10" s="27">
        <v>43.787999999999997</v>
      </c>
      <c r="AB10" s="27">
        <v>43.787999999999997</v>
      </c>
      <c r="AC10" s="27">
        <v>43.787999999999997</v>
      </c>
      <c r="AD10" s="27">
        <v>43.787999999999997</v>
      </c>
      <c r="AE10" s="27">
        <v>43.787999999999997</v>
      </c>
      <c r="AF10" s="27">
        <v>43.787999999999997</v>
      </c>
    </row>
    <row r="11" spans="1:32" x14ac:dyDescent="0.55000000000000004">
      <c r="A11" s="28">
        <v>43617</v>
      </c>
      <c r="B11" s="27">
        <v>45.646999999999998</v>
      </c>
      <c r="C11" s="29"/>
      <c r="D11" s="29">
        <v>43.103000000000002</v>
      </c>
      <c r="E11" s="29">
        <v>43.04</v>
      </c>
      <c r="F11" s="29">
        <v>44.631999999999998</v>
      </c>
      <c r="G11" s="29">
        <v>44.591000000000001</v>
      </c>
      <c r="H11" s="29">
        <v>46.131</v>
      </c>
      <c r="I11" s="29">
        <v>44.933</v>
      </c>
      <c r="J11" s="27">
        <v>45.646999999999998</v>
      </c>
      <c r="K11" s="27">
        <v>45.646999999999998</v>
      </c>
      <c r="L11" s="27">
        <v>45.646999999999998</v>
      </c>
      <c r="M11" s="27">
        <v>45.646999999999998</v>
      </c>
      <c r="N11" s="27">
        <v>45.646999999999998</v>
      </c>
      <c r="O11" s="27">
        <v>45.646999999999998</v>
      </c>
      <c r="R11" s="28">
        <v>43617</v>
      </c>
      <c r="S11" s="27">
        <v>45.646999999999998</v>
      </c>
      <c r="T11" s="29"/>
      <c r="U11" s="31">
        <v>44.864005941999999</v>
      </c>
      <c r="V11" s="29">
        <v>46.955156801999998</v>
      </c>
      <c r="W11" s="31">
        <v>36.279460602</v>
      </c>
      <c r="X11" s="31">
        <v>32.460930931999997</v>
      </c>
      <c r="Y11" s="29">
        <v>37.707816817000001</v>
      </c>
      <c r="Z11" s="29">
        <v>42.556437668999997</v>
      </c>
      <c r="AA11" s="27">
        <v>45.646999999999998</v>
      </c>
      <c r="AB11" s="27">
        <v>45.646999999999998</v>
      </c>
      <c r="AC11" s="27">
        <v>45.646999999999998</v>
      </c>
      <c r="AD11" s="27">
        <v>45.646999999999998</v>
      </c>
      <c r="AE11" s="27">
        <v>45.646999999999998</v>
      </c>
      <c r="AF11" s="27">
        <v>45.646999999999998</v>
      </c>
    </row>
    <row r="12" spans="1:32" x14ac:dyDescent="0.55000000000000004">
      <c r="A12" s="28">
        <v>43647</v>
      </c>
      <c r="B12" s="27">
        <v>55.524000000000001</v>
      </c>
      <c r="C12" s="29"/>
      <c r="D12" s="29">
        <v>40.628999999999998</v>
      </c>
      <c r="E12" s="29">
        <v>40.542000000000002</v>
      </c>
      <c r="F12" s="29">
        <v>42.503999999999998</v>
      </c>
      <c r="G12" s="29">
        <v>41.252000000000002</v>
      </c>
      <c r="H12" s="29">
        <v>42.62</v>
      </c>
      <c r="I12" s="29">
        <v>48.414000000000001</v>
      </c>
      <c r="J12" s="29">
        <v>52.292999999999999</v>
      </c>
      <c r="K12" s="27">
        <v>55.524000000000001</v>
      </c>
      <c r="L12" s="27">
        <v>55.524000000000001</v>
      </c>
      <c r="M12" s="27">
        <v>55.524000000000001</v>
      </c>
      <c r="N12" s="27">
        <v>55.524000000000001</v>
      </c>
      <c r="O12" s="27">
        <v>55.524000000000001</v>
      </c>
      <c r="R12" s="28">
        <v>43647</v>
      </c>
      <c r="S12" s="27">
        <v>55.524000000000001</v>
      </c>
      <c r="T12" s="29"/>
      <c r="U12" s="31">
        <v>50.114744274000003</v>
      </c>
      <c r="V12" s="29">
        <v>54.038643802999999</v>
      </c>
      <c r="W12" s="31">
        <v>43.923324237000003</v>
      </c>
      <c r="X12" s="31">
        <v>38.737473156</v>
      </c>
      <c r="Y12" s="29">
        <v>41.149828233999997</v>
      </c>
      <c r="Z12" s="29">
        <v>47.688295793999998</v>
      </c>
      <c r="AA12" s="29">
        <v>50.082828010999997</v>
      </c>
      <c r="AB12" s="27">
        <v>55.524000000000001</v>
      </c>
      <c r="AC12" s="27">
        <v>55.524000000000001</v>
      </c>
      <c r="AD12" s="27">
        <v>55.524000000000001</v>
      </c>
      <c r="AE12" s="27">
        <v>55.524000000000001</v>
      </c>
      <c r="AF12" s="27">
        <v>55.524000000000001</v>
      </c>
    </row>
    <row r="13" spans="1:32" x14ac:dyDescent="0.55000000000000004">
      <c r="A13" s="28">
        <v>43678</v>
      </c>
      <c r="B13" s="27">
        <v>62.14</v>
      </c>
      <c r="C13" s="29"/>
      <c r="D13" s="29">
        <v>40.39</v>
      </c>
      <c r="E13" s="29">
        <v>40.476999999999997</v>
      </c>
      <c r="F13" s="29">
        <v>39.932000000000002</v>
      </c>
      <c r="G13" s="29">
        <v>40.381</v>
      </c>
      <c r="H13" s="29">
        <v>39.213000000000001</v>
      </c>
      <c r="I13" s="29">
        <v>44.978000000000002</v>
      </c>
      <c r="J13" s="29">
        <v>55.747999999999998</v>
      </c>
      <c r="K13" s="29">
        <v>56.723999999999997</v>
      </c>
      <c r="L13" s="27">
        <v>62.14</v>
      </c>
      <c r="M13" s="27">
        <v>62.14</v>
      </c>
      <c r="N13" s="27">
        <v>62.14</v>
      </c>
      <c r="O13" s="27">
        <v>62.14</v>
      </c>
      <c r="R13" s="28">
        <v>43678</v>
      </c>
      <c r="S13" s="27">
        <v>62.14</v>
      </c>
      <c r="T13" s="29"/>
      <c r="U13" s="31">
        <v>57.876776014000001</v>
      </c>
      <c r="V13" s="29">
        <v>63.135290283000003</v>
      </c>
      <c r="W13" s="31">
        <v>62.256234710999998</v>
      </c>
      <c r="X13" s="31">
        <v>54.163588523999998</v>
      </c>
      <c r="Y13" s="29">
        <v>49.213825374999999</v>
      </c>
      <c r="Z13" s="29">
        <v>53.779499835999999</v>
      </c>
      <c r="AA13" s="29">
        <v>51.234370853999998</v>
      </c>
      <c r="AB13" s="29">
        <v>55.431093332000003</v>
      </c>
      <c r="AC13" s="27">
        <v>62.14</v>
      </c>
      <c r="AD13" s="27">
        <v>62.14</v>
      </c>
      <c r="AE13" s="27">
        <v>62.14</v>
      </c>
      <c r="AF13" s="27">
        <v>62.14</v>
      </c>
    </row>
    <row r="14" spans="1:32" x14ac:dyDescent="0.55000000000000004">
      <c r="A14" s="28">
        <v>43709</v>
      </c>
      <c r="B14" s="27">
        <v>63.889000000000003</v>
      </c>
      <c r="C14" s="29"/>
      <c r="D14" s="29">
        <v>36.942</v>
      </c>
      <c r="E14" s="29">
        <v>37.204999999999998</v>
      </c>
      <c r="F14" s="29">
        <v>37.304000000000002</v>
      </c>
      <c r="G14" s="29">
        <v>37.398000000000003</v>
      </c>
      <c r="H14" s="29">
        <v>36.415999999999997</v>
      </c>
      <c r="I14" s="29">
        <v>37.759</v>
      </c>
      <c r="J14" s="29">
        <v>50.234999999999999</v>
      </c>
      <c r="K14" s="29">
        <v>60.761000000000003</v>
      </c>
      <c r="L14" s="29">
        <v>62.707000000000001</v>
      </c>
      <c r="M14" s="27">
        <v>63.889000000000003</v>
      </c>
      <c r="N14" s="27">
        <v>63.889000000000003</v>
      </c>
      <c r="O14" s="27">
        <v>63.889000000000003</v>
      </c>
      <c r="R14" s="28">
        <v>43709</v>
      </c>
      <c r="S14" s="27">
        <v>63.889000000000003</v>
      </c>
      <c r="T14" s="29"/>
      <c r="U14" s="31">
        <v>49.728544417999998</v>
      </c>
      <c r="V14" s="29">
        <v>66.808187677000006</v>
      </c>
      <c r="W14" s="31">
        <v>65.078398312999994</v>
      </c>
      <c r="X14" s="31">
        <v>63.728514101999998</v>
      </c>
      <c r="Y14" s="29">
        <v>61.108287617999999</v>
      </c>
      <c r="Z14" s="29">
        <v>56.899570783999998</v>
      </c>
      <c r="AA14" s="29">
        <v>56.624619279000001</v>
      </c>
      <c r="AB14" s="29">
        <v>62.061852467000001</v>
      </c>
      <c r="AC14" s="29">
        <v>67.953003512999999</v>
      </c>
      <c r="AD14" s="27">
        <v>63.889000000000003</v>
      </c>
      <c r="AE14" s="27">
        <v>63.889000000000003</v>
      </c>
      <c r="AF14" s="27">
        <v>63.889000000000003</v>
      </c>
    </row>
    <row r="15" spans="1:32" x14ac:dyDescent="0.55000000000000004">
      <c r="A15" s="28">
        <v>43739</v>
      </c>
      <c r="B15" s="27">
        <v>64.846999999999994</v>
      </c>
      <c r="C15" s="29"/>
      <c r="D15" s="29">
        <v>37.204000000000001</v>
      </c>
      <c r="E15" s="29">
        <v>37.005000000000003</v>
      </c>
      <c r="F15" s="29">
        <v>36.450000000000003</v>
      </c>
      <c r="G15" s="29">
        <v>37.006999999999998</v>
      </c>
      <c r="H15" s="29">
        <v>36.459000000000003</v>
      </c>
      <c r="I15" s="29">
        <v>37.396000000000001</v>
      </c>
      <c r="J15" s="29">
        <v>40.646000000000001</v>
      </c>
      <c r="K15" s="29">
        <v>49.017000000000003</v>
      </c>
      <c r="L15" s="29">
        <v>56.966999999999999</v>
      </c>
      <c r="M15" s="29">
        <v>61.64</v>
      </c>
      <c r="N15" s="27">
        <v>64.846999999999994</v>
      </c>
      <c r="O15" s="27">
        <v>64.846999999999994</v>
      </c>
      <c r="R15" s="28">
        <v>43739</v>
      </c>
      <c r="S15" s="27">
        <v>64.846999999999994</v>
      </c>
      <c r="T15" s="29"/>
      <c r="U15" s="31">
        <v>57.773288649000001</v>
      </c>
      <c r="V15" s="29">
        <v>52.814046941999997</v>
      </c>
      <c r="W15" s="31">
        <v>71.754011985000005</v>
      </c>
      <c r="X15" s="31">
        <v>75.949712519000002</v>
      </c>
      <c r="Y15" s="29">
        <v>75.931520397</v>
      </c>
      <c r="Z15" s="29">
        <v>72.396629472000001</v>
      </c>
      <c r="AA15" s="29">
        <v>57.145577416999998</v>
      </c>
      <c r="AB15" s="29">
        <v>69.556349456999996</v>
      </c>
      <c r="AC15" s="29">
        <v>73.264504289000001</v>
      </c>
      <c r="AD15" s="29">
        <v>70.995663008999998</v>
      </c>
      <c r="AE15" s="27">
        <v>64.846999999999994</v>
      </c>
      <c r="AF15" s="27">
        <v>64.846999999999994</v>
      </c>
    </row>
    <row r="16" spans="1:32" x14ac:dyDescent="0.55000000000000004">
      <c r="A16" s="28">
        <v>43770</v>
      </c>
      <c r="B16" s="27">
        <v>61.84</v>
      </c>
      <c r="C16" s="29"/>
      <c r="D16" s="29">
        <v>35.506</v>
      </c>
      <c r="E16" s="29">
        <v>34.902000000000001</v>
      </c>
      <c r="F16" s="29">
        <v>34.189</v>
      </c>
      <c r="G16" s="29">
        <v>34.686999999999998</v>
      </c>
      <c r="H16" s="29">
        <v>34.573</v>
      </c>
      <c r="I16" s="29">
        <v>35.231999999999999</v>
      </c>
      <c r="J16" s="29">
        <v>37.337000000000003</v>
      </c>
      <c r="K16" s="29">
        <v>38.703000000000003</v>
      </c>
      <c r="L16" s="29">
        <v>43.911999999999999</v>
      </c>
      <c r="M16" s="29">
        <v>52.582000000000001</v>
      </c>
      <c r="N16" s="29">
        <v>64.697000000000003</v>
      </c>
      <c r="O16" s="27">
        <v>61.84</v>
      </c>
      <c r="R16" s="28">
        <v>43770</v>
      </c>
      <c r="S16" s="27">
        <v>61.84</v>
      </c>
      <c r="T16" s="29"/>
      <c r="U16" s="31">
        <v>53.536663474999997</v>
      </c>
      <c r="V16" s="29">
        <v>50.194308722999999</v>
      </c>
      <c r="W16" s="31">
        <v>44.209439248999999</v>
      </c>
      <c r="X16" s="31">
        <v>71.052702957999998</v>
      </c>
      <c r="Y16" s="29">
        <v>73.098166536999997</v>
      </c>
      <c r="Z16" s="29">
        <v>76.922924660000007</v>
      </c>
      <c r="AA16" s="29">
        <v>67.731911311000005</v>
      </c>
      <c r="AB16" s="29">
        <v>59.272347871999997</v>
      </c>
      <c r="AC16" s="29">
        <v>78.280533887999994</v>
      </c>
      <c r="AD16" s="29">
        <v>67.445107899999996</v>
      </c>
      <c r="AE16" s="29">
        <v>65.455200366</v>
      </c>
      <c r="AF16" s="27">
        <v>61.84</v>
      </c>
    </row>
    <row r="17" spans="1:32" x14ac:dyDescent="0.55000000000000004">
      <c r="A17" s="28">
        <v>43800</v>
      </c>
      <c r="B17" s="26">
        <f>S17</f>
        <v>61.688077227999997</v>
      </c>
      <c r="C17" s="29"/>
      <c r="D17" s="29">
        <v>37.631</v>
      </c>
      <c r="E17" s="29">
        <v>36.527999999999999</v>
      </c>
      <c r="F17" s="29">
        <v>35.076999999999998</v>
      </c>
      <c r="G17" s="29">
        <v>35.795000000000002</v>
      </c>
      <c r="H17" s="29">
        <v>36.082000000000001</v>
      </c>
      <c r="I17" s="29">
        <v>36.58</v>
      </c>
      <c r="J17" s="29">
        <v>37.694000000000003</v>
      </c>
      <c r="K17" s="29">
        <v>37.959000000000003</v>
      </c>
      <c r="L17" s="29">
        <v>38.792000000000002</v>
      </c>
      <c r="M17" s="29">
        <v>45.261000000000003</v>
      </c>
      <c r="N17" s="29">
        <v>58.171999999999997</v>
      </c>
      <c r="O17" s="29">
        <v>59.813000000000002</v>
      </c>
      <c r="R17" s="28">
        <v>43800</v>
      </c>
      <c r="S17" s="26">
        <f>61688077228/1000000000</f>
        <v>61.688077227999997</v>
      </c>
      <c r="T17" s="29"/>
      <c r="U17" s="31">
        <v>52.896583571000001</v>
      </c>
      <c r="V17" s="29">
        <v>47.382169300999998</v>
      </c>
      <c r="W17" s="31">
        <v>37.764194908999997</v>
      </c>
      <c r="X17" s="31">
        <v>43.460052374999997</v>
      </c>
      <c r="Y17" s="29">
        <v>75.236304814999997</v>
      </c>
      <c r="Z17" s="29">
        <v>76.067601328999999</v>
      </c>
      <c r="AA17" s="29">
        <v>74.095288710000005</v>
      </c>
      <c r="AB17" s="29">
        <v>66.191304662999997</v>
      </c>
      <c r="AC17" s="29">
        <v>68.859444830000001</v>
      </c>
      <c r="AD17" s="29">
        <v>69.968158052999996</v>
      </c>
      <c r="AE17" s="29">
        <v>67.699044251000004</v>
      </c>
      <c r="AF17" s="31">
        <v>63.327381699999997</v>
      </c>
    </row>
    <row r="18" spans="1:32" x14ac:dyDescent="0.55000000000000004">
      <c r="R18" s="28"/>
      <c r="S18" s="30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</sheetData>
  <mergeCells count="2">
    <mergeCell ref="C1:O1"/>
    <mergeCell ref="T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AC08-8F5A-4EE7-B846-86CC6F3D7483}">
  <dimension ref="A1:BM106"/>
  <sheetViews>
    <sheetView topLeftCell="A70" workbookViewId="0">
      <selection activeCell="G1" sqref="G1:G79"/>
    </sheetView>
  </sheetViews>
  <sheetFormatPr defaultRowHeight="14.4" x14ac:dyDescent="0.55000000000000004"/>
  <cols>
    <col min="1" max="1" width="6.7890625" style="2" bestFit="1" customWidth="1"/>
    <col min="2" max="2" width="11.7890625" style="2" bestFit="1" customWidth="1"/>
    <col min="3" max="3" width="12.68359375" style="2" bestFit="1" customWidth="1"/>
    <col min="4" max="6" width="11.7890625" style="2" bestFit="1" customWidth="1"/>
    <col min="7" max="7" width="12.68359375" style="4" bestFit="1" customWidth="1"/>
    <col min="8" max="8" width="15.3125" bestFit="1" customWidth="1"/>
    <col min="9" max="65" width="11.68359375" bestFit="1" customWidth="1"/>
  </cols>
  <sheetData>
    <row r="1" spans="1:65" x14ac:dyDescent="0.55000000000000004">
      <c r="A1" s="2" t="s">
        <v>7</v>
      </c>
      <c r="B1" s="2" t="s">
        <v>0</v>
      </c>
      <c r="C1" s="2" t="s">
        <v>2</v>
      </c>
      <c r="D1" s="2" t="s">
        <v>3</v>
      </c>
      <c r="E1" s="2" t="s">
        <v>4</v>
      </c>
      <c r="F1" s="7" t="s">
        <v>5</v>
      </c>
      <c r="G1" s="4" t="s">
        <v>21</v>
      </c>
      <c r="H1" s="4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65" x14ac:dyDescent="0.55000000000000004">
      <c r="A2" s="2">
        <v>201201</v>
      </c>
      <c r="B2" s="2">
        <v>50073099417</v>
      </c>
      <c r="C2" s="2">
        <v>61351053129</v>
      </c>
      <c r="D2" s="2">
        <v>54794233462</v>
      </c>
      <c r="E2" s="2">
        <v>45706713191</v>
      </c>
      <c r="F2" s="2">
        <v>48309160212</v>
      </c>
      <c r="G2" s="4">
        <v>58038567440</v>
      </c>
    </row>
    <row r="3" spans="1:65" x14ac:dyDescent="0.55000000000000004">
      <c r="A3" s="2">
        <v>201202</v>
      </c>
      <c r="B3" s="2">
        <v>47844130629</v>
      </c>
      <c r="C3" s="2">
        <v>58534275431</v>
      </c>
      <c r="D3" s="2">
        <v>64161816194</v>
      </c>
      <c r="E3" s="2">
        <v>53733942959</v>
      </c>
      <c r="F3" s="2">
        <v>46977766648</v>
      </c>
      <c r="G3" s="4">
        <v>48278533635</v>
      </c>
    </row>
    <row r="4" spans="1:65" x14ac:dyDescent="0.55000000000000004">
      <c r="A4" s="2">
        <v>201203</v>
      </c>
      <c r="B4" s="2">
        <v>77232561786</v>
      </c>
      <c r="C4" s="2">
        <v>47336770948</v>
      </c>
      <c r="D4" s="2">
        <v>51794458643</v>
      </c>
      <c r="E4" s="2">
        <v>64640165904</v>
      </c>
      <c r="F4" s="2">
        <v>53968779155</v>
      </c>
      <c r="G4" s="4">
        <v>48947262479</v>
      </c>
    </row>
    <row r="5" spans="1:65" x14ac:dyDescent="0.55000000000000004">
      <c r="A5" s="2">
        <v>201204</v>
      </c>
      <c r="B5" s="2">
        <v>39461026099</v>
      </c>
      <c r="C5" s="2">
        <v>59920870743</v>
      </c>
      <c r="D5" s="2">
        <v>51392936109</v>
      </c>
      <c r="E5" s="2">
        <v>53024850287</v>
      </c>
      <c r="F5" s="2">
        <v>47569953118</v>
      </c>
      <c r="G5" s="4">
        <v>38290506345</v>
      </c>
    </row>
    <row r="6" spans="1:65" x14ac:dyDescent="0.55000000000000004">
      <c r="A6" s="2">
        <v>201205</v>
      </c>
      <c r="B6" s="2">
        <v>54406753590</v>
      </c>
      <c r="C6" s="2">
        <v>58455276165</v>
      </c>
      <c r="D6" s="2">
        <v>70140991385</v>
      </c>
      <c r="E6" s="2">
        <v>52861628424</v>
      </c>
      <c r="F6" s="2">
        <v>51170115825</v>
      </c>
      <c r="G6" s="4">
        <v>37482065235</v>
      </c>
    </row>
    <row r="7" spans="1:65" x14ac:dyDescent="0.55000000000000004">
      <c r="A7" s="2">
        <v>201206</v>
      </c>
      <c r="B7" s="2">
        <v>47862674724</v>
      </c>
      <c r="C7" s="2">
        <v>46891337740</v>
      </c>
      <c r="D7" s="2">
        <v>40906908020</v>
      </c>
      <c r="E7" s="2">
        <v>75837560778</v>
      </c>
      <c r="F7" s="2">
        <v>59502080542</v>
      </c>
      <c r="G7" s="4">
        <v>42684691615</v>
      </c>
    </row>
    <row r="8" spans="1:65" x14ac:dyDescent="0.55000000000000004">
      <c r="A8" s="2">
        <v>201207</v>
      </c>
      <c r="B8" s="2">
        <v>56718111296</v>
      </c>
      <c r="C8" s="2">
        <v>52745292846</v>
      </c>
      <c r="D8" s="2">
        <v>60009116919</v>
      </c>
      <c r="E8" s="2">
        <v>44032317398</v>
      </c>
      <c r="F8" s="2">
        <v>48160594613</v>
      </c>
      <c r="G8" s="4">
        <v>40907928084</v>
      </c>
    </row>
    <row r="9" spans="1:65" x14ac:dyDescent="0.55000000000000004">
      <c r="A9" s="2">
        <v>201208</v>
      </c>
      <c r="B9" s="2">
        <v>64246585549</v>
      </c>
      <c r="C9" s="2">
        <v>54355593883</v>
      </c>
      <c r="D9" s="2">
        <v>48273813575</v>
      </c>
      <c r="E9" s="2">
        <v>54878729719</v>
      </c>
      <c r="F9" s="2">
        <v>48222780533</v>
      </c>
      <c r="G9" s="4">
        <v>45113987664</v>
      </c>
    </row>
    <row r="10" spans="1:65" x14ac:dyDescent="0.55000000000000004">
      <c r="A10" s="2">
        <v>201209</v>
      </c>
      <c r="B10" s="2">
        <v>68257913148</v>
      </c>
      <c r="C10" s="2">
        <v>62014780224</v>
      </c>
      <c r="D10" s="2">
        <v>59394917198</v>
      </c>
      <c r="E10" s="2">
        <v>59195630120</v>
      </c>
      <c r="F10" s="2">
        <v>66551563715</v>
      </c>
      <c r="G10" s="4">
        <v>56192952104</v>
      </c>
    </row>
    <row r="11" spans="1:65" x14ac:dyDescent="0.55000000000000004">
      <c r="A11" s="2">
        <v>201210</v>
      </c>
      <c r="B11" s="2">
        <v>59610266980</v>
      </c>
      <c r="C11" s="2">
        <v>67816970960</v>
      </c>
      <c r="D11" s="2">
        <v>63086326875</v>
      </c>
      <c r="E11" s="2">
        <v>55512741785</v>
      </c>
      <c r="F11" s="2">
        <v>47693349652</v>
      </c>
      <c r="G11" s="4">
        <v>56830845982</v>
      </c>
    </row>
    <row r="12" spans="1:65" x14ac:dyDescent="0.55000000000000004">
      <c r="A12" s="2">
        <v>201211</v>
      </c>
      <c r="B12" s="2">
        <v>75913042076</v>
      </c>
      <c r="C12" s="2">
        <v>65703191834</v>
      </c>
      <c r="D12" s="2">
        <v>68593553168</v>
      </c>
      <c r="E12" s="2">
        <v>63706231400</v>
      </c>
      <c r="F12" s="2">
        <v>60414876047</v>
      </c>
      <c r="G12" s="4">
        <v>63617516265</v>
      </c>
      <c r="BH12">
        <v>46538114458</v>
      </c>
      <c r="BI12">
        <v>58146891064</v>
      </c>
      <c r="BJ12">
        <v>71598353433</v>
      </c>
      <c r="BK12">
        <v>64432723107</v>
      </c>
      <c r="BL12">
        <v>65013364964</v>
      </c>
      <c r="BM12">
        <v>61894914397</v>
      </c>
    </row>
    <row r="13" spans="1:65" x14ac:dyDescent="0.55000000000000004">
      <c r="A13" s="2">
        <v>201212</v>
      </c>
      <c r="B13" s="2">
        <v>52720942347</v>
      </c>
      <c r="C13" s="2">
        <v>68188547371</v>
      </c>
      <c r="D13" s="2">
        <v>63437805551</v>
      </c>
      <c r="E13" s="2">
        <v>65603167765</v>
      </c>
      <c r="F13" s="2">
        <v>62937699267</v>
      </c>
      <c r="G13" s="4">
        <v>74584222733</v>
      </c>
    </row>
    <row r="14" spans="1:65" s="3" customFormat="1" x14ac:dyDescent="0.55000000000000004">
      <c r="A14" s="3">
        <v>201301</v>
      </c>
      <c r="B14" s="3">
        <v>67402525074</v>
      </c>
      <c r="C14" s="3">
        <v>65153185057</v>
      </c>
      <c r="D14" s="3">
        <v>76409547674</v>
      </c>
      <c r="E14" s="3">
        <v>62511100543</v>
      </c>
      <c r="F14" s="3">
        <v>60010345534</v>
      </c>
      <c r="G14" s="4">
        <v>57261138850</v>
      </c>
    </row>
    <row r="15" spans="1:65" x14ac:dyDescent="0.55000000000000004">
      <c r="A15" s="2">
        <v>201302</v>
      </c>
      <c r="B15" s="2">
        <v>62480942278</v>
      </c>
      <c r="C15" s="2">
        <v>59228561352</v>
      </c>
      <c r="D15" s="2">
        <v>55442901130</v>
      </c>
      <c r="E15" s="2">
        <v>75762181195</v>
      </c>
      <c r="F15" s="2">
        <v>61618983746</v>
      </c>
      <c r="G15" s="4">
        <v>50381070974</v>
      </c>
    </row>
    <row r="16" spans="1:65" x14ac:dyDescent="0.55000000000000004">
      <c r="A16" s="2">
        <v>201303</v>
      </c>
      <c r="B16" s="2">
        <v>52433285045</v>
      </c>
      <c r="C16" s="2">
        <v>63914959755</v>
      </c>
      <c r="D16" s="2">
        <v>69237744366</v>
      </c>
      <c r="E16" s="2">
        <v>59520559511</v>
      </c>
      <c r="F16" s="2">
        <v>78660737625</v>
      </c>
      <c r="G16" s="4">
        <v>71264885327</v>
      </c>
    </row>
    <row r="17" spans="1:7" x14ac:dyDescent="0.55000000000000004">
      <c r="A17" s="2">
        <v>201304</v>
      </c>
      <c r="B17" s="2">
        <v>58507142342</v>
      </c>
      <c r="C17" s="6">
        <v>56626786564</v>
      </c>
      <c r="D17" s="2">
        <v>59810056746</v>
      </c>
      <c r="E17" s="2">
        <v>66006987072</v>
      </c>
      <c r="F17" s="2">
        <v>56843671777</v>
      </c>
      <c r="G17" s="4">
        <v>38489589736</v>
      </c>
    </row>
    <row r="18" spans="1:7" x14ac:dyDescent="0.55000000000000004">
      <c r="A18" s="2">
        <v>201305</v>
      </c>
      <c r="B18" s="2">
        <v>62301299328</v>
      </c>
      <c r="C18" s="2">
        <v>55504504041</v>
      </c>
      <c r="D18" s="2">
        <v>54694473022</v>
      </c>
      <c r="E18" s="2">
        <v>65858359066</v>
      </c>
      <c r="F18" s="2">
        <v>70498120157</v>
      </c>
      <c r="G18" s="4">
        <v>48891587286</v>
      </c>
    </row>
    <row r="19" spans="1:7" x14ac:dyDescent="0.55000000000000004">
      <c r="A19" s="2">
        <v>201306</v>
      </c>
      <c r="B19" s="2">
        <v>56070971599</v>
      </c>
      <c r="C19" s="2">
        <v>60677176341</v>
      </c>
      <c r="D19" s="2">
        <v>59735370926</v>
      </c>
      <c r="E19" s="2">
        <v>51221931483</v>
      </c>
      <c r="F19" s="2">
        <v>53748979233</v>
      </c>
      <c r="G19" s="4">
        <v>43699073033</v>
      </c>
    </row>
    <row r="20" spans="1:7" x14ac:dyDescent="0.55000000000000004">
      <c r="A20" s="2">
        <v>201307</v>
      </c>
      <c r="B20" s="2">
        <v>58134689886</v>
      </c>
      <c r="C20" s="2">
        <v>56448739763</v>
      </c>
      <c r="D20" s="2">
        <v>60377494556</v>
      </c>
      <c r="E20" s="2">
        <v>60449846443</v>
      </c>
      <c r="F20" s="2">
        <v>62991168402</v>
      </c>
      <c r="G20" s="4">
        <v>47217818094</v>
      </c>
    </row>
    <row r="21" spans="1:7" x14ac:dyDescent="0.55000000000000004">
      <c r="A21" s="2">
        <v>201308</v>
      </c>
      <c r="B21" s="2">
        <v>54456381400</v>
      </c>
      <c r="C21" s="2">
        <v>52488949332</v>
      </c>
      <c r="D21" s="2">
        <v>51722166150</v>
      </c>
      <c r="E21" s="2">
        <v>60640392671</v>
      </c>
      <c r="F21" s="2">
        <v>60580072834</v>
      </c>
      <c r="G21" s="4">
        <v>50231753836</v>
      </c>
    </row>
    <row r="22" spans="1:7" x14ac:dyDescent="0.55000000000000004">
      <c r="A22" s="2">
        <v>201309</v>
      </c>
      <c r="B22" s="2">
        <v>45386520370</v>
      </c>
      <c r="C22" s="2">
        <v>51888241964</v>
      </c>
      <c r="D22" s="2">
        <v>51800495298</v>
      </c>
      <c r="E22" s="2">
        <v>46416309444</v>
      </c>
      <c r="F22" s="2">
        <v>53669538395</v>
      </c>
      <c r="G22" s="4">
        <v>51714641278</v>
      </c>
    </row>
    <row r="23" spans="1:7" x14ac:dyDescent="0.55000000000000004">
      <c r="A23" s="2">
        <v>201310</v>
      </c>
      <c r="B23" s="2">
        <v>39285971191</v>
      </c>
      <c r="C23" s="2">
        <v>45443295637</v>
      </c>
      <c r="D23" s="2">
        <v>47868172385</v>
      </c>
      <c r="E23" s="2">
        <v>46466927482</v>
      </c>
      <c r="F23" s="2">
        <v>52579401023</v>
      </c>
      <c r="G23" s="4">
        <v>43173835204</v>
      </c>
    </row>
    <row r="24" spans="1:7" x14ac:dyDescent="0.55000000000000004">
      <c r="A24" s="2">
        <v>201311</v>
      </c>
      <c r="B24" s="2">
        <v>33337872222</v>
      </c>
      <c r="C24" s="2">
        <v>39857208904</v>
      </c>
      <c r="D24" s="2">
        <v>40971621003</v>
      </c>
      <c r="E24" s="2">
        <v>45394488717</v>
      </c>
      <c r="F24" s="2">
        <v>60391326621</v>
      </c>
      <c r="G24" s="4">
        <v>56623544689</v>
      </c>
    </row>
    <row r="25" spans="1:7" x14ac:dyDescent="0.55000000000000004">
      <c r="A25" s="2">
        <v>201312</v>
      </c>
      <c r="B25" s="2">
        <v>29541883473</v>
      </c>
      <c r="C25" s="2">
        <v>34283802154</v>
      </c>
      <c r="D25" s="2">
        <v>37234306918</v>
      </c>
      <c r="E25" s="2">
        <v>37581576580</v>
      </c>
      <c r="F25" s="2">
        <v>38947551796</v>
      </c>
      <c r="G25" s="4">
        <v>41218297697</v>
      </c>
    </row>
    <row r="26" spans="1:7" x14ac:dyDescent="0.55000000000000004">
      <c r="A26" s="2">
        <v>201401</v>
      </c>
      <c r="B26" s="2">
        <v>23476295819</v>
      </c>
      <c r="C26" s="2">
        <v>29271014385</v>
      </c>
      <c r="D26" s="2">
        <v>30465433908</v>
      </c>
      <c r="E26" s="2">
        <v>36775615187</v>
      </c>
      <c r="F26" s="2">
        <v>44160325287</v>
      </c>
      <c r="G26" s="4">
        <v>47871773332</v>
      </c>
    </row>
    <row r="27" spans="1:7" x14ac:dyDescent="0.55000000000000004">
      <c r="A27" s="2">
        <v>201402</v>
      </c>
      <c r="B27" s="2">
        <v>22884104111</v>
      </c>
      <c r="C27" s="2">
        <v>24906682199</v>
      </c>
      <c r="D27" s="2">
        <v>27493709432</v>
      </c>
      <c r="E27" s="2">
        <v>31820885471</v>
      </c>
      <c r="F27" s="2">
        <v>41124833101</v>
      </c>
      <c r="G27" s="4">
        <v>44009275254</v>
      </c>
    </row>
    <row r="28" spans="1:7" x14ac:dyDescent="0.55000000000000004">
      <c r="A28" s="2">
        <v>201403</v>
      </c>
      <c r="B28" s="2">
        <v>20922086406</v>
      </c>
      <c r="C28" s="2">
        <v>22419791842</v>
      </c>
      <c r="D28" s="2">
        <v>22874196280</v>
      </c>
      <c r="E28" s="2">
        <v>28439517578</v>
      </c>
      <c r="F28" s="2">
        <v>32302950361</v>
      </c>
      <c r="G28" s="4">
        <v>44570879333</v>
      </c>
    </row>
    <row r="29" spans="1:7" x14ac:dyDescent="0.55000000000000004">
      <c r="A29" s="2">
        <v>201404</v>
      </c>
      <c r="B29" s="2">
        <v>24550419016</v>
      </c>
      <c r="C29" s="2">
        <v>21410429283</v>
      </c>
      <c r="D29" s="2">
        <v>23367514232</v>
      </c>
      <c r="E29" s="2">
        <v>24569666066</v>
      </c>
      <c r="F29" s="2">
        <v>36691829764</v>
      </c>
      <c r="G29" s="4">
        <v>41568612885</v>
      </c>
    </row>
    <row r="30" spans="1:7" x14ac:dyDescent="0.55000000000000004">
      <c r="A30" s="2">
        <v>201405</v>
      </c>
      <c r="B30" s="2">
        <v>25066326187</v>
      </c>
      <c r="C30" s="2">
        <v>22244529450</v>
      </c>
      <c r="D30" s="2">
        <v>21539490618</v>
      </c>
      <c r="E30" s="2">
        <v>24724596619</v>
      </c>
      <c r="F30" s="2">
        <v>36086938656</v>
      </c>
      <c r="G30" s="4">
        <v>49302891335</v>
      </c>
    </row>
    <row r="31" spans="1:7" x14ac:dyDescent="0.55000000000000004">
      <c r="A31" s="2">
        <v>201406</v>
      </c>
      <c r="B31" s="2">
        <v>29189890722</v>
      </c>
      <c r="C31" s="2">
        <v>25989800938</v>
      </c>
      <c r="D31" s="2">
        <v>23674536917</v>
      </c>
      <c r="E31" s="2">
        <v>23239443581</v>
      </c>
      <c r="F31" s="2">
        <v>33146975240</v>
      </c>
      <c r="G31" s="4">
        <v>43396585457</v>
      </c>
    </row>
    <row r="32" spans="1:7" x14ac:dyDescent="0.55000000000000004">
      <c r="A32" s="2">
        <v>201407</v>
      </c>
      <c r="B32" s="2">
        <v>32591490643</v>
      </c>
      <c r="C32" s="2">
        <v>28844884598</v>
      </c>
      <c r="D32" s="2">
        <v>25710501332</v>
      </c>
      <c r="E32" s="2">
        <v>23148719278</v>
      </c>
      <c r="F32" s="2">
        <v>33526163275</v>
      </c>
      <c r="G32" s="4">
        <v>48462413858</v>
      </c>
    </row>
    <row r="33" spans="1:7" x14ac:dyDescent="0.55000000000000004">
      <c r="A33" s="2">
        <v>201408</v>
      </c>
      <c r="B33" s="2">
        <v>31064271465</v>
      </c>
      <c r="C33" s="2">
        <v>32427505755</v>
      </c>
      <c r="D33" s="2">
        <v>31008740443</v>
      </c>
      <c r="E33" s="2">
        <v>25703221202</v>
      </c>
      <c r="F33" s="2">
        <v>34445337097</v>
      </c>
      <c r="G33" s="4">
        <v>50475394513</v>
      </c>
    </row>
    <row r="34" spans="1:7" x14ac:dyDescent="0.55000000000000004">
      <c r="A34" s="2">
        <v>201409</v>
      </c>
      <c r="B34" s="2">
        <v>33010208327</v>
      </c>
      <c r="C34" s="2">
        <v>33225001297</v>
      </c>
      <c r="D34" s="2">
        <v>33403035942</v>
      </c>
      <c r="E34" s="2">
        <v>29511792419</v>
      </c>
      <c r="F34" s="2">
        <v>29916340022</v>
      </c>
      <c r="G34" s="4">
        <v>47217918028</v>
      </c>
    </row>
    <row r="35" spans="1:7" x14ac:dyDescent="0.55000000000000004">
      <c r="A35" s="2">
        <v>201410</v>
      </c>
      <c r="B35" s="2">
        <v>34326638512</v>
      </c>
      <c r="C35" s="2">
        <v>32753160394</v>
      </c>
      <c r="D35" s="2">
        <v>32302877895</v>
      </c>
      <c r="E35" s="2">
        <v>32398205310</v>
      </c>
      <c r="F35" s="2">
        <v>27502468810</v>
      </c>
      <c r="G35" s="4">
        <v>41604655803</v>
      </c>
    </row>
    <row r="36" spans="1:7" x14ac:dyDescent="0.55000000000000004">
      <c r="A36" s="2">
        <v>201411</v>
      </c>
      <c r="B36" s="2">
        <v>32297570639</v>
      </c>
      <c r="C36" s="2">
        <v>34506859509</v>
      </c>
      <c r="D36" s="2">
        <v>34193298133</v>
      </c>
      <c r="E36" s="2">
        <v>30805591030</v>
      </c>
      <c r="F36" s="2">
        <v>28694220359</v>
      </c>
      <c r="G36" s="4">
        <v>42172805814</v>
      </c>
    </row>
    <row r="37" spans="1:7" x14ac:dyDescent="0.55000000000000004">
      <c r="A37" s="2">
        <v>201412</v>
      </c>
      <c r="B37" s="2">
        <v>34762429929</v>
      </c>
      <c r="C37" s="2">
        <v>33906308985</v>
      </c>
      <c r="D37" s="2">
        <v>35385647118</v>
      </c>
      <c r="E37" s="2">
        <v>33422198871</v>
      </c>
      <c r="F37" s="2">
        <v>32947873607</v>
      </c>
      <c r="G37" s="4">
        <v>34790413333</v>
      </c>
    </row>
    <row r="38" spans="1:7" x14ac:dyDescent="0.55000000000000004">
      <c r="A38" s="2">
        <v>201501</v>
      </c>
      <c r="B38" s="2">
        <v>34961956079</v>
      </c>
      <c r="C38" s="2">
        <v>34320557018</v>
      </c>
      <c r="D38" s="2">
        <v>33193761295</v>
      </c>
      <c r="E38" s="2">
        <v>36195833274</v>
      </c>
      <c r="F38" s="2">
        <v>32624009434</v>
      </c>
      <c r="G38" s="4">
        <v>34733443511</v>
      </c>
    </row>
    <row r="39" spans="1:7" x14ac:dyDescent="0.55000000000000004">
      <c r="A39" s="2">
        <v>201502</v>
      </c>
      <c r="B39" s="2">
        <v>33377715904</v>
      </c>
      <c r="C39" s="2">
        <v>36589231135</v>
      </c>
      <c r="D39" s="2">
        <v>36172298537</v>
      </c>
      <c r="E39" s="2">
        <v>33665165798</v>
      </c>
      <c r="F39" s="2">
        <v>32599823185</v>
      </c>
      <c r="G39" s="4">
        <v>36170668194</v>
      </c>
    </row>
    <row r="40" spans="1:7" x14ac:dyDescent="0.55000000000000004">
      <c r="A40" s="2">
        <v>201503</v>
      </c>
      <c r="B40" s="2">
        <v>40976811707</v>
      </c>
      <c r="C40" s="2">
        <v>35596805817</v>
      </c>
      <c r="D40" s="2">
        <v>37160069272</v>
      </c>
      <c r="E40" s="2">
        <v>37434426043</v>
      </c>
      <c r="F40" s="2">
        <v>35624899801</v>
      </c>
      <c r="G40" s="4">
        <v>36736710196</v>
      </c>
    </row>
    <row r="41" spans="1:7" x14ac:dyDescent="0.55000000000000004">
      <c r="A41" s="2">
        <v>201504</v>
      </c>
      <c r="B41" s="2">
        <v>44319105661</v>
      </c>
      <c r="C41" s="2">
        <v>37750437818</v>
      </c>
      <c r="D41" s="2">
        <v>35651695979</v>
      </c>
      <c r="E41" s="2">
        <v>39380198338</v>
      </c>
      <c r="F41" s="2">
        <v>38525327606</v>
      </c>
      <c r="G41" s="4">
        <v>41340038726</v>
      </c>
    </row>
    <row r="42" spans="1:7" x14ac:dyDescent="0.55000000000000004">
      <c r="A42" s="2">
        <v>201505</v>
      </c>
      <c r="B42" s="2">
        <v>37306467082</v>
      </c>
      <c r="C42" s="2">
        <v>43790571784</v>
      </c>
      <c r="D42" s="2">
        <v>41461998023</v>
      </c>
      <c r="E42" s="2">
        <v>36585486314</v>
      </c>
      <c r="F42" s="2">
        <v>35062781548</v>
      </c>
      <c r="G42" s="4">
        <v>42363717685</v>
      </c>
    </row>
    <row r="43" spans="1:7" x14ac:dyDescent="0.55000000000000004">
      <c r="A43" s="2">
        <v>201506</v>
      </c>
      <c r="B43" s="2">
        <v>42429177757</v>
      </c>
      <c r="C43" s="2">
        <v>41200257803</v>
      </c>
      <c r="D43" s="2">
        <v>44335070447</v>
      </c>
      <c r="E43" s="2">
        <v>42030964651</v>
      </c>
      <c r="F43" s="2">
        <v>37453607708</v>
      </c>
      <c r="G43" s="4">
        <v>42509081126</v>
      </c>
    </row>
    <row r="44" spans="1:7" x14ac:dyDescent="0.55000000000000004">
      <c r="A44" s="2">
        <v>201507</v>
      </c>
      <c r="B44" s="2">
        <v>42682726456</v>
      </c>
      <c r="C44" s="2">
        <v>38699139594</v>
      </c>
      <c r="D44" s="2">
        <v>38945966832</v>
      </c>
      <c r="E44" s="2">
        <v>44782904731</v>
      </c>
      <c r="F44" s="2">
        <v>39330606157</v>
      </c>
      <c r="G44" s="4">
        <v>43058990557</v>
      </c>
    </row>
    <row r="45" spans="1:7" x14ac:dyDescent="0.55000000000000004">
      <c r="A45" s="2">
        <v>201508</v>
      </c>
      <c r="B45" s="2">
        <v>36875808677</v>
      </c>
      <c r="C45" s="2">
        <v>40886383484</v>
      </c>
      <c r="D45" s="2">
        <v>42040584035</v>
      </c>
      <c r="E45" s="2">
        <v>37197181702</v>
      </c>
      <c r="F45" s="2">
        <v>35496953274</v>
      </c>
      <c r="G45" s="4">
        <v>39397477228</v>
      </c>
    </row>
    <row r="46" spans="1:7" x14ac:dyDescent="0.55000000000000004">
      <c r="A46" s="2">
        <v>201509</v>
      </c>
      <c r="B46" s="2">
        <v>41570569009</v>
      </c>
      <c r="C46" s="2">
        <v>39501793326</v>
      </c>
      <c r="D46" s="2">
        <v>39129426216</v>
      </c>
      <c r="E46" s="2">
        <v>40779049724</v>
      </c>
      <c r="F46" s="2">
        <v>39445539710</v>
      </c>
      <c r="G46" s="4">
        <v>38239175354</v>
      </c>
    </row>
    <row r="47" spans="1:7" x14ac:dyDescent="0.55000000000000004">
      <c r="A47" s="2">
        <v>201510</v>
      </c>
      <c r="B47" s="2">
        <v>38204858072</v>
      </c>
      <c r="C47" s="2">
        <v>38611020872</v>
      </c>
      <c r="D47" s="2">
        <v>37074717259</v>
      </c>
      <c r="E47" s="2">
        <v>39696331199</v>
      </c>
      <c r="F47" s="2">
        <v>42118130839</v>
      </c>
      <c r="G47" s="4">
        <v>36830693366</v>
      </c>
    </row>
    <row r="48" spans="1:7" x14ac:dyDescent="0.55000000000000004">
      <c r="A48" s="2">
        <v>201511</v>
      </c>
      <c r="B48" s="2">
        <v>33306152683</v>
      </c>
      <c r="C48" s="2">
        <v>39772255319</v>
      </c>
      <c r="D48" s="2">
        <v>40956706175</v>
      </c>
      <c r="E48" s="2">
        <v>35610951285</v>
      </c>
      <c r="F48" s="2">
        <v>35797873124</v>
      </c>
      <c r="G48" s="4">
        <v>34007945997</v>
      </c>
    </row>
    <row r="49" spans="1:7" x14ac:dyDescent="0.55000000000000004">
      <c r="A49" s="2">
        <v>201512</v>
      </c>
      <c r="B49" s="2">
        <v>31246283208</v>
      </c>
      <c r="C49" s="2">
        <v>34980398875</v>
      </c>
      <c r="D49" s="2">
        <v>36666112251</v>
      </c>
      <c r="E49" s="2">
        <v>40538066278</v>
      </c>
      <c r="F49" s="2">
        <v>36559530765</v>
      </c>
      <c r="G49" s="4">
        <v>33337778044</v>
      </c>
    </row>
    <row r="50" spans="1:7" x14ac:dyDescent="0.55000000000000004">
      <c r="A50" s="2">
        <v>201601</v>
      </c>
      <c r="B50" s="2">
        <v>31681323567</v>
      </c>
      <c r="C50" s="2">
        <v>31257773026</v>
      </c>
      <c r="D50" s="2">
        <v>33173738205</v>
      </c>
      <c r="E50" s="2">
        <v>37978327367</v>
      </c>
      <c r="F50" s="2">
        <v>34899323915</v>
      </c>
      <c r="G50" s="4">
        <v>31183589301</v>
      </c>
    </row>
    <row r="51" spans="1:7" x14ac:dyDescent="0.55000000000000004">
      <c r="A51" s="2">
        <v>201602</v>
      </c>
      <c r="B51" s="2">
        <v>30037491861</v>
      </c>
      <c r="C51" s="2">
        <v>30779414034</v>
      </c>
      <c r="D51" s="2">
        <v>31366170329</v>
      </c>
      <c r="E51" s="2">
        <v>32468616769</v>
      </c>
      <c r="F51" s="2">
        <v>34424123752</v>
      </c>
      <c r="G51" s="4">
        <v>29149093851</v>
      </c>
    </row>
    <row r="52" spans="1:7" x14ac:dyDescent="0.55000000000000004">
      <c r="A52" s="2">
        <v>201603</v>
      </c>
      <c r="B52" s="2">
        <v>37788450959</v>
      </c>
      <c r="C52" s="2">
        <v>31488353811</v>
      </c>
      <c r="D52" s="2">
        <v>31592698393</v>
      </c>
      <c r="E52" s="2">
        <v>33203431709</v>
      </c>
      <c r="F52" s="2">
        <v>41562046678</v>
      </c>
      <c r="G52" s="4">
        <v>34517322921</v>
      </c>
    </row>
    <row r="53" spans="1:7" x14ac:dyDescent="0.55000000000000004">
      <c r="A53" s="2">
        <v>201604</v>
      </c>
      <c r="B53" s="2">
        <v>41798779439</v>
      </c>
      <c r="C53" s="2">
        <v>34300918507</v>
      </c>
      <c r="D53" s="2">
        <v>31322698290</v>
      </c>
      <c r="E53" s="2">
        <v>33969063923</v>
      </c>
      <c r="F53" s="2">
        <v>43357762852</v>
      </c>
      <c r="G53" s="4">
        <v>40296763228</v>
      </c>
    </row>
    <row r="54" spans="1:7" x14ac:dyDescent="0.55000000000000004">
      <c r="A54" s="2">
        <v>201605</v>
      </c>
      <c r="B54" s="2">
        <v>42081803723</v>
      </c>
      <c r="C54" s="2">
        <v>40871809482</v>
      </c>
      <c r="D54" s="2">
        <v>37491209909</v>
      </c>
      <c r="E54" s="2">
        <v>33036383633</v>
      </c>
      <c r="F54" s="2">
        <v>35535677327</v>
      </c>
      <c r="G54" s="4">
        <v>36398142116</v>
      </c>
    </row>
    <row r="55" spans="1:7" x14ac:dyDescent="0.55000000000000004">
      <c r="A55" s="2">
        <v>201606</v>
      </c>
      <c r="B55" s="2">
        <v>48473218959</v>
      </c>
      <c r="C55" s="2">
        <v>43503192014</v>
      </c>
      <c r="D55" s="2">
        <v>40908227980</v>
      </c>
      <c r="E55" s="2">
        <v>37655136158</v>
      </c>
      <c r="F55" s="2">
        <v>36582096326</v>
      </c>
      <c r="G55" s="4">
        <v>42205719672</v>
      </c>
    </row>
    <row r="56" spans="1:7" x14ac:dyDescent="0.55000000000000004">
      <c r="A56" s="2">
        <v>201607</v>
      </c>
      <c r="B56" s="2">
        <v>46691721016</v>
      </c>
      <c r="C56" s="2">
        <v>46844068638</v>
      </c>
      <c r="D56" s="2">
        <v>43598209093</v>
      </c>
      <c r="E56" s="2">
        <v>41181294457</v>
      </c>
      <c r="F56" s="2">
        <v>38691247468</v>
      </c>
      <c r="G56" s="4">
        <v>44703254588</v>
      </c>
    </row>
    <row r="57" spans="1:7" x14ac:dyDescent="0.55000000000000004">
      <c r="A57" s="2">
        <v>201608</v>
      </c>
      <c r="B57" s="2">
        <v>53300774764</v>
      </c>
      <c r="C57" s="2">
        <v>49905204856</v>
      </c>
      <c r="D57" s="2">
        <v>50006550674</v>
      </c>
      <c r="E57" s="2">
        <v>41889161209</v>
      </c>
      <c r="F57" s="2">
        <v>38229140535</v>
      </c>
      <c r="G57" s="4">
        <v>43547417298</v>
      </c>
    </row>
    <row r="58" spans="1:7" x14ac:dyDescent="0.55000000000000004">
      <c r="A58" s="2">
        <v>201609</v>
      </c>
      <c r="B58" s="2">
        <v>63368977744</v>
      </c>
      <c r="C58" s="2">
        <v>51794011654</v>
      </c>
      <c r="D58" s="2">
        <v>49325499595</v>
      </c>
      <c r="E58" s="2">
        <v>49184336752</v>
      </c>
      <c r="F58" s="2">
        <v>45492174367</v>
      </c>
      <c r="G58" s="4">
        <v>49566610226</v>
      </c>
    </row>
    <row r="59" spans="1:7" x14ac:dyDescent="0.55000000000000004">
      <c r="A59" s="2">
        <v>201610</v>
      </c>
      <c r="B59" s="2">
        <v>60340668946</v>
      </c>
      <c r="C59" s="2">
        <v>59409971750</v>
      </c>
      <c r="D59" s="2">
        <v>54813141993</v>
      </c>
      <c r="E59" s="2">
        <v>49581619192</v>
      </c>
      <c r="F59" s="2">
        <v>46706470005</v>
      </c>
      <c r="G59" s="4">
        <v>46546231127</v>
      </c>
    </row>
    <row r="60" spans="1:7" x14ac:dyDescent="0.55000000000000004">
      <c r="A60" s="2">
        <v>201611</v>
      </c>
      <c r="B60" s="2">
        <v>58591798031</v>
      </c>
      <c r="C60" s="2">
        <v>62449223967</v>
      </c>
      <c r="D60" s="2">
        <v>61966556178</v>
      </c>
      <c r="E60" s="2">
        <v>52773217695</v>
      </c>
      <c r="F60" s="2">
        <v>44462294070</v>
      </c>
      <c r="G60" s="4">
        <v>40544889306</v>
      </c>
    </row>
    <row r="61" spans="1:7" x14ac:dyDescent="0.55000000000000004">
      <c r="A61" s="2">
        <v>201612</v>
      </c>
      <c r="B61" s="2">
        <v>57293678275</v>
      </c>
      <c r="C61" s="2">
        <v>57436049679</v>
      </c>
      <c r="D61" s="2">
        <v>59847104059</v>
      </c>
      <c r="E61" s="2">
        <v>61244194919</v>
      </c>
      <c r="F61" s="2">
        <v>46004522987</v>
      </c>
      <c r="G61" s="4">
        <v>39325775503</v>
      </c>
    </row>
    <row r="62" spans="1:7" x14ac:dyDescent="0.55000000000000004">
      <c r="A62" s="2">
        <v>201701</v>
      </c>
      <c r="B62" s="2">
        <v>45167068214</v>
      </c>
      <c r="C62" s="2">
        <v>52647792045</v>
      </c>
      <c r="D62" s="2">
        <v>57092318153</v>
      </c>
      <c r="E62" s="2">
        <v>57457525852</v>
      </c>
      <c r="F62" s="2">
        <v>45243881865</v>
      </c>
      <c r="G62" s="4">
        <v>41203038428</v>
      </c>
    </row>
    <row r="63" spans="1:7" x14ac:dyDescent="0.55000000000000004">
      <c r="A63" s="2">
        <v>201702</v>
      </c>
      <c r="B63" s="2">
        <v>34723811425</v>
      </c>
      <c r="C63" s="2">
        <v>46398866040</v>
      </c>
      <c r="D63" s="2">
        <v>51224212746</v>
      </c>
      <c r="E63" s="2">
        <v>53953802422</v>
      </c>
      <c r="F63" s="2">
        <v>44972443590</v>
      </c>
      <c r="G63" s="4">
        <v>37175242345</v>
      </c>
    </row>
    <row r="64" spans="1:7" x14ac:dyDescent="0.55000000000000004">
      <c r="A64" s="2">
        <v>201703</v>
      </c>
      <c r="B64" s="2">
        <v>36592283916</v>
      </c>
      <c r="C64" s="2">
        <v>35327288817</v>
      </c>
      <c r="D64" s="2">
        <v>40917905001</v>
      </c>
      <c r="E64" s="2">
        <v>50684019389</v>
      </c>
      <c r="F64" s="2">
        <v>51442786751</v>
      </c>
      <c r="G64" s="4">
        <v>42206586026</v>
      </c>
    </row>
    <row r="65" spans="1:7" x14ac:dyDescent="0.55000000000000004">
      <c r="A65" s="2">
        <v>201704</v>
      </c>
      <c r="B65" s="2">
        <v>35695090758</v>
      </c>
      <c r="C65" s="2">
        <v>31177930286</v>
      </c>
      <c r="D65" s="2">
        <v>32427693790</v>
      </c>
      <c r="E65" s="2">
        <v>40927244278</v>
      </c>
      <c r="F65" s="2">
        <v>49235403568</v>
      </c>
      <c r="G65" s="4">
        <v>43794936026</v>
      </c>
    </row>
    <row r="66" spans="1:7" x14ac:dyDescent="0.55000000000000004">
      <c r="A66" s="2">
        <v>201705</v>
      </c>
      <c r="B66" s="2">
        <v>39581397453</v>
      </c>
      <c r="C66" s="2">
        <v>33825834314</v>
      </c>
      <c r="D66" s="2">
        <v>31741775117</v>
      </c>
      <c r="E66" s="2">
        <v>33209699032</v>
      </c>
      <c r="F66" s="2">
        <v>43604217217</v>
      </c>
      <c r="G66" s="4">
        <v>41500413951</v>
      </c>
    </row>
    <row r="67" spans="1:7" x14ac:dyDescent="0.55000000000000004">
      <c r="A67" s="2">
        <v>201706</v>
      </c>
      <c r="B67" s="2">
        <v>44456223771</v>
      </c>
      <c r="C67" s="2">
        <v>37017521818</v>
      </c>
      <c r="D67" s="2">
        <v>30667642037</v>
      </c>
      <c r="E67" s="2">
        <v>34457082728</v>
      </c>
      <c r="F67" s="2">
        <v>39608149176</v>
      </c>
      <c r="G67" s="4">
        <v>45957559021</v>
      </c>
    </row>
    <row r="68" spans="1:7" x14ac:dyDescent="0.55000000000000004">
      <c r="A68" s="2">
        <v>201707</v>
      </c>
      <c r="B68" s="2">
        <v>43155042781</v>
      </c>
      <c r="C68" s="2">
        <v>42968308022</v>
      </c>
      <c r="D68" s="2">
        <v>36778343799</v>
      </c>
      <c r="E68" s="2">
        <v>32532355456</v>
      </c>
      <c r="F68" s="2">
        <v>32702335462</v>
      </c>
      <c r="G68" s="4">
        <v>42722404133</v>
      </c>
    </row>
    <row r="69" spans="1:7" x14ac:dyDescent="0.55000000000000004">
      <c r="A69" s="2">
        <v>201708</v>
      </c>
      <c r="B69" s="2">
        <v>46048232337</v>
      </c>
      <c r="C69" s="2">
        <v>44483177398</v>
      </c>
      <c r="D69" s="2">
        <v>43850200752</v>
      </c>
      <c r="E69" s="2">
        <v>35542745031</v>
      </c>
      <c r="F69" s="2">
        <v>31193522882</v>
      </c>
      <c r="G69" s="4">
        <v>46248672485</v>
      </c>
    </row>
    <row r="70" spans="1:7" x14ac:dyDescent="0.55000000000000004">
      <c r="A70" s="2">
        <v>201709</v>
      </c>
      <c r="B70" s="2">
        <v>43914428325</v>
      </c>
      <c r="C70" s="2">
        <v>45914383838</v>
      </c>
      <c r="D70" s="2">
        <v>42771355947</v>
      </c>
      <c r="E70" s="2">
        <v>43511659207</v>
      </c>
      <c r="F70" s="2">
        <v>38127824624</v>
      </c>
      <c r="G70" s="4">
        <v>52454887886</v>
      </c>
    </row>
    <row r="71" spans="1:7" x14ac:dyDescent="0.55000000000000004">
      <c r="A71" s="2">
        <v>201710</v>
      </c>
      <c r="B71" s="2">
        <v>41532611597</v>
      </c>
      <c r="C71" s="2">
        <v>46884548491</v>
      </c>
      <c r="D71" s="2">
        <v>47402871888</v>
      </c>
      <c r="E71" s="2">
        <v>41244371249</v>
      </c>
      <c r="F71" s="2">
        <v>40766071568</v>
      </c>
      <c r="G71" s="4">
        <v>47344581171</v>
      </c>
    </row>
    <row r="72" spans="1:7" x14ac:dyDescent="0.55000000000000004">
      <c r="A72" s="2">
        <v>201711</v>
      </c>
      <c r="B72" s="2">
        <v>40885453673</v>
      </c>
      <c r="C72" s="2">
        <v>43338102365</v>
      </c>
      <c r="D72" s="2">
        <v>46430299870</v>
      </c>
      <c r="E72" s="2">
        <v>45817020573</v>
      </c>
      <c r="F72" s="2">
        <v>45706278843</v>
      </c>
      <c r="G72" s="4">
        <v>45409125310</v>
      </c>
    </row>
    <row r="73" spans="1:7" x14ac:dyDescent="0.55000000000000004">
      <c r="A73" s="2">
        <v>201712</v>
      </c>
      <c r="B73" s="2">
        <v>44407017036</v>
      </c>
      <c r="C73" s="2">
        <v>41156830284</v>
      </c>
      <c r="D73" s="2">
        <v>43227347063</v>
      </c>
      <c r="E73" s="2">
        <v>46892296148</v>
      </c>
      <c r="F73" s="2">
        <v>51892848790</v>
      </c>
      <c r="G73" s="4">
        <v>43245362105</v>
      </c>
    </row>
    <row r="74" spans="1:7" x14ac:dyDescent="0.55000000000000004">
      <c r="A74" s="2">
        <v>201801</v>
      </c>
      <c r="B74" s="2">
        <v>40533378928</v>
      </c>
      <c r="C74" s="2">
        <v>42046001340</v>
      </c>
      <c r="D74" s="2">
        <v>41721485522</v>
      </c>
      <c r="E74" s="2">
        <v>42715024138</v>
      </c>
      <c r="F74" s="2">
        <v>44347802467</v>
      </c>
      <c r="G74" s="4">
        <v>34356767705</v>
      </c>
    </row>
    <row r="75" spans="1:7" x14ac:dyDescent="0.55000000000000004">
      <c r="A75" s="2">
        <v>201802</v>
      </c>
      <c r="B75" s="2">
        <v>36494569536</v>
      </c>
      <c r="C75" s="2">
        <v>41503235791</v>
      </c>
      <c r="D75" s="2">
        <v>43170959947</v>
      </c>
      <c r="E75" s="2">
        <v>42683484479</v>
      </c>
      <c r="F75" s="2">
        <v>42600269574</v>
      </c>
      <c r="G75" s="4">
        <v>27809201255</v>
      </c>
    </row>
    <row r="76" spans="1:7" x14ac:dyDescent="0.55000000000000004">
      <c r="A76" s="2">
        <v>201803</v>
      </c>
      <c r="B76" s="2">
        <v>34480205465</v>
      </c>
      <c r="C76" s="2">
        <v>35499727716</v>
      </c>
      <c r="D76" s="2">
        <v>39403379548</v>
      </c>
      <c r="E76" s="2">
        <v>43665280074</v>
      </c>
      <c r="F76" s="2">
        <v>42922778205</v>
      </c>
      <c r="G76" s="4">
        <v>32443646596</v>
      </c>
    </row>
    <row r="77" spans="1:7" x14ac:dyDescent="0.55000000000000004">
      <c r="A77" s="2">
        <v>201804</v>
      </c>
      <c r="B77" s="2">
        <v>32209566275</v>
      </c>
      <c r="C77" s="2">
        <v>31945226956</v>
      </c>
      <c r="D77" s="2">
        <v>33845777178</v>
      </c>
      <c r="E77" s="2">
        <v>39437972502</v>
      </c>
      <c r="F77" s="2">
        <v>37093096095</v>
      </c>
      <c r="G77" s="4">
        <v>33426949746</v>
      </c>
    </row>
    <row r="78" spans="1:7" x14ac:dyDescent="0.55000000000000004">
      <c r="A78" s="2">
        <v>201805</v>
      </c>
      <c r="B78" s="2">
        <v>37587827398</v>
      </c>
      <c r="C78" s="2">
        <v>30469104239</v>
      </c>
      <c r="D78" s="2">
        <v>30343894009</v>
      </c>
      <c r="E78" s="2">
        <v>32465538574</v>
      </c>
      <c r="F78" s="2">
        <v>36709376866</v>
      </c>
      <c r="G78" s="4">
        <v>34552969768</v>
      </c>
    </row>
    <row r="79" spans="1:7" x14ac:dyDescent="0.55000000000000004">
      <c r="A79" s="2">
        <v>201806</v>
      </c>
      <c r="B79" s="2">
        <v>40128399257</v>
      </c>
      <c r="C79" s="2">
        <v>31598303214</v>
      </c>
      <c r="D79" s="2">
        <v>28643288412</v>
      </c>
      <c r="E79" s="2">
        <v>30499294732</v>
      </c>
      <c r="F79" s="2">
        <v>39185441289</v>
      </c>
      <c r="G79" s="4">
        <v>37940521043</v>
      </c>
    </row>
    <row r="80" spans="1:7" x14ac:dyDescent="0.55000000000000004">
      <c r="A80" s="2">
        <v>201807</v>
      </c>
      <c r="B80" s="2">
        <v>40948179864</v>
      </c>
      <c r="C80" s="2">
        <v>36306290479</v>
      </c>
      <c r="D80" s="2">
        <v>31869002753</v>
      </c>
      <c r="E80" s="2">
        <v>28754576035</v>
      </c>
      <c r="F80" s="2">
        <v>35384335747</v>
      </c>
      <c r="G80" s="4">
        <v>35209171947</v>
      </c>
    </row>
    <row r="81" spans="1:15" x14ac:dyDescent="0.55000000000000004">
      <c r="A81" s="2">
        <v>201808</v>
      </c>
      <c r="B81" s="2">
        <v>44362446392</v>
      </c>
      <c r="C81" s="2">
        <v>39186784736</v>
      </c>
      <c r="D81" s="2">
        <v>34008369349</v>
      </c>
      <c r="E81" s="2">
        <v>30695130264</v>
      </c>
      <c r="F81" s="2">
        <v>30558871405</v>
      </c>
      <c r="G81" s="4">
        <v>37723612079</v>
      </c>
    </row>
    <row r="82" spans="1:15" x14ac:dyDescent="0.55000000000000004">
      <c r="A82" s="2">
        <v>201809</v>
      </c>
      <c r="B82" s="2">
        <v>36615641042</v>
      </c>
      <c r="C82" s="2">
        <v>41815989209</v>
      </c>
      <c r="D82" s="2">
        <v>36868146702</v>
      </c>
      <c r="E82" s="2">
        <v>32553042444</v>
      </c>
      <c r="F82" s="2">
        <v>27224758831</v>
      </c>
      <c r="G82" s="4">
        <v>37644901824</v>
      </c>
    </row>
    <row r="83" spans="1:15" x14ac:dyDescent="0.55000000000000004">
      <c r="A83" s="2">
        <v>201810</v>
      </c>
      <c r="B83" s="2">
        <v>37349423200</v>
      </c>
      <c r="C83" s="2">
        <v>39546904164</v>
      </c>
      <c r="D83" s="2">
        <v>41460683964</v>
      </c>
      <c r="E83" s="2">
        <v>33869559187</v>
      </c>
      <c r="F83" s="2">
        <v>26216208422</v>
      </c>
      <c r="G83" s="4">
        <v>34063219538</v>
      </c>
    </row>
    <row r="84" spans="1:15" x14ac:dyDescent="0.55000000000000004">
      <c r="A84" s="2">
        <v>201811</v>
      </c>
      <c r="B84" s="2">
        <v>32501544591</v>
      </c>
      <c r="C84" s="2">
        <v>34598277288</v>
      </c>
      <c r="D84" s="2">
        <v>35171594575</v>
      </c>
      <c r="E84" s="2">
        <v>39560715917</v>
      </c>
      <c r="F84" s="2">
        <v>28207490990</v>
      </c>
      <c r="G84" s="4">
        <v>33142535077</v>
      </c>
    </row>
    <row r="85" spans="1:15" x14ac:dyDescent="0.55000000000000004">
      <c r="A85" s="2">
        <v>201812</v>
      </c>
      <c r="B85" s="2">
        <v>30963766885</v>
      </c>
      <c r="C85" s="2">
        <v>32737639439</v>
      </c>
      <c r="D85" s="2">
        <v>34919284665</v>
      </c>
      <c r="E85" s="2">
        <v>34553677946</v>
      </c>
      <c r="F85" s="2">
        <v>32771223611</v>
      </c>
      <c r="G85" s="4">
        <v>36001484207</v>
      </c>
    </row>
    <row r="86" spans="1:15" x14ac:dyDescent="0.55000000000000004">
      <c r="A86" s="3">
        <v>201901</v>
      </c>
      <c r="B86" s="3">
        <v>32216984157</v>
      </c>
      <c r="C86" s="3">
        <v>30768985163</v>
      </c>
      <c r="D86" s="3">
        <v>30097608709</v>
      </c>
      <c r="E86" s="3">
        <v>33835378589</v>
      </c>
      <c r="F86" s="3">
        <v>34583788637</v>
      </c>
      <c r="G86" s="3">
        <v>30051159598</v>
      </c>
      <c r="H86" s="3"/>
      <c r="I86" s="1">
        <v>30043464720</v>
      </c>
      <c r="J86" s="1">
        <v>30048571167</v>
      </c>
      <c r="K86" s="1">
        <v>30051172193</v>
      </c>
      <c r="L86" s="1">
        <v>30051172193</v>
      </c>
      <c r="M86" s="3"/>
      <c r="N86" s="3"/>
      <c r="O86" s="3"/>
    </row>
    <row r="87" spans="1:15" x14ac:dyDescent="0.55000000000000004">
      <c r="A87" s="2">
        <v>201902</v>
      </c>
      <c r="B87" s="2">
        <v>25161049120</v>
      </c>
      <c r="C87" s="2">
        <v>31692136386</v>
      </c>
      <c r="D87" s="2">
        <v>30838459438</v>
      </c>
      <c r="E87" s="2">
        <v>32757317872</v>
      </c>
      <c r="F87" s="2">
        <v>39444748865</v>
      </c>
      <c r="G87" s="4">
        <v>26296202774</v>
      </c>
      <c r="I87">
        <v>26275197024</v>
      </c>
      <c r="J87">
        <v>26288128014</v>
      </c>
      <c r="K87">
        <v>26296229046</v>
      </c>
      <c r="L87">
        <v>26301625566</v>
      </c>
    </row>
    <row r="88" spans="1:15" x14ac:dyDescent="0.55000000000000004">
      <c r="A88" s="2">
        <v>201903</v>
      </c>
      <c r="B88" s="2">
        <v>27362441560</v>
      </c>
      <c r="C88" s="2">
        <v>29617522414</v>
      </c>
      <c r="D88" s="2">
        <v>31885819870</v>
      </c>
      <c r="E88" s="2">
        <v>31873583747</v>
      </c>
      <c r="F88" s="2">
        <v>35536040772</v>
      </c>
      <c r="G88" s="4">
        <v>28585389425</v>
      </c>
      <c r="I88">
        <v>28549691364</v>
      </c>
      <c r="J88">
        <v>28571650701</v>
      </c>
      <c r="K88">
        <v>28587089961</v>
      </c>
      <c r="L88">
        <v>28599038381</v>
      </c>
    </row>
    <row r="89" spans="1:15" x14ac:dyDescent="0.55000000000000004">
      <c r="A89" s="2">
        <v>201904</v>
      </c>
      <c r="B89" s="2">
        <v>34955301835</v>
      </c>
      <c r="C89" s="2">
        <v>27569561334</v>
      </c>
      <c r="D89" s="2">
        <v>26787314076</v>
      </c>
      <c r="E89" s="2">
        <v>34465686988</v>
      </c>
      <c r="F89" s="2">
        <v>33632899208</v>
      </c>
      <c r="G89" s="4">
        <v>29947919682</v>
      </c>
      <c r="I89">
        <v>29894557970</v>
      </c>
      <c r="J89">
        <v>29929026192</v>
      </c>
      <c r="K89">
        <v>29953073853</v>
      </c>
      <c r="L89">
        <v>29972922978</v>
      </c>
    </row>
    <row r="90" spans="1:15" x14ac:dyDescent="0.55000000000000004">
      <c r="A90" s="2">
        <v>201905</v>
      </c>
      <c r="B90" s="2">
        <v>46492700918</v>
      </c>
      <c r="C90" s="2">
        <v>33543461007</v>
      </c>
      <c r="D90" s="2">
        <v>30080066620</v>
      </c>
      <c r="E90" s="2">
        <v>29526521323</v>
      </c>
      <c r="F90" s="2">
        <v>38168596496</v>
      </c>
      <c r="G90" s="4">
        <v>40848142920</v>
      </c>
      <c r="I90">
        <v>40771356081</v>
      </c>
      <c r="J90">
        <v>40821255928</v>
      </c>
      <c r="K90">
        <v>40858333896</v>
      </c>
      <c r="L90">
        <v>40894091152</v>
      </c>
    </row>
    <row r="91" spans="1:15" x14ac:dyDescent="0.55000000000000004">
      <c r="A91" s="2">
        <v>201906</v>
      </c>
      <c r="B91" s="2">
        <v>46538114458</v>
      </c>
      <c r="C91" s="2">
        <v>43049658187</v>
      </c>
      <c r="D91" s="2">
        <v>36360620050</v>
      </c>
      <c r="E91" s="2">
        <v>31637661198</v>
      </c>
      <c r="F91" s="2">
        <v>40410478593</v>
      </c>
      <c r="G91" s="4">
        <v>45115374701</v>
      </c>
      <c r="I91">
        <v>45010791124</v>
      </c>
      <c r="J91">
        <v>45080737627</v>
      </c>
      <c r="K91">
        <v>45134494366</v>
      </c>
      <c r="L91">
        <v>45188476319</v>
      </c>
    </row>
    <row r="92" spans="1:15" x14ac:dyDescent="0.55000000000000004">
      <c r="A92" s="2">
        <v>201907</v>
      </c>
      <c r="B92" s="2">
        <v>58146891064</v>
      </c>
      <c r="C92" s="2">
        <v>50194898143</v>
      </c>
      <c r="D92" s="2">
        <v>46779364333</v>
      </c>
      <c r="E92" s="2">
        <v>39784748813</v>
      </c>
      <c r="F92" s="2">
        <v>46441817151</v>
      </c>
      <c r="G92" s="4">
        <v>48960254638</v>
      </c>
      <c r="I92">
        <v>48827582676</v>
      </c>
      <c r="J92">
        <v>48919087162</v>
      </c>
      <c r="K92">
        <v>48991229416</v>
      </c>
      <c r="L92">
        <v>49065404597</v>
      </c>
    </row>
    <row r="93" spans="1:15" x14ac:dyDescent="0.55000000000000004">
      <c r="A93" s="2">
        <v>201908</v>
      </c>
      <c r="B93" s="2">
        <v>71598353433</v>
      </c>
      <c r="C93" s="2">
        <v>55832982168</v>
      </c>
      <c r="D93" s="2">
        <v>49865324375</v>
      </c>
      <c r="E93" s="2">
        <v>47378224558</v>
      </c>
      <c r="F93" s="2">
        <v>50518005208</v>
      </c>
      <c r="G93" s="4">
        <v>59820129302</v>
      </c>
      <c r="I93">
        <v>59327798043</v>
      </c>
      <c r="J93">
        <v>59662822500</v>
      </c>
      <c r="K93">
        <v>59867742446</v>
      </c>
      <c r="L93">
        <v>59965379877</v>
      </c>
    </row>
    <row r="94" spans="1:15" x14ac:dyDescent="0.55000000000000004">
      <c r="A94" s="2">
        <v>201909</v>
      </c>
      <c r="B94" s="2">
        <v>64432723107</v>
      </c>
      <c r="C94" s="2">
        <v>68467003566</v>
      </c>
      <c r="D94" s="2">
        <v>60991381772</v>
      </c>
      <c r="E94" s="2">
        <v>49419054912</v>
      </c>
      <c r="F94" s="2">
        <v>51867009450</v>
      </c>
      <c r="G94" s="4">
        <v>56657805606</v>
      </c>
      <c r="I94">
        <v>55869956959</v>
      </c>
      <c r="J94">
        <v>56360743462</v>
      </c>
      <c r="K94">
        <v>56724791746</v>
      </c>
      <c r="L94">
        <v>57095186768</v>
      </c>
    </row>
    <row r="95" spans="1:15" x14ac:dyDescent="0.55000000000000004">
      <c r="A95" s="2">
        <v>201910</v>
      </c>
      <c r="B95" s="2">
        <v>65013364964</v>
      </c>
      <c r="C95" s="2">
        <v>71383129805</v>
      </c>
      <c r="D95" s="2">
        <v>72255459945</v>
      </c>
      <c r="E95" s="2">
        <v>59419654858</v>
      </c>
      <c r="F95" s="2">
        <v>63828177417</v>
      </c>
      <c r="G95" s="4">
        <v>61964948641</v>
      </c>
      <c r="I95">
        <v>61090676621</v>
      </c>
      <c r="J95">
        <v>61656786169</v>
      </c>
      <c r="K95">
        <v>62134857918</v>
      </c>
      <c r="L95">
        <v>62610975508</v>
      </c>
    </row>
    <row r="96" spans="1:15" x14ac:dyDescent="0.55000000000000004">
      <c r="A96" s="2">
        <v>201911</v>
      </c>
      <c r="B96" s="2">
        <v>61894914397</v>
      </c>
      <c r="C96" s="2">
        <v>66230602868</v>
      </c>
      <c r="D96" s="2">
        <v>67801504411</v>
      </c>
      <c r="E96" s="2">
        <v>72337388173</v>
      </c>
      <c r="F96" s="2">
        <v>64101766753</v>
      </c>
      <c r="G96" s="4">
        <v>57135280100</v>
      </c>
      <c r="I96">
        <v>56268539576</v>
      </c>
      <c r="J96">
        <v>56922756759</v>
      </c>
      <c r="K96">
        <v>57440593214</v>
      </c>
      <c r="L96">
        <v>58033798029</v>
      </c>
    </row>
    <row r="103" spans="8:18" x14ac:dyDescent="0.55000000000000004">
      <c r="H103" s="1">
        <v>30043464720</v>
      </c>
      <c r="I103">
        <v>26275197024</v>
      </c>
      <c r="J103">
        <v>28549691364</v>
      </c>
      <c r="K103">
        <v>29894557970</v>
      </c>
      <c r="L103">
        <v>40771356081</v>
      </c>
      <c r="M103">
        <v>45010791124</v>
      </c>
      <c r="N103">
        <v>48827582676</v>
      </c>
      <c r="O103">
        <v>59327798043</v>
      </c>
      <c r="P103">
        <v>55869956959</v>
      </c>
      <c r="Q103">
        <v>61090676621</v>
      </c>
      <c r="R103">
        <v>56268539576</v>
      </c>
    </row>
    <row r="104" spans="8:18" x14ac:dyDescent="0.55000000000000004">
      <c r="H104" s="1">
        <v>30048571167</v>
      </c>
      <c r="I104">
        <v>26288128014</v>
      </c>
      <c r="J104">
        <v>28571650701</v>
      </c>
      <c r="K104">
        <v>29929026192</v>
      </c>
      <c r="L104">
        <v>40821255928</v>
      </c>
      <c r="M104">
        <v>45080737627</v>
      </c>
      <c r="N104">
        <v>48919087162</v>
      </c>
      <c r="O104">
        <v>59662822500</v>
      </c>
      <c r="P104">
        <v>56360743462</v>
      </c>
      <c r="Q104">
        <v>61656786169</v>
      </c>
      <c r="R104">
        <v>56922756759</v>
      </c>
    </row>
    <row r="105" spans="8:18" x14ac:dyDescent="0.55000000000000004">
      <c r="H105" s="1">
        <v>30051172193</v>
      </c>
      <c r="I105">
        <v>26296229046</v>
      </c>
      <c r="J105">
        <v>28587089961</v>
      </c>
      <c r="K105">
        <v>29953073853</v>
      </c>
      <c r="L105">
        <v>40858333896</v>
      </c>
      <c r="M105">
        <v>45134494366</v>
      </c>
      <c r="N105">
        <v>48991229416</v>
      </c>
      <c r="O105">
        <v>59867742446</v>
      </c>
      <c r="P105">
        <v>56724791746</v>
      </c>
      <c r="Q105">
        <v>62134857918</v>
      </c>
      <c r="R105">
        <v>57440593214</v>
      </c>
    </row>
    <row r="106" spans="8:18" x14ac:dyDescent="0.55000000000000004">
      <c r="H106" s="1">
        <v>30051172193</v>
      </c>
      <c r="I106">
        <v>26301625566</v>
      </c>
      <c r="J106">
        <v>28599038381</v>
      </c>
      <c r="K106">
        <v>29972922978</v>
      </c>
      <c r="L106">
        <v>40894091152</v>
      </c>
      <c r="M106">
        <v>45188476319</v>
      </c>
      <c r="N106">
        <v>49065404597</v>
      </c>
      <c r="O106">
        <v>59965379877</v>
      </c>
      <c r="P106">
        <v>57095186768</v>
      </c>
      <c r="Q106">
        <v>62610975508</v>
      </c>
      <c r="R106">
        <v>58033798029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5C69-4635-45C4-B1A9-3D1B6EF01900}">
  <sheetPr codeName="Sheet1"/>
  <dimension ref="A1:AB28"/>
  <sheetViews>
    <sheetView topLeftCell="L1" workbookViewId="0">
      <selection activeCell="R2" sqref="R2:R13"/>
    </sheetView>
  </sheetViews>
  <sheetFormatPr defaultRowHeight="14.4" x14ac:dyDescent="0.55000000000000004"/>
  <cols>
    <col min="1" max="1" width="6.68359375" bestFit="1" customWidth="1"/>
    <col min="2" max="2" width="12.5234375" bestFit="1" customWidth="1"/>
    <col min="3" max="3" width="12" bestFit="1" customWidth="1"/>
    <col min="4" max="10" width="12" customWidth="1"/>
    <col min="11" max="11" width="16.1015625" customWidth="1"/>
    <col min="12" max="12" width="17" customWidth="1"/>
    <col min="13" max="14" width="17" bestFit="1" customWidth="1"/>
    <col min="15" max="15" width="13" bestFit="1" customWidth="1"/>
    <col min="17" max="17" width="11.68359375" bestFit="1" customWidth="1"/>
    <col min="18" max="18" width="14.89453125" bestFit="1" customWidth="1"/>
    <col min="19" max="19" width="11.68359375" bestFit="1" customWidth="1"/>
    <col min="20" max="20" width="26.41796875" bestFit="1" customWidth="1"/>
    <col min="21" max="21" width="18" bestFit="1" customWidth="1"/>
    <col min="22" max="22" width="11.68359375" bestFit="1" customWidth="1"/>
    <col min="23" max="23" width="11.5234375" bestFit="1" customWidth="1"/>
  </cols>
  <sheetData>
    <row r="1" spans="1:28" x14ac:dyDescent="0.55000000000000004">
      <c r="A1" s="2" t="s">
        <v>7</v>
      </c>
      <c r="B1" s="2" t="s">
        <v>0</v>
      </c>
      <c r="C1" s="2" t="s">
        <v>2</v>
      </c>
      <c r="D1" s="2" t="s">
        <v>3</v>
      </c>
      <c r="E1" s="2" t="s">
        <v>4</v>
      </c>
      <c r="F1" s="8" t="s">
        <v>26</v>
      </c>
      <c r="G1" s="2" t="s">
        <v>25</v>
      </c>
      <c r="H1" s="9" t="s">
        <v>5</v>
      </c>
      <c r="I1" s="9" t="s">
        <v>32</v>
      </c>
      <c r="J1" s="9" t="s">
        <v>33</v>
      </c>
      <c r="K1" s="2" t="s">
        <v>22</v>
      </c>
      <c r="L1" t="s">
        <v>23</v>
      </c>
      <c r="M1" s="2" t="s">
        <v>24</v>
      </c>
      <c r="N1" s="2" t="s">
        <v>21</v>
      </c>
      <c r="O1" s="2" t="s">
        <v>6</v>
      </c>
      <c r="P1" s="2"/>
      <c r="Q1" s="3" t="s">
        <v>36</v>
      </c>
      <c r="R1" s="3" t="s">
        <v>37</v>
      </c>
      <c r="S1" s="3"/>
      <c r="T1" s="3"/>
      <c r="U1" s="15" t="s">
        <v>42</v>
      </c>
      <c r="V1" s="15" t="s">
        <v>43</v>
      </c>
      <c r="W1" s="15" t="s">
        <v>0</v>
      </c>
      <c r="X1" s="15" t="s">
        <v>1</v>
      </c>
      <c r="Z1" s="18" t="s">
        <v>42</v>
      </c>
      <c r="AA1" s="18" t="s">
        <v>43</v>
      </c>
      <c r="AB1" s="18" t="s">
        <v>0</v>
      </c>
    </row>
    <row r="2" spans="1:28" x14ac:dyDescent="0.55000000000000004">
      <c r="A2" s="2">
        <v>201901</v>
      </c>
      <c r="B2" s="10">
        <v>32216984157</v>
      </c>
      <c r="C2" s="11">
        <v>30611865022</v>
      </c>
      <c r="D2" s="11">
        <v>31174213414</v>
      </c>
      <c r="E2" s="11">
        <v>33999425735</v>
      </c>
      <c r="F2" s="11">
        <v>33476296777</v>
      </c>
      <c r="G2" s="11">
        <v>34225006240</v>
      </c>
      <c r="H2" s="11">
        <v>32799376244</v>
      </c>
      <c r="I2" s="11">
        <v>31274499947</v>
      </c>
      <c r="J2" s="11">
        <v>31799156809</v>
      </c>
      <c r="K2" s="11">
        <v>29849278089</v>
      </c>
      <c r="L2" s="11">
        <v>25937922868</v>
      </c>
      <c r="M2" s="11">
        <v>30319490832</v>
      </c>
      <c r="N2" s="11">
        <v>34806666240</v>
      </c>
      <c r="O2" s="11">
        <v>38299133110</v>
      </c>
      <c r="P2" s="11"/>
      <c r="Q2" s="12">
        <v>30611865022</v>
      </c>
      <c r="R2" s="12">
        <v>30611865022</v>
      </c>
      <c r="S2" s="12"/>
      <c r="T2" s="12"/>
      <c r="U2" s="16">
        <v>92000000000</v>
      </c>
      <c r="V2" s="16">
        <f>R2+R3+R4</f>
        <v>96571257301</v>
      </c>
      <c r="W2" s="16">
        <f>B2+B3+B4</f>
        <v>84740474837</v>
      </c>
      <c r="X2" s="17" t="s">
        <v>38</v>
      </c>
      <c r="Y2" s="13"/>
      <c r="Z2" s="19">
        <f>U2</f>
        <v>92000000000</v>
      </c>
      <c r="AA2" s="19">
        <f t="shared" ref="AA2:AB2" si="0">V2</f>
        <v>96571257301</v>
      </c>
      <c r="AB2" s="19">
        <f t="shared" si="0"/>
        <v>84740474837</v>
      </c>
    </row>
    <row r="3" spans="1:28" x14ac:dyDescent="0.55000000000000004">
      <c r="A3" s="2">
        <v>201902</v>
      </c>
      <c r="B3" s="14">
        <v>25161049120</v>
      </c>
      <c r="C3" s="13">
        <v>31849043623</v>
      </c>
      <c r="D3" s="13">
        <v>33186884715</v>
      </c>
      <c r="E3" s="13">
        <v>32956957842</v>
      </c>
      <c r="F3" s="13">
        <v>36059653470</v>
      </c>
      <c r="G3" s="13">
        <v>32542936968</v>
      </c>
      <c r="H3" s="13">
        <v>35500206137</v>
      </c>
      <c r="I3" s="13">
        <v>36619664587</v>
      </c>
      <c r="J3" s="13">
        <v>36534572498</v>
      </c>
      <c r="K3" s="13">
        <v>37512926578</v>
      </c>
      <c r="L3" s="13">
        <v>29899176394</v>
      </c>
      <c r="M3" s="13">
        <v>27194056107</v>
      </c>
      <c r="N3" s="13">
        <v>26296202774</v>
      </c>
      <c r="O3" s="11">
        <v>33022819659</v>
      </c>
      <c r="P3" s="13"/>
      <c r="Q3" s="12">
        <v>33186884715</v>
      </c>
      <c r="R3" s="12">
        <v>33186884715</v>
      </c>
      <c r="S3" s="12"/>
      <c r="T3" s="12"/>
      <c r="U3" s="16">
        <v>118000000000</v>
      </c>
      <c r="V3" s="16">
        <f>R5+R6+R7</f>
        <v>127767199290</v>
      </c>
      <c r="W3" s="16">
        <f>B5+B6+B7</f>
        <v>127986117211</v>
      </c>
      <c r="X3" s="17" t="s">
        <v>39</v>
      </c>
      <c r="Y3" s="13"/>
      <c r="Z3" s="19">
        <f>U2+U3</f>
        <v>210000000000</v>
      </c>
      <c r="AA3" s="19">
        <f t="shared" ref="AA3:AB3" si="1">V2+V3</f>
        <v>224338456591</v>
      </c>
      <c r="AB3" s="19">
        <f t="shared" si="1"/>
        <v>212726592048</v>
      </c>
    </row>
    <row r="4" spans="1:28" x14ac:dyDescent="0.55000000000000004">
      <c r="A4" s="2">
        <v>201903</v>
      </c>
      <c r="B4" s="14">
        <v>27362441560</v>
      </c>
      <c r="C4" s="13">
        <v>29986638041</v>
      </c>
      <c r="D4" s="13">
        <v>35328549929</v>
      </c>
      <c r="E4" s="13">
        <v>32772507564</v>
      </c>
      <c r="F4" s="13">
        <v>35339821303</v>
      </c>
      <c r="G4" s="13">
        <v>36802037225</v>
      </c>
      <c r="H4" s="13">
        <v>32446949708</v>
      </c>
      <c r="I4" s="13">
        <v>38688633367</v>
      </c>
      <c r="J4" s="13">
        <v>39430063646</v>
      </c>
      <c r="K4" s="13">
        <v>41602284082</v>
      </c>
      <c r="L4" s="13">
        <v>36202979039</v>
      </c>
      <c r="M4" s="13">
        <v>29354153860</v>
      </c>
      <c r="N4" s="13">
        <v>28585389425</v>
      </c>
      <c r="O4" s="13">
        <v>33472892387</v>
      </c>
      <c r="P4" s="13"/>
      <c r="Q4" s="12">
        <v>32772507564</v>
      </c>
      <c r="R4" s="12">
        <v>32772507564</v>
      </c>
      <c r="S4" s="12"/>
      <c r="T4" s="12"/>
      <c r="U4" s="16">
        <v>117000000000</v>
      </c>
      <c r="V4" s="16">
        <f>R8+R9+R10</f>
        <v>157720064706</v>
      </c>
      <c r="W4" s="16">
        <f>B8+B9+B10</f>
        <v>194177967604</v>
      </c>
      <c r="X4" s="17" t="s">
        <v>40</v>
      </c>
      <c r="Y4" s="13"/>
      <c r="Z4" s="19">
        <f>U4+U3+U2</f>
        <v>327000000000</v>
      </c>
      <c r="AA4" s="19">
        <f t="shared" ref="AA4:AB4" si="2">V4+V3+V2</f>
        <v>382058521297</v>
      </c>
      <c r="AB4" s="19">
        <f t="shared" si="2"/>
        <v>406904559652</v>
      </c>
    </row>
    <row r="5" spans="1:28" x14ac:dyDescent="0.55000000000000004">
      <c r="A5" s="2">
        <v>201904</v>
      </c>
      <c r="B5" s="14">
        <v>34955301835</v>
      </c>
      <c r="C5" s="13">
        <v>28037664317</v>
      </c>
      <c r="D5" s="32">
        <v>29284925417</v>
      </c>
      <c r="E5" s="13">
        <v>35486819162</v>
      </c>
      <c r="F5" s="13">
        <v>38726815892</v>
      </c>
      <c r="G5" s="13">
        <v>38162914832</v>
      </c>
      <c r="H5" s="13">
        <v>33935102621</v>
      </c>
      <c r="I5" s="13">
        <v>35628788308</v>
      </c>
      <c r="J5" s="13">
        <v>44485136519</v>
      </c>
      <c r="K5" s="13">
        <v>43690679944</v>
      </c>
      <c r="L5" s="13">
        <v>42154384782</v>
      </c>
      <c r="M5" s="13">
        <v>36327731226</v>
      </c>
      <c r="N5" s="13">
        <v>29947919682</v>
      </c>
      <c r="O5" s="13">
        <v>32728617019</v>
      </c>
      <c r="P5" s="13"/>
      <c r="Q5" s="12">
        <v>38726815892</v>
      </c>
      <c r="R5" s="12">
        <v>38726815892</v>
      </c>
      <c r="S5" s="12"/>
      <c r="T5" s="12"/>
      <c r="U5" s="16">
        <v>109000000000</v>
      </c>
      <c r="V5" s="16">
        <f>R11+R12+R13</f>
        <v>164206535695</v>
      </c>
      <c r="W5" s="16">
        <f>B11+B12+B13</f>
        <v>188596356589</v>
      </c>
      <c r="X5" s="17" t="s">
        <v>41</v>
      </c>
      <c r="Y5" s="13"/>
      <c r="Z5" s="19">
        <f>U2+U3+U4+U5</f>
        <v>436000000000</v>
      </c>
      <c r="AA5" s="19">
        <f>V2+V3+V4+V5</f>
        <v>546265056992</v>
      </c>
      <c r="AB5" s="19">
        <f>W2+W3+W4+W5</f>
        <v>595500916241</v>
      </c>
    </row>
    <row r="6" spans="1:28" x14ac:dyDescent="0.55000000000000004">
      <c r="A6" s="2">
        <v>201905</v>
      </c>
      <c r="B6" s="14">
        <v>46492700918</v>
      </c>
      <c r="C6" s="13">
        <v>33558246499</v>
      </c>
      <c r="D6" s="32">
        <v>31665676525</v>
      </c>
      <c r="E6" s="13">
        <v>31367093429</v>
      </c>
      <c r="F6" s="13">
        <v>40180285325</v>
      </c>
      <c r="G6" s="13">
        <v>44176377456</v>
      </c>
      <c r="H6" s="13">
        <v>41515253657</v>
      </c>
      <c r="I6" s="13">
        <v>41636388801</v>
      </c>
      <c r="J6" s="13">
        <v>43952615590</v>
      </c>
      <c r="K6" s="13">
        <v>49622313764</v>
      </c>
      <c r="L6" s="13">
        <v>48032741523</v>
      </c>
      <c r="M6" s="13">
        <v>43485712121</v>
      </c>
      <c r="N6" s="13">
        <v>40848142920</v>
      </c>
      <c r="O6" s="13">
        <v>40062744650</v>
      </c>
      <c r="P6" s="13"/>
      <c r="Q6" s="12">
        <v>44176377456</v>
      </c>
      <c r="R6" s="12">
        <v>44176377456</v>
      </c>
      <c r="S6" s="12"/>
      <c r="T6" s="12"/>
      <c r="U6" s="13"/>
      <c r="V6" s="13"/>
      <c r="W6" s="13"/>
      <c r="X6" s="13"/>
      <c r="Y6" s="13"/>
      <c r="Z6" s="13"/>
      <c r="AA6" s="13"/>
    </row>
    <row r="7" spans="1:28" x14ac:dyDescent="0.55000000000000004">
      <c r="A7" s="2">
        <v>201906</v>
      </c>
      <c r="B7" s="14">
        <v>46538114458</v>
      </c>
      <c r="C7" s="13">
        <v>42556437669</v>
      </c>
      <c r="D7" s="32">
        <v>37707816817</v>
      </c>
      <c r="E7" s="13">
        <v>32460930932</v>
      </c>
      <c r="F7" s="13">
        <v>36279460602</v>
      </c>
      <c r="G7" s="13">
        <v>46955156802</v>
      </c>
      <c r="H7" s="13">
        <v>44864005942</v>
      </c>
      <c r="I7" s="13">
        <v>40044117192</v>
      </c>
      <c r="J7" s="13">
        <v>42598765971</v>
      </c>
      <c r="K7" s="13">
        <v>44225054729</v>
      </c>
      <c r="L7" s="13">
        <v>47350148445</v>
      </c>
      <c r="M7" s="13">
        <v>44387526515</v>
      </c>
      <c r="N7" s="13">
        <v>45115374701</v>
      </c>
      <c r="O7" s="13">
        <v>43178412721</v>
      </c>
      <c r="P7" s="13"/>
      <c r="Q7" s="12">
        <v>44864005942</v>
      </c>
      <c r="R7" s="12">
        <v>44864005942</v>
      </c>
      <c r="S7" s="12"/>
      <c r="T7" s="12"/>
      <c r="U7" s="13"/>
      <c r="V7" s="13"/>
      <c r="W7" s="13"/>
      <c r="X7" s="13"/>
      <c r="Y7" s="13"/>
      <c r="Z7" s="13"/>
      <c r="AA7" s="13"/>
    </row>
    <row r="8" spans="1:28" x14ac:dyDescent="0.55000000000000004">
      <c r="A8" s="2">
        <v>201907</v>
      </c>
      <c r="B8" s="14">
        <v>58146891064</v>
      </c>
      <c r="C8" s="13">
        <v>50082828011</v>
      </c>
      <c r="D8" s="32">
        <v>47688295794</v>
      </c>
      <c r="E8" s="13">
        <v>41149828234</v>
      </c>
      <c r="F8" s="13">
        <v>38737473156</v>
      </c>
      <c r="G8" s="13">
        <v>43923324237</v>
      </c>
      <c r="H8" s="13">
        <v>54038643803</v>
      </c>
      <c r="I8" s="13">
        <v>50114744274</v>
      </c>
      <c r="J8" s="13">
        <v>46047631807</v>
      </c>
      <c r="K8" s="13">
        <v>45027187683</v>
      </c>
      <c r="L8" s="13">
        <v>44990764535</v>
      </c>
      <c r="M8" s="13">
        <v>49154892879</v>
      </c>
      <c r="N8" s="13">
        <v>48960254638</v>
      </c>
      <c r="O8" s="13">
        <v>46347758280</v>
      </c>
      <c r="P8" s="13"/>
      <c r="Q8" s="12">
        <v>50114744274</v>
      </c>
      <c r="R8" s="12">
        <v>50114744274</v>
      </c>
      <c r="S8" s="12"/>
      <c r="T8" s="12"/>
      <c r="U8" s="13"/>
      <c r="V8" s="13"/>
      <c r="W8" s="13"/>
      <c r="X8" s="13"/>
      <c r="Y8" s="13"/>
      <c r="Z8" s="13"/>
      <c r="AA8" s="13"/>
    </row>
    <row r="9" spans="1:28" x14ac:dyDescent="0.55000000000000004">
      <c r="A9" s="2">
        <v>201908</v>
      </c>
      <c r="B9" s="14">
        <v>71598353433</v>
      </c>
      <c r="C9" s="13">
        <v>55431093332</v>
      </c>
      <c r="D9" s="13">
        <v>51234370854</v>
      </c>
      <c r="E9" s="13">
        <v>53779499836</v>
      </c>
      <c r="F9" s="13">
        <v>49213825375</v>
      </c>
      <c r="G9" s="13">
        <v>54163588524</v>
      </c>
      <c r="H9" s="13">
        <v>62256234711</v>
      </c>
      <c r="I9" s="13">
        <v>63135290283</v>
      </c>
      <c r="J9" s="13">
        <v>57876776014</v>
      </c>
      <c r="K9" s="13">
        <v>48219374192</v>
      </c>
      <c r="L9" s="13">
        <v>54056602546</v>
      </c>
      <c r="M9" s="13">
        <v>50727308676</v>
      </c>
      <c r="N9" s="13">
        <v>59820129302</v>
      </c>
      <c r="O9" s="13">
        <v>54621850529</v>
      </c>
      <c r="P9" s="13"/>
      <c r="Q9" s="12">
        <v>57876776014</v>
      </c>
      <c r="R9" s="12">
        <v>57876776014</v>
      </c>
      <c r="S9" s="12"/>
      <c r="T9" s="12"/>
      <c r="U9" s="13"/>
      <c r="V9" s="13"/>
      <c r="W9" s="13"/>
      <c r="X9" s="13"/>
      <c r="Y9" s="13"/>
      <c r="Z9" s="13"/>
      <c r="AA9" s="13"/>
    </row>
    <row r="10" spans="1:28" x14ac:dyDescent="0.55000000000000004">
      <c r="A10" s="2">
        <v>201909</v>
      </c>
      <c r="B10" s="14">
        <v>64432723107</v>
      </c>
      <c r="C10" s="13">
        <v>67953003513</v>
      </c>
      <c r="D10" s="13">
        <v>62061852467</v>
      </c>
      <c r="E10" s="13">
        <v>56624619279</v>
      </c>
      <c r="F10" s="13">
        <v>56899570784</v>
      </c>
      <c r="G10" s="13">
        <v>61108287618</v>
      </c>
      <c r="H10" s="13">
        <v>63728514102</v>
      </c>
      <c r="I10" s="13">
        <v>65078398313</v>
      </c>
      <c r="J10" s="13">
        <v>66808187677</v>
      </c>
      <c r="K10" s="13">
        <v>49728544418</v>
      </c>
      <c r="L10" s="13">
        <v>53749730434</v>
      </c>
      <c r="M10" s="13">
        <v>52820670836</v>
      </c>
      <c r="N10" s="13">
        <v>56657805606</v>
      </c>
      <c r="O10" s="13">
        <v>51357605915</v>
      </c>
      <c r="P10" s="13"/>
      <c r="Q10" s="12"/>
      <c r="R10" s="12">
        <v>49728544418</v>
      </c>
      <c r="S10" s="12"/>
      <c r="T10" s="12"/>
      <c r="U10" s="13"/>
      <c r="V10" s="13"/>
      <c r="W10" s="13"/>
      <c r="X10" s="13"/>
      <c r="Y10" s="13"/>
      <c r="Z10" s="13"/>
      <c r="AA10" s="13"/>
    </row>
    <row r="11" spans="1:28" x14ac:dyDescent="0.55000000000000004">
      <c r="A11" s="2">
        <v>201910</v>
      </c>
      <c r="B11" s="14">
        <v>65013364964</v>
      </c>
      <c r="C11" s="13">
        <v>70995663009</v>
      </c>
      <c r="D11" s="13">
        <v>73264504289</v>
      </c>
      <c r="E11" s="13">
        <v>69556349457</v>
      </c>
      <c r="F11" s="13">
        <v>57145577417</v>
      </c>
      <c r="G11" s="13">
        <v>72396629472</v>
      </c>
      <c r="H11" s="13">
        <v>75931520397</v>
      </c>
      <c r="I11" s="13">
        <v>75949712519</v>
      </c>
      <c r="J11" s="13">
        <v>71754011985</v>
      </c>
      <c r="K11" s="13">
        <v>52814046942</v>
      </c>
      <c r="L11" s="13">
        <v>57773288649</v>
      </c>
      <c r="M11" s="13">
        <v>57202042158</v>
      </c>
      <c r="N11" s="13">
        <v>61964948641</v>
      </c>
      <c r="O11" s="13">
        <v>56178988809</v>
      </c>
      <c r="P11" s="13"/>
      <c r="Q11" s="12"/>
      <c r="R11" s="12">
        <v>57773288649</v>
      </c>
      <c r="S11" s="12"/>
      <c r="T11" s="12"/>
      <c r="U11" s="13"/>
      <c r="V11" s="13"/>
      <c r="W11" s="13"/>
      <c r="X11" s="13"/>
      <c r="Y11" s="13"/>
      <c r="Z11" s="13"/>
      <c r="AA11" s="13"/>
    </row>
    <row r="12" spans="1:28" x14ac:dyDescent="0.55000000000000004">
      <c r="A12" s="2">
        <v>201911</v>
      </c>
      <c r="B12" s="14">
        <v>61894914397</v>
      </c>
      <c r="C12" s="13">
        <v>65455200366</v>
      </c>
      <c r="D12" s="13">
        <v>67445107900</v>
      </c>
      <c r="E12" s="13">
        <v>78280533888</v>
      </c>
      <c r="F12" s="13">
        <v>59272347872</v>
      </c>
      <c r="G12" s="13">
        <v>67731911311</v>
      </c>
      <c r="H12" s="13">
        <v>76922924660</v>
      </c>
      <c r="I12" s="13">
        <v>73098166537</v>
      </c>
      <c r="J12" s="13">
        <v>71052702958</v>
      </c>
      <c r="K12" s="13">
        <v>44209439249</v>
      </c>
      <c r="L12" s="13">
        <v>50194308723</v>
      </c>
      <c r="M12" s="13">
        <v>53536663475</v>
      </c>
      <c r="N12" s="13">
        <v>57135280100</v>
      </c>
      <c r="O12" s="13">
        <v>51316270308</v>
      </c>
      <c r="P12" s="13"/>
      <c r="Q12" s="12"/>
      <c r="R12" s="12">
        <v>53536663475</v>
      </c>
      <c r="S12" s="12"/>
      <c r="T12" s="12"/>
      <c r="U12" s="13"/>
      <c r="V12" s="13"/>
      <c r="W12" s="13"/>
      <c r="X12" s="13"/>
      <c r="Y12" s="13"/>
      <c r="Z12" s="13"/>
      <c r="AA12" s="13"/>
    </row>
    <row r="13" spans="1:28" x14ac:dyDescent="0.55000000000000004">
      <c r="A13" s="2">
        <v>201912</v>
      </c>
      <c r="B13" s="14">
        <v>61688077228</v>
      </c>
      <c r="C13" s="13">
        <v>63327381700</v>
      </c>
      <c r="D13" s="13">
        <v>67699044251</v>
      </c>
      <c r="E13" s="13">
        <v>69968158053</v>
      </c>
      <c r="F13" s="13">
        <v>68859444830</v>
      </c>
      <c r="G13" s="13">
        <v>66191304663</v>
      </c>
      <c r="H13" s="13">
        <v>74095288710</v>
      </c>
      <c r="I13" s="13">
        <v>76067601329</v>
      </c>
      <c r="J13" s="13">
        <v>75236304815</v>
      </c>
      <c r="K13" s="13">
        <v>43460052375</v>
      </c>
      <c r="L13" s="13">
        <v>37764194909</v>
      </c>
      <c r="M13" s="13">
        <v>47382169301</v>
      </c>
      <c r="N13" s="13">
        <v>52896583571</v>
      </c>
      <c r="O13" s="13">
        <v>52427645091</v>
      </c>
      <c r="P13" s="13"/>
      <c r="Q13" s="12"/>
      <c r="R13" s="12">
        <v>52896583571</v>
      </c>
      <c r="S13" s="12"/>
      <c r="T13" s="12"/>
      <c r="U13" s="13"/>
      <c r="V13" s="13"/>
      <c r="W13" s="13"/>
      <c r="X13" s="13"/>
      <c r="Y13" s="13"/>
      <c r="Z13" s="13"/>
      <c r="AA13" s="13"/>
    </row>
    <row r="14" spans="1:28" x14ac:dyDescent="0.55000000000000004">
      <c r="B14" s="13"/>
      <c r="C14" s="13" t="s">
        <v>34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 x14ac:dyDescent="0.55000000000000004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 x14ac:dyDescent="0.55000000000000004">
      <c r="B16" s="13"/>
      <c r="C16" s="13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2:27" x14ac:dyDescent="0.55000000000000004">
      <c r="B17" s="13"/>
      <c r="C17" s="13"/>
      <c r="D17" s="11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x14ac:dyDescent="0.55000000000000004">
      <c r="D18" s="1"/>
      <c r="H18" s="13">
        <v>31849043623</v>
      </c>
    </row>
    <row r="19" spans="2:27" x14ac:dyDescent="0.55000000000000004">
      <c r="D19" s="1"/>
      <c r="H19" s="13">
        <v>35328549929</v>
      </c>
      <c r="I19" s="13">
        <v>29986638041</v>
      </c>
    </row>
    <row r="20" spans="2:27" x14ac:dyDescent="0.55000000000000004">
      <c r="D20" s="1"/>
      <c r="H20" s="13">
        <v>35486819162</v>
      </c>
      <c r="I20" s="13">
        <v>29284925417</v>
      </c>
      <c r="J20" s="13">
        <v>28037664317</v>
      </c>
    </row>
    <row r="21" spans="2:27" x14ac:dyDescent="0.55000000000000004">
      <c r="D21" s="1"/>
      <c r="H21" s="13">
        <v>40180285325</v>
      </c>
      <c r="I21" s="13">
        <v>31367093429</v>
      </c>
      <c r="J21" s="13">
        <v>31665676525</v>
      </c>
      <c r="K21" s="13">
        <v>33558246499</v>
      </c>
    </row>
    <row r="22" spans="2:27" x14ac:dyDescent="0.55000000000000004">
      <c r="D22" s="1"/>
      <c r="H22" s="13">
        <v>46955156802</v>
      </c>
      <c r="I22" s="13">
        <v>36279460602</v>
      </c>
      <c r="J22" s="13">
        <v>32460930932</v>
      </c>
      <c r="K22" s="13">
        <v>37707816817</v>
      </c>
      <c r="L22" s="13">
        <v>42556437669</v>
      </c>
    </row>
    <row r="23" spans="2:27" x14ac:dyDescent="0.55000000000000004">
      <c r="D23" s="1"/>
      <c r="H23" s="13">
        <v>54038643803</v>
      </c>
      <c r="I23" s="13">
        <v>43923324237</v>
      </c>
      <c r="J23" s="13">
        <v>38737473156</v>
      </c>
      <c r="K23" s="13">
        <v>41149828234</v>
      </c>
      <c r="L23" s="13">
        <v>47688295794</v>
      </c>
      <c r="M23" s="13">
        <v>50082828011</v>
      </c>
    </row>
    <row r="24" spans="2:27" x14ac:dyDescent="0.55000000000000004">
      <c r="H24" s="13">
        <v>63135290283</v>
      </c>
      <c r="I24" s="13">
        <v>62256234711</v>
      </c>
      <c r="J24" s="13">
        <v>54163588524</v>
      </c>
      <c r="K24" s="13">
        <v>49213825375</v>
      </c>
      <c r="L24" s="13">
        <v>53779499836</v>
      </c>
      <c r="M24" s="13">
        <v>51234370854</v>
      </c>
      <c r="N24" s="13">
        <v>55431093332</v>
      </c>
    </row>
    <row r="25" spans="2:27" x14ac:dyDescent="0.55000000000000004">
      <c r="H25" s="13">
        <v>66808187677</v>
      </c>
      <c r="I25" s="13">
        <v>65078398313</v>
      </c>
      <c r="J25" s="13">
        <v>63728514102</v>
      </c>
      <c r="K25" s="13">
        <v>61108287618</v>
      </c>
      <c r="L25" s="13">
        <v>56899570784</v>
      </c>
      <c r="M25" s="13">
        <v>56624619279</v>
      </c>
      <c r="N25" s="13">
        <v>62061852467</v>
      </c>
      <c r="O25" s="13">
        <v>67953003513</v>
      </c>
    </row>
    <row r="26" spans="2:27" x14ac:dyDescent="0.55000000000000004">
      <c r="H26" s="13">
        <v>52814046942</v>
      </c>
      <c r="I26" s="13">
        <v>71754011985</v>
      </c>
      <c r="J26" s="13">
        <v>75949712519</v>
      </c>
      <c r="K26" s="13">
        <v>75931520397</v>
      </c>
      <c r="L26" s="13">
        <v>72396629472</v>
      </c>
      <c r="M26" s="13">
        <v>57145577417</v>
      </c>
      <c r="N26" s="13">
        <v>69556349457</v>
      </c>
      <c r="O26" s="13">
        <v>73264504289</v>
      </c>
      <c r="P26" s="13">
        <v>70995663009</v>
      </c>
    </row>
    <row r="27" spans="2:27" x14ac:dyDescent="0.55000000000000004">
      <c r="H27" s="13">
        <v>50194308723</v>
      </c>
      <c r="I27" s="13">
        <v>44209439249</v>
      </c>
      <c r="J27" s="13">
        <v>71052702958</v>
      </c>
      <c r="K27" s="13">
        <v>73098166537</v>
      </c>
      <c r="L27" s="13">
        <v>76922924660</v>
      </c>
      <c r="M27" s="13">
        <v>67731911311</v>
      </c>
      <c r="N27" s="13">
        <v>59272347872</v>
      </c>
      <c r="O27" s="13">
        <v>78280533888</v>
      </c>
      <c r="P27" s="13">
        <v>67445107900</v>
      </c>
      <c r="Q27" s="13">
        <v>65455200366</v>
      </c>
    </row>
    <row r="28" spans="2:27" x14ac:dyDescent="0.55000000000000004">
      <c r="H28" s="13">
        <v>47382169301</v>
      </c>
      <c r="I28" s="13">
        <v>37764194909</v>
      </c>
      <c r="J28" s="13">
        <v>43460052375</v>
      </c>
      <c r="K28" s="13">
        <v>75236304815</v>
      </c>
      <c r="L28" s="13">
        <v>76067601329</v>
      </c>
      <c r="M28" s="13">
        <v>74095288710</v>
      </c>
      <c r="N28" s="13">
        <v>66191304663</v>
      </c>
      <c r="O28" s="13">
        <v>68859444830</v>
      </c>
      <c r="P28" s="13">
        <v>69968158053</v>
      </c>
      <c r="Q28" s="13">
        <v>67699044251</v>
      </c>
      <c r="R28" s="13">
        <v>63327381700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5514-D949-43BD-A77E-6B42FE1CF6F8}">
  <dimension ref="A1:AF95"/>
  <sheetViews>
    <sheetView workbookViewId="0">
      <selection activeCell="U6" sqref="U6:U8"/>
    </sheetView>
  </sheetViews>
  <sheetFormatPr defaultRowHeight="14.4" x14ac:dyDescent="0.55000000000000004"/>
  <cols>
    <col min="11" max="11" width="10.68359375" bestFit="1" customWidth="1"/>
    <col min="21" max="21" width="6.7890625" bestFit="1" customWidth="1"/>
    <col min="22" max="22" width="17" bestFit="1" customWidth="1"/>
    <col min="23" max="24" width="15.20703125" bestFit="1" customWidth="1"/>
    <col min="25" max="31" width="17" bestFit="1" customWidth="1"/>
    <col min="32" max="32" width="15.20703125" bestFit="1" customWidth="1"/>
  </cols>
  <sheetData>
    <row r="1" spans="1:32" x14ac:dyDescent="0.55000000000000004">
      <c r="A1" s="20" t="s">
        <v>44</v>
      </c>
      <c r="B1" s="21"/>
      <c r="C1" s="52" t="s">
        <v>109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R1" s="20" t="s">
        <v>44</v>
      </c>
      <c r="S1" s="21"/>
      <c r="T1" s="52" t="s">
        <v>108</v>
      </c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x14ac:dyDescent="0.55000000000000004">
      <c r="A2" s="22"/>
      <c r="B2" s="23" t="s">
        <v>46</v>
      </c>
      <c r="C2" s="24"/>
      <c r="D2" s="24" t="s">
        <v>47</v>
      </c>
      <c r="E2" s="24" t="s">
        <v>48</v>
      </c>
      <c r="F2" s="24" t="s">
        <v>49</v>
      </c>
      <c r="G2" s="24" t="s">
        <v>50</v>
      </c>
      <c r="H2" s="24" t="s">
        <v>51</v>
      </c>
      <c r="I2" s="24" t="s">
        <v>52</v>
      </c>
      <c r="J2" s="24" t="s">
        <v>53</v>
      </c>
      <c r="K2" s="24" t="s">
        <v>54</v>
      </c>
      <c r="L2" s="24" t="s">
        <v>55</v>
      </c>
      <c r="M2" s="24" t="s">
        <v>56</v>
      </c>
      <c r="N2" s="24" t="s">
        <v>57</v>
      </c>
      <c r="O2" s="24" t="s">
        <v>58</v>
      </c>
      <c r="R2" s="22"/>
      <c r="S2" s="23" t="s">
        <v>46</v>
      </c>
      <c r="T2" s="24"/>
      <c r="U2" s="24" t="s">
        <v>47</v>
      </c>
      <c r="V2" s="24" t="s">
        <v>48</v>
      </c>
      <c r="W2" s="24" t="s">
        <v>49</v>
      </c>
      <c r="X2" s="24" t="s">
        <v>50</v>
      </c>
      <c r="Y2" s="24" t="s">
        <v>51</v>
      </c>
      <c r="Z2" s="24" t="s">
        <v>52</v>
      </c>
      <c r="AA2" s="24" t="s">
        <v>53</v>
      </c>
      <c r="AB2" s="24" t="s">
        <v>54</v>
      </c>
      <c r="AC2" s="24" t="s">
        <v>55</v>
      </c>
      <c r="AD2" s="24" t="s">
        <v>56</v>
      </c>
      <c r="AE2" s="24" t="s">
        <v>57</v>
      </c>
      <c r="AF2" s="24" t="s">
        <v>58</v>
      </c>
    </row>
    <row r="3" spans="1:32" x14ac:dyDescent="0.55000000000000004">
      <c r="A3" s="25">
        <v>43374</v>
      </c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R3" s="25">
        <v>43374</v>
      </c>
      <c r="S3" s="26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55000000000000004">
      <c r="A4" s="28">
        <v>43405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R4" s="28">
        <v>43405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x14ac:dyDescent="0.55000000000000004">
      <c r="A5" s="28">
        <v>43435</v>
      </c>
      <c r="B5" s="27"/>
      <c r="C5" s="2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R5" s="28">
        <v>43435</v>
      </c>
      <c r="S5" s="27"/>
      <c r="T5" s="29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x14ac:dyDescent="0.55000000000000004">
      <c r="A6" s="28">
        <v>43466</v>
      </c>
      <c r="B6" s="27">
        <v>32.216984156999999</v>
      </c>
      <c r="C6" s="29"/>
      <c r="D6" s="29">
        <v>32.082000000000001</v>
      </c>
      <c r="E6" s="27">
        <v>32.216984156999999</v>
      </c>
      <c r="F6" s="27">
        <v>32.216984156999999</v>
      </c>
      <c r="G6" s="27">
        <v>32.216984156999999</v>
      </c>
      <c r="H6" s="27">
        <v>32.216984156999999</v>
      </c>
      <c r="I6" s="27">
        <v>32.216984156999999</v>
      </c>
      <c r="J6" s="27">
        <v>32.216984156999999</v>
      </c>
      <c r="K6" s="27">
        <v>32.216984156999999</v>
      </c>
      <c r="L6" s="27">
        <v>32.216984156999999</v>
      </c>
      <c r="M6" s="27">
        <v>32.216984156999999</v>
      </c>
      <c r="N6" s="27">
        <v>32.216984156999999</v>
      </c>
      <c r="O6" s="27">
        <v>32.216984156999999</v>
      </c>
      <c r="R6" s="28">
        <v>43466</v>
      </c>
      <c r="S6" s="27">
        <v>32.216984156999999</v>
      </c>
      <c r="T6" s="29"/>
      <c r="U6" s="31">
        <v>30.611865022</v>
      </c>
      <c r="V6" s="27">
        <v>32.216984156999999</v>
      </c>
      <c r="W6" s="27">
        <v>32.216984156999999</v>
      </c>
      <c r="X6" s="27">
        <v>32.216984156999999</v>
      </c>
      <c r="Y6" s="27">
        <v>32.216984156999999</v>
      </c>
      <c r="Z6" s="27">
        <v>32.216984156999999</v>
      </c>
      <c r="AA6" s="27">
        <v>32.216984156999999</v>
      </c>
      <c r="AB6" s="27">
        <v>32.216984156999999</v>
      </c>
      <c r="AC6" s="27">
        <v>32.216984156999999</v>
      </c>
      <c r="AD6" s="27">
        <v>32.216984156999999</v>
      </c>
      <c r="AE6" s="27">
        <v>32.216984156999999</v>
      </c>
      <c r="AF6" s="27">
        <v>32.216984156999999</v>
      </c>
    </row>
    <row r="7" spans="1:32" x14ac:dyDescent="0.55000000000000004">
      <c r="A7" s="28">
        <v>43497</v>
      </c>
      <c r="B7" s="27">
        <v>25.161049120000001</v>
      </c>
      <c r="C7" s="29"/>
      <c r="D7" s="29">
        <v>28.475000000000001</v>
      </c>
      <c r="E7" s="29">
        <v>27.189</v>
      </c>
      <c r="F7" s="27">
        <v>25.161049120000001</v>
      </c>
      <c r="G7" s="27">
        <v>25.161049120000001</v>
      </c>
      <c r="H7" s="27">
        <v>25.161049120000001</v>
      </c>
      <c r="I7" s="27">
        <v>25.161049120000001</v>
      </c>
      <c r="J7" s="27">
        <v>25.161049120000001</v>
      </c>
      <c r="K7" s="27">
        <v>25.161049120000001</v>
      </c>
      <c r="L7" s="27">
        <v>25.161049120000001</v>
      </c>
      <c r="M7" s="27">
        <v>25.161049120000001</v>
      </c>
      <c r="N7" s="27">
        <v>25.161049120000001</v>
      </c>
      <c r="O7" s="27">
        <v>25.161049120000001</v>
      </c>
      <c r="R7" s="28">
        <v>43497</v>
      </c>
      <c r="S7" s="27">
        <v>25.161049120000001</v>
      </c>
      <c r="T7" s="29"/>
      <c r="U7" s="31">
        <v>33.186884714999998</v>
      </c>
      <c r="V7" s="29">
        <v>31.849043623</v>
      </c>
      <c r="W7" s="27">
        <v>25.161049120000001</v>
      </c>
      <c r="X7" s="27">
        <v>25.161049120000001</v>
      </c>
      <c r="Y7" s="27">
        <v>25.161049120000001</v>
      </c>
      <c r="Z7" s="27">
        <v>25.161049120000001</v>
      </c>
      <c r="AA7" s="27">
        <v>25.161049120000001</v>
      </c>
      <c r="AB7" s="27">
        <v>25.161049120000001</v>
      </c>
      <c r="AC7" s="27">
        <v>25.161049120000001</v>
      </c>
      <c r="AD7" s="27">
        <v>25.161049120000001</v>
      </c>
      <c r="AE7" s="27">
        <v>25.161049120000001</v>
      </c>
      <c r="AF7" s="27">
        <v>25.161049120000001</v>
      </c>
    </row>
    <row r="8" spans="1:32" x14ac:dyDescent="0.55000000000000004">
      <c r="A8" s="28">
        <v>43525</v>
      </c>
      <c r="B8" s="27">
        <v>27.362441560000001</v>
      </c>
      <c r="C8" s="29"/>
      <c r="D8" s="29">
        <v>32.914999999999999</v>
      </c>
      <c r="E8" s="29">
        <v>34.237000000000002</v>
      </c>
      <c r="F8" s="29">
        <v>26.172999999999998</v>
      </c>
      <c r="G8" s="27">
        <v>27.362441560000001</v>
      </c>
      <c r="H8" s="27">
        <v>27.362441560000001</v>
      </c>
      <c r="I8" s="27">
        <v>27.362441560000001</v>
      </c>
      <c r="J8" s="27">
        <v>27.362441560000001</v>
      </c>
      <c r="K8" s="27">
        <v>27.362441560000001</v>
      </c>
      <c r="L8" s="27">
        <v>27.362441560000001</v>
      </c>
      <c r="M8" s="27">
        <v>27.362441560000001</v>
      </c>
      <c r="N8" s="27">
        <v>27.362441560000001</v>
      </c>
      <c r="O8" s="27">
        <v>27.362441560000001</v>
      </c>
      <c r="R8" s="28">
        <v>43525</v>
      </c>
      <c r="S8" s="27">
        <v>27.362441560000001</v>
      </c>
      <c r="T8" s="29"/>
      <c r="U8" s="31">
        <v>32.772507564000001</v>
      </c>
      <c r="V8" s="29">
        <v>35.328549928999998</v>
      </c>
      <c r="W8" s="31">
        <v>29.986638040999999</v>
      </c>
      <c r="X8" s="27">
        <v>27.362441560000001</v>
      </c>
      <c r="Y8" s="27">
        <v>27.362441560000001</v>
      </c>
      <c r="Z8" s="27">
        <v>27.362441560000001</v>
      </c>
      <c r="AA8" s="27">
        <v>27.362441560000001</v>
      </c>
      <c r="AB8" s="27">
        <v>27.362441560000001</v>
      </c>
      <c r="AC8" s="27">
        <v>27.362441560000001</v>
      </c>
      <c r="AD8" s="27">
        <v>27.362441560000001</v>
      </c>
      <c r="AE8" s="27">
        <v>27.362441560000001</v>
      </c>
      <c r="AF8" s="27">
        <v>27.362441560000001</v>
      </c>
    </row>
    <row r="9" spans="1:32" x14ac:dyDescent="0.55000000000000004">
      <c r="A9" s="28">
        <v>43556</v>
      </c>
      <c r="B9" s="27">
        <v>34.955301835</v>
      </c>
      <c r="C9" s="29"/>
      <c r="D9" s="29">
        <v>36.328000000000003</v>
      </c>
      <c r="E9" s="29">
        <v>36.695</v>
      </c>
      <c r="F9" s="29">
        <v>31.594999999999999</v>
      </c>
      <c r="G9" s="29">
        <v>35.936999999999998</v>
      </c>
      <c r="H9" s="27">
        <v>34.955301835</v>
      </c>
      <c r="I9" s="27">
        <v>34.955301835</v>
      </c>
      <c r="J9" s="27">
        <v>34.955301835</v>
      </c>
      <c r="K9" s="27">
        <v>34.955301835</v>
      </c>
      <c r="L9" s="27">
        <v>34.955301835</v>
      </c>
      <c r="M9" s="27">
        <v>34.955301835</v>
      </c>
      <c r="N9" s="27">
        <v>34.955301835</v>
      </c>
      <c r="O9" s="27">
        <v>34.955301835</v>
      </c>
      <c r="R9" s="28">
        <v>43556</v>
      </c>
      <c r="S9" s="27">
        <v>34.955301835</v>
      </c>
      <c r="T9" s="29"/>
      <c r="U9" s="31">
        <v>38.726815891999998</v>
      </c>
      <c r="V9" s="29">
        <v>35.486819162000003</v>
      </c>
      <c r="W9" s="31">
        <v>29.284925417</v>
      </c>
      <c r="X9" s="31">
        <v>28.037664317000001</v>
      </c>
      <c r="Y9" s="27">
        <v>34.955301835</v>
      </c>
      <c r="Z9" s="27">
        <v>34.955301835</v>
      </c>
      <c r="AA9" s="27">
        <v>34.955301835</v>
      </c>
      <c r="AB9" s="27">
        <v>34.955301835</v>
      </c>
      <c r="AC9" s="27">
        <v>34.955301835</v>
      </c>
      <c r="AD9" s="27">
        <v>34.955301835</v>
      </c>
      <c r="AE9" s="27">
        <v>34.955301835</v>
      </c>
      <c r="AF9" s="27">
        <v>34.955301835</v>
      </c>
    </row>
    <row r="10" spans="1:32" x14ac:dyDescent="0.55000000000000004">
      <c r="A10" s="28">
        <v>43586</v>
      </c>
      <c r="B10" s="27">
        <v>46.492700917999997</v>
      </c>
      <c r="C10" s="29"/>
      <c r="D10" s="29">
        <v>39.726999999999997</v>
      </c>
      <c r="E10" s="29">
        <v>39.884999999999998</v>
      </c>
      <c r="F10" s="29">
        <v>42.093000000000004</v>
      </c>
      <c r="G10" s="29">
        <v>42.75</v>
      </c>
      <c r="H10" s="29">
        <v>41.198</v>
      </c>
      <c r="I10" s="27">
        <v>46.492700917999997</v>
      </c>
      <c r="J10" s="27">
        <v>46.492700917999997</v>
      </c>
      <c r="K10" s="27">
        <v>46.492700917999997</v>
      </c>
      <c r="L10" s="27">
        <v>46.492700917999997</v>
      </c>
      <c r="M10" s="27">
        <v>46.492700917999997</v>
      </c>
      <c r="N10" s="27">
        <v>46.492700917999997</v>
      </c>
      <c r="O10" s="27">
        <v>46.492700917999997</v>
      </c>
      <c r="R10" s="28">
        <v>43586</v>
      </c>
      <c r="S10" s="27">
        <v>46.492700917999997</v>
      </c>
      <c r="T10" s="29"/>
      <c r="U10" s="31">
        <v>44.176377455999997</v>
      </c>
      <c r="V10" s="29">
        <v>40.180285325</v>
      </c>
      <c r="W10" s="31">
        <v>31.367093429000001</v>
      </c>
      <c r="X10" s="31">
        <v>31.665676524999999</v>
      </c>
      <c r="Y10" s="29">
        <v>33.558246498999999</v>
      </c>
      <c r="Z10" s="27">
        <v>46.492700917999997</v>
      </c>
      <c r="AA10" s="27">
        <v>46.492700917999997</v>
      </c>
      <c r="AB10" s="27">
        <v>46.492700917999997</v>
      </c>
      <c r="AC10" s="27">
        <v>46.492700917999997</v>
      </c>
      <c r="AD10" s="27">
        <v>46.492700917999997</v>
      </c>
      <c r="AE10" s="27">
        <v>46.492700917999997</v>
      </c>
      <c r="AF10" s="27">
        <v>46.492700917999997</v>
      </c>
    </row>
    <row r="11" spans="1:32" x14ac:dyDescent="0.55000000000000004">
      <c r="A11" s="28">
        <v>43617</v>
      </c>
      <c r="B11" s="27">
        <v>46.538114458000003</v>
      </c>
      <c r="C11" s="29"/>
      <c r="D11" s="29">
        <v>43.103000000000002</v>
      </c>
      <c r="E11" s="29">
        <v>43.04</v>
      </c>
      <c r="F11" s="29">
        <v>44.631999999999998</v>
      </c>
      <c r="G11" s="29">
        <v>44.591000000000001</v>
      </c>
      <c r="H11" s="29">
        <v>46.131</v>
      </c>
      <c r="I11" s="29">
        <v>44.933</v>
      </c>
      <c r="J11" s="27">
        <v>46.538114458000003</v>
      </c>
      <c r="K11" s="27">
        <v>46.538114458000003</v>
      </c>
      <c r="L11" s="27">
        <v>46.538114458000003</v>
      </c>
      <c r="M11" s="27">
        <v>46.538114458000003</v>
      </c>
      <c r="N11" s="27">
        <v>46.538114458000003</v>
      </c>
      <c r="O11" s="27">
        <v>46.538114458000003</v>
      </c>
      <c r="R11" s="28">
        <v>43617</v>
      </c>
      <c r="S11" s="27">
        <v>46.538114458000003</v>
      </c>
      <c r="T11" s="29"/>
      <c r="U11" s="31">
        <v>44.864005941999999</v>
      </c>
      <c r="V11" s="29">
        <v>46.955156801999998</v>
      </c>
      <c r="W11" s="31">
        <v>36.279460602</v>
      </c>
      <c r="X11" s="31">
        <v>32.460930931999997</v>
      </c>
      <c r="Y11" s="29">
        <v>37.707816817000001</v>
      </c>
      <c r="Z11" s="29">
        <v>42.556437668999997</v>
      </c>
      <c r="AA11" s="27">
        <v>46.538114458000003</v>
      </c>
      <c r="AB11" s="27">
        <v>46.538114458000003</v>
      </c>
      <c r="AC11" s="27">
        <v>46.538114458000003</v>
      </c>
      <c r="AD11" s="27">
        <v>46.538114458000003</v>
      </c>
      <c r="AE11" s="27">
        <v>46.538114458000003</v>
      </c>
      <c r="AF11" s="27">
        <v>46.538114458000003</v>
      </c>
    </row>
    <row r="12" spans="1:32" x14ac:dyDescent="0.55000000000000004">
      <c r="A12" s="28">
        <v>43647</v>
      </c>
      <c r="B12" s="27">
        <v>58.146891064000002</v>
      </c>
      <c r="C12" s="29"/>
      <c r="D12" s="29">
        <v>40.628999999999998</v>
      </c>
      <c r="E12" s="29">
        <v>40.542000000000002</v>
      </c>
      <c r="F12" s="29">
        <v>42.503999999999998</v>
      </c>
      <c r="G12" s="29">
        <v>41.252000000000002</v>
      </c>
      <c r="H12" s="29">
        <v>42.62</v>
      </c>
      <c r="I12" s="29">
        <v>48.414000000000001</v>
      </c>
      <c r="J12" s="29">
        <v>52.292999999999999</v>
      </c>
      <c r="K12" s="27">
        <v>58.146891064000002</v>
      </c>
      <c r="L12" s="27">
        <v>58.146891064000002</v>
      </c>
      <c r="M12" s="27">
        <v>58.146891064000002</v>
      </c>
      <c r="N12" s="27">
        <v>58.146891064000002</v>
      </c>
      <c r="O12" s="27">
        <v>58.146891064000002</v>
      </c>
      <c r="R12" s="28">
        <v>43647</v>
      </c>
      <c r="S12" s="27">
        <v>58.146891064000002</v>
      </c>
      <c r="T12" s="29"/>
      <c r="U12" s="31">
        <v>50.114744274000003</v>
      </c>
      <c r="V12" s="29">
        <v>54.038643802999999</v>
      </c>
      <c r="W12" s="31">
        <v>43.923324237000003</v>
      </c>
      <c r="X12" s="31">
        <v>38.737473156</v>
      </c>
      <c r="Y12" s="29">
        <v>41.149828233999997</v>
      </c>
      <c r="Z12" s="29">
        <v>47.688295793999998</v>
      </c>
      <c r="AA12" s="29">
        <v>50.082828010999997</v>
      </c>
      <c r="AB12" s="27">
        <v>58.146891064000002</v>
      </c>
      <c r="AC12" s="27">
        <v>58.146891064000002</v>
      </c>
      <c r="AD12" s="27">
        <v>58.146891064000002</v>
      </c>
      <c r="AE12" s="27">
        <v>58.146891064000002</v>
      </c>
      <c r="AF12" s="27">
        <v>58.146891064000002</v>
      </c>
    </row>
    <row r="13" spans="1:32" x14ac:dyDescent="0.55000000000000004">
      <c r="A13" s="28">
        <v>43678</v>
      </c>
      <c r="B13" s="27">
        <v>71.598353433</v>
      </c>
      <c r="C13" s="29"/>
      <c r="D13" s="29">
        <v>40.39</v>
      </c>
      <c r="E13" s="29">
        <v>40.476999999999997</v>
      </c>
      <c r="F13" s="29">
        <v>39.932000000000002</v>
      </c>
      <c r="G13" s="29">
        <v>40.381</v>
      </c>
      <c r="H13" s="29">
        <v>39.213000000000001</v>
      </c>
      <c r="I13" s="29">
        <v>44.978000000000002</v>
      </c>
      <c r="J13" s="29">
        <v>55.747999999999998</v>
      </c>
      <c r="K13" s="29">
        <v>56.723999999999997</v>
      </c>
      <c r="L13" s="27">
        <v>71.598353433</v>
      </c>
      <c r="M13" s="27">
        <v>71.598353433</v>
      </c>
      <c r="N13" s="27">
        <v>71.598353433</v>
      </c>
      <c r="O13" s="27">
        <v>71.598353433</v>
      </c>
      <c r="R13" s="28">
        <v>43678</v>
      </c>
      <c r="S13" s="27">
        <v>71.598353433</v>
      </c>
      <c r="T13" s="29"/>
      <c r="U13" s="31">
        <v>57.876776014000001</v>
      </c>
      <c r="V13" s="29">
        <v>63.135290283000003</v>
      </c>
      <c r="W13" s="31">
        <v>62.256234710999998</v>
      </c>
      <c r="X13" s="31">
        <v>54.163588523999998</v>
      </c>
      <c r="Y13" s="29">
        <v>49.213825374999999</v>
      </c>
      <c r="Z13" s="29">
        <v>53.779499835999999</v>
      </c>
      <c r="AA13" s="29">
        <v>51.234370853999998</v>
      </c>
      <c r="AB13" s="29">
        <v>55.431093332000003</v>
      </c>
      <c r="AC13" s="27">
        <v>71.598353433</v>
      </c>
      <c r="AD13" s="27">
        <v>71.598353433</v>
      </c>
      <c r="AE13" s="27">
        <v>71.598353433</v>
      </c>
      <c r="AF13" s="27">
        <v>71.598353433</v>
      </c>
    </row>
    <row r="14" spans="1:32" x14ac:dyDescent="0.55000000000000004">
      <c r="A14" s="28">
        <v>43709</v>
      </c>
      <c r="B14" s="27">
        <v>64.432723107000001</v>
      </c>
      <c r="C14" s="29"/>
      <c r="D14" s="29">
        <v>36.942</v>
      </c>
      <c r="E14" s="29">
        <v>37.204999999999998</v>
      </c>
      <c r="F14" s="29">
        <v>37.304000000000002</v>
      </c>
      <c r="G14" s="29">
        <v>37.398000000000003</v>
      </c>
      <c r="H14" s="29">
        <v>36.415999999999997</v>
      </c>
      <c r="I14" s="29">
        <v>37.759</v>
      </c>
      <c r="J14" s="29">
        <v>50.234999999999999</v>
      </c>
      <c r="K14" s="29">
        <v>60.761000000000003</v>
      </c>
      <c r="L14" s="29">
        <v>62.707000000000001</v>
      </c>
      <c r="M14" s="27">
        <v>64.432723107000001</v>
      </c>
      <c r="N14" s="27">
        <v>64.432723107000001</v>
      </c>
      <c r="O14" s="27">
        <v>64.432723107000001</v>
      </c>
      <c r="R14" s="28">
        <v>43709</v>
      </c>
      <c r="S14" s="27">
        <v>64.432723107000001</v>
      </c>
      <c r="T14" s="29"/>
      <c r="U14" s="31">
        <v>49.728544417999998</v>
      </c>
      <c r="V14" s="29">
        <v>66.808187677000006</v>
      </c>
      <c r="W14" s="31">
        <v>65.078398312999994</v>
      </c>
      <c r="X14" s="31">
        <v>63.728514101999998</v>
      </c>
      <c r="Y14" s="29">
        <v>61.108287617999999</v>
      </c>
      <c r="Z14" s="29">
        <v>56.899570783999998</v>
      </c>
      <c r="AA14" s="29">
        <v>56.624619279000001</v>
      </c>
      <c r="AB14" s="29">
        <v>62.061852467000001</v>
      </c>
      <c r="AC14" s="29">
        <v>67.953003512999999</v>
      </c>
      <c r="AD14" s="27">
        <v>64.432723107000001</v>
      </c>
      <c r="AE14" s="27">
        <v>64.432723107000001</v>
      </c>
      <c r="AF14" s="27">
        <v>64.432723107000001</v>
      </c>
    </row>
    <row r="15" spans="1:32" x14ac:dyDescent="0.55000000000000004">
      <c r="A15" s="28">
        <v>43739</v>
      </c>
      <c r="B15" s="27">
        <v>65.013364964000004</v>
      </c>
      <c r="C15" s="29"/>
      <c r="D15" s="29">
        <v>37.204000000000001</v>
      </c>
      <c r="E15" s="29">
        <v>37.005000000000003</v>
      </c>
      <c r="F15" s="29">
        <v>36.450000000000003</v>
      </c>
      <c r="G15" s="29">
        <v>37.006999999999998</v>
      </c>
      <c r="H15" s="29">
        <v>36.459000000000003</v>
      </c>
      <c r="I15" s="29">
        <v>37.396000000000001</v>
      </c>
      <c r="J15" s="29">
        <v>40.646000000000001</v>
      </c>
      <c r="K15" s="29">
        <v>49.017000000000003</v>
      </c>
      <c r="L15" s="29">
        <v>56.966999999999999</v>
      </c>
      <c r="M15" s="29">
        <v>61.64</v>
      </c>
      <c r="N15" s="27">
        <v>65.013364964000004</v>
      </c>
      <c r="O15" s="27">
        <v>65.013364964000004</v>
      </c>
      <c r="R15" s="28">
        <v>43739</v>
      </c>
      <c r="S15" s="27">
        <v>65.013364964000004</v>
      </c>
      <c r="T15" s="29"/>
      <c r="U15" s="31">
        <v>57.773288649000001</v>
      </c>
      <c r="V15" s="29">
        <v>52.814046941999997</v>
      </c>
      <c r="W15" s="31">
        <v>71.754011985000005</v>
      </c>
      <c r="X15" s="31">
        <v>75.949712519000002</v>
      </c>
      <c r="Y15" s="29">
        <v>75.931520397</v>
      </c>
      <c r="Z15" s="29">
        <v>72.396629472000001</v>
      </c>
      <c r="AA15" s="29">
        <v>57.145577416999998</v>
      </c>
      <c r="AB15" s="29">
        <v>69.556349456999996</v>
      </c>
      <c r="AC15" s="29">
        <v>73.264504289000001</v>
      </c>
      <c r="AD15" s="29">
        <v>70.995663008999998</v>
      </c>
      <c r="AE15" s="27">
        <v>65.013364964000004</v>
      </c>
      <c r="AF15" s="27">
        <v>65.013364964000004</v>
      </c>
    </row>
    <row r="16" spans="1:32" x14ac:dyDescent="0.55000000000000004">
      <c r="A16" s="28">
        <v>43770</v>
      </c>
      <c r="B16" s="27">
        <v>61.894914397000001</v>
      </c>
      <c r="C16" s="29"/>
      <c r="D16" s="29">
        <v>35.506</v>
      </c>
      <c r="E16" s="29">
        <v>34.902000000000001</v>
      </c>
      <c r="F16" s="29">
        <v>34.189</v>
      </c>
      <c r="G16" s="29">
        <v>34.686999999999998</v>
      </c>
      <c r="H16" s="29">
        <v>34.573</v>
      </c>
      <c r="I16" s="29">
        <v>35.231999999999999</v>
      </c>
      <c r="J16" s="29">
        <v>37.337000000000003</v>
      </c>
      <c r="K16" s="29">
        <v>38.703000000000003</v>
      </c>
      <c r="L16" s="29">
        <v>43.911999999999999</v>
      </c>
      <c r="M16" s="29">
        <v>52.582000000000001</v>
      </c>
      <c r="N16" s="29">
        <v>64.697000000000003</v>
      </c>
      <c r="O16" s="27">
        <v>61.894914397000001</v>
      </c>
      <c r="R16" s="28">
        <v>43770</v>
      </c>
      <c r="S16" s="27">
        <v>61.894914397000001</v>
      </c>
      <c r="T16" s="29"/>
      <c r="U16" s="31">
        <v>53.536663474999997</v>
      </c>
      <c r="V16" s="29">
        <v>50.194308722999999</v>
      </c>
      <c r="W16" s="31">
        <v>44.209439248999999</v>
      </c>
      <c r="X16" s="31">
        <v>71.052702957999998</v>
      </c>
      <c r="Y16" s="29">
        <v>73.098166536999997</v>
      </c>
      <c r="Z16" s="29">
        <v>76.922924660000007</v>
      </c>
      <c r="AA16" s="29">
        <v>67.731911311000005</v>
      </c>
      <c r="AB16" s="29">
        <v>59.272347871999997</v>
      </c>
      <c r="AC16" s="29">
        <v>78.280533887999994</v>
      </c>
      <c r="AD16" s="29">
        <v>67.445107899999996</v>
      </c>
      <c r="AE16" s="29">
        <v>65.455200366</v>
      </c>
      <c r="AF16" s="27">
        <v>61.894914397000001</v>
      </c>
    </row>
    <row r="17" spans="1:32" x14ac:dyDescent="0.55000000000000004">
      <c r="A17" s="28">
        <v>43800</v>
      </c>
      <c r="B17" s="26">
        <v>61.688077227999997</v>
      </c>
      <c r="C17" s="29"/>
      <c r="D17" s="29">
        <v>37.631</v>
      </c>
      <c r="E17" s="29">
        <v>36.527999999999999</v>
      </c>
      <c r="F17" s="29">
        <v>35.076999999999998</v>
      </c>
      <c r="G17" s="29">
        <v>35.795000000000002</v>
      </c>
      <c r="H17" s="29">
        <v>36.082000000000001</v>
      </c>
      <c r="I17" s="29">
        <v>36.58</v>
      </c>
      <c r="J17" s="29">
        <v>37.694000000000003</v>
      </c>
      <c r="K17" s="29">
        <v>37.959000000000003</v>
      </c>
      <c r="L17" s="29">
        <v>38.792000000000002</v>
      </c>
      <c r="M17" s="29">
        <v>45.261000000000003</v>
      </c>
      <c r="N17" s="29">
        <v>58.171999999999997</v>
      </c>
      <c r="O17" s="29">
        <v>59.813000000000002</v>
      </c>
      <c r="R17" s="28">
        <v>43800</v>
      </c>
      <c r="S17" s="26">
        <v>61.688077227999997</v>
      </c>
      <c r="T17" s="29"/>
      <c r="U17" s="31">
        <v>52.896583571000001</v>
      </c>
      <c r="V17" s="29">
        <v>47.382169300999998</v>
      </c>
      <c r="W17" s="31">
        <v>37.764194908999997</v>
      </c>
      <c r="X17" s="31">
        <v>43.460052374999997</v>
      </c>
      <c r="Y17" s="29">
        <v>75.236304814999997</v>
      </c>
      <c r="Z17" s="29">
        <v>76.067601328999999</v>
      </c>
      <c r="AA17" s="29">
        <v>74.095288710000005</v>
      </c>
      <c r="AB17" s="29">
        <v>66.191304662999997</v>
      </c>
      <c r="AC17" s="29">
        <v>68.859444830000001</v>
      </c>
      <c r="AD17" s="29">
        <v>69.968158052999996</v>
      </c>
      <c r="AE17" s="29">
        <v>67.699044251000004</v>
      </c>
      <c r="AF17" s="31">
        <v>63.327381699999997</v>
      </c>
    </row>
    <row r="18" spans="1:32" x14ac:dyDescent="0.55000000000000004">
      <c r="R18" s="28"/>
      <c r="S18" s="30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84" spans="10:12" x14ac:dyDescent="0.55000000000000004">
      <c r="J84">
        <v>32216984157</v>
      </c>
      <c r="K84">
        <f>1000000000</f>
        <v>1000000000</v>
      </c>
      <c r="L84">
        <f>J84/K84</f>
        <v>32.216984156999999</v>
      </c>
    </row>
    <row r="85" spans="10:12" x14ac:dyDescent="0.55000000000000004">
      <c r="J85">
        <v>25161049120</v>
      </c>
      <c r="K85">
        <f t="shared" ref="K85:K95" si="0">1000000000</f>
        <v>1000000000</v>
      </c>
      <c r="L85">
        <f t="shared" ref="L85:L95" si="1">J85/K85</f>
        <v>25.161049120000001</v>
      </c>
    </row>
    <row r="86" spans="10:12" x14ac:dyDescent="0.55000000000000004">
      <c r="J86">
        <v>27362441560</v>
      </c>
      <c r="K86">
        <f t="shared" si="0"/>
        <v>1000000000</v>
      </c>
      <c r="L86">
        <f t="shared" si="1"/>
        <v>27.362441560000001</v>
      </c>
    </row>
    <row r="87" spans="10:12" x14ac:dyDescent="0.55000000000000004">
      <c r="J87">
        <v>34955301835</v>
      </c>
      <c r="K87">
        <f t="shared" si="0"/>
        <v>1000000000</v>
      </c>
      <c r="L87">
        <f t="shared" si="1"/>
        <v>34.955301835</v>
      </c>
    </row>
    <row r="88" spans="10:12" x14ac:dyDescent="0.55000000000000004">
      <c r="J88">
        <v>46492700918</v>
      </c>
      <c r="K88">
        <f t="shared" si="0"/>
        <v>1000000000</v>
      </c>
      <c r="L88">
        <f t="shared" si="1"/>
        <v>46.492700917999997</v>
      </c>
    </row>
    <row r="89" spans="10:12" x14ac:dyDescent="0.55000000000000004">
      <c r="J89">
        <v>46538114458</v>
      </c>
      <c r="K89">
        <f t="shared" si="0"/>
        <v>1000000000</v>
      </c>
      <c r="L89">
        <f t="shared" si="1"/>
        <v>46.538114458000003</v>
      </c>
    </row>
    <row r="90" spans="10:12" x14ac:dyDescent="0.55000000000000004">
      <c r="J90">
        <v>58146891064</v>
      </c>
      <c r="K90">
        <f t="shared" si="0"/>
        <v>1000000000</v>
      </c>
      <c r="L90">
        <f t="shared" si="1"/>
        <v>58.146891064000002</v>
      </c>
    </row>
    <row r="91" spans="10:12" x14ac:dyDescent="0.55000000000000004">
      <c r="J91">
        <v>71598353433</v>
      </c>
      <c r="K91">
        <f t="shared" si="0"/>
        <v>1000000000</v>
      </c>
      <c r="L91">
        <f t="shared" si="1"/>
        <v>71.598353433</v>
      </c>
    </row>
    <row r="92" spans="10:12" x14ac:dyDescent="0.55000000000000004">
      <c r="J92">
        <v>64432723107</v>
      </c>
      <c r="K92">
        <f t="shared" si="0"/>
        <v>1000000000</v>
      </c>
      <c r="L92">
        <f t="shared" si="1"/>
        <v>64.432723107000001</v>
      </c>
    </row>
    <row r="93" spans="10:12" x14ac:dyDescent="0.55000000000000004">
      <c r="J93">
        <v>65013364964</v>
      </c>
      <c r="K93">
        <f t="shared" si="0"/>
        <v>1000000000</v>
      </c>
      <c r="L93">
        <f t="shared" si="1"/>
        <v>65.013364964000004</v>
      </c>
    </row>
    <row r="94" spans="10:12" x14ac:dyDescent="0.55000000000000004">
      <c r="J94">
        <v>61894914397</v>
      </c>
      <c r="K94">
        <f t="shared" si="0"/>
        <v>1000000000</v>
      </c>
      <c r="L94">
        <f t="shared" si="1"/>
        <v>61.894914397000001</v>
      </c>
    </row>
    <row r="95" spans="10:12" x14ac:dyDescent="0.55000000000000004">
      <c r="J95">
        <v>61688077228</v>
      </c>
      <c r="K95">
        <f t="shared" si="0"/>
        <v>1000000000</v>
      </c>
      <c r="L95">
        <f t="shared" si="1"/>
        <v>61.688077227999997</v>
      </c>
    </row>
  </sheetData>
  <mergeCells count="2">
    <mergeCell ref="C1:O1"/>
    <mergeCell ref="T1:A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1719-B125-49C9-BB0D-4605EBFEF92B}">
  <dimension ref="A1:AK33"/>
  <sheetViews>
    <sheetView workbookViewId="0">
      <selection activeCell="R5" sqref="R5"/>
    </sheetView>
  </sheetViews>
  <sheetFormatPr defaultRowHeight="14.4" x14ac:dyDescent="0.55000000000000004"/>
  <cols>
    <col min="1" max="1" width="7" bestFit="1" customWidth="1"/>
    <col min="2" max="2" width="12.5234375" bestFit="1" customWidth="1"/>
    <col min="3" max="3" width="12" bestFit="1" customWidth="1"/>
    <col min="4" max="10" width="12" customWidth="1"/>
    <col min="11" max="11" width="16.1015625" customWidth="1"/>
    <col min="12" max="12" width="17" customWidth="1"/>
    <col min="13" max="14" width="17" bestFit="1" customWidth="1"/>
    <col min="15" max="15" width="13" bestFit="1" customWidth="1"/>
    <col min="17" max="17" width="11.68359375" bestFit="1" customWidth="1"/>
    <col min="18" max="18" width="14.89453125" bestFit="1" customWidth="1"/>
    <col min="19" max="19" width="11.68359375" bestFit="1" customWidth="1"/>
    <col min="20" max="20" width="26.41796875" bestFit="1" customWidth="1"/>
    <col min="21" max="21" width="18" bestFit="1" customWidth="1"/>
    <col min="22" max="22" width="11.68359375" bestFit="1" customWidth="1"/>
    <col min="23" max="23" width="11.5234375" bestFit="1" customWidth="1"/>
  </cols>
  <sheetData>
    <row r="1" spans="1:37" x14ac:dyDescent="0.55000000000000004">
      <c r="A1" s="2" t="s">
        <v>7</v>
      </c>
      <c r="B1" s="2" t="s">
        <v>0</v>
      </c>
      <c r="C1" s="2" t="s">
        <v>2</v>
      </c>
      <c r="D1" s="2" t="s">
        <v>3</v>
      </c>
      <c r="E1" s="2" t="s">
        <v>4</v>
      </c>
      <c r="F1" s="8" t="s">
        <v>26</v>
      </c>
      <c r="G1" s="2" t="s">
        <v>25</v>
      </c>
      <c r="H1" s="9" t="s">
        <v>5</v>
      </c>
      <c r="I1" s="9" t="s">
        <v>32</v>
      </c>
      <c r="J1" s="9" t="s">
        <v>33</v>
      </c>
      <c r="K1" s="2" t="s">
        <v>22</v>
      </c>
      <c r="L1" t="s">
        <v>23</v>
      </c>
      <c r="M1" s="2" t="s">
        <v>24</v>
      </c>
      <c r="N1" s="2" t="s">
        <v>21</v>
      </c>
      <c r="O1" s="2"/>
      <c r="P1" s="2"/>
      <c r="Q1" s="3" t="s">
        <v>36</v>
      </c>
      <c r="R1" s="3"/>
      <c r="S1" s="3"/>
      <c r="T1" s="3"/>
      <c r="U1" s="15" t="s">
        <v>42</v>
      </c>
      <c r="V1" s="15" t="s">
        <v>59</v>
      </c>
      <c r="W1" s="15" t="s">
        <v>0</v>
      </c>
      <c r="X1" s="15" t="s">
        <v>1</v>
      </c>
      <c r="Y1" s="15" t="s">
        <v>60</v>
      </c>
      <c r="Z1" s="15" t="s">
        <v>42</v>
      </c>
      <c r="AA1" s="15" t="s">
        <v>59</v>
      </c>
    </row>
    <row r="2" spans="1:37" x14ac:dyDescent="0.55000000000000004">
      <c r="A2" s="2">
        <v>201901</v>
      </c>
      <c r="B2" s="10">
        <v>32216984157</v>
      </c>
      <c r="C2" s="11">
        <v>30611865022</v>
      </c>
      <c r="D2" s="11">
        <v>31174213414</v>
      </c>
      <c r="E2" s="11">
        <v>33999425735</v>
      </c>
      <c r="F2" s="11">
        <v>33476296777</v>
      </c>
      <c r="G2" s="11">
        <v>34225006240</v>
      </c>
      <c r="H2" s="11">
        <v>32799376244</v>
      </c>
      <c r="I2" s="11">
        <v>31274499947</v>
      </c>
      <c r="J2" s="11">
        <v>31799156809</v>
      </c>
      <c r="K2" s="1">
        <v>30106860195</v>
      </c>
      <c r="L2" s="1">
        <v>28281437073</v>
      </c>
      <c r="M2" s="1">
        <v>33650980817</v>
      </c>
      <c r="N2" s="1">
        <v>38299133110</v>
      </c>
      <c r="O2" s="11"/>
      <c r="P2" s="11"/>
      <c r="Q2" s="12">
        <v>30611865022</v>
      </c>
      <c r="R2" s="12">
        <v>30611865022</v>
      </c>
      <c r="S2" s="12"/>
      <c r="T2" s="12"/>
      <c r="U2" s="16">
        <v>92000000000</v>
      </c>
      <c r="V2" s="16">
        <f>R2+R3+R4</f>
        <v>96571257301</v>
      </c>
      <c r="W2" s="16">
        <f>B2+B3+B4</f>
        <v>84740474837</v>
      </c>
      <c r="X2" s="17" t="s">
        <v>38</v>
      </c>
      <c r="Y2" s="16">
        <v>96571257301</v>
      </c>
      <c r="Z2" s="16">
        <v>92000000000</v>
      </c>
      <c r="AA2" s="16">
        <f>W2+W3+W4</f>
        <v>406904559652</v>
      </c>
    </row>
    <row r="3" spans="1:37" x14ac:dyDescent="0.55000000000000004">
      <c r="A3" s="2">
        <v>201902</v>
      </c>
      <c r="B3" s="14">
        <v>25161049120</v>
      </c>
      <c r="C3" s="13">
        <v>31849043623</v>
      </c>
      <c r="D3" s="13">
        <v>33186884715</v>
      </c>
      <c r="E3" s="13">
        <v>32956957842</v>
      </c>
      <c r="F3" s="13">
        <v>36059653470</v>
      </c>
      <c r="G3" s="13">
        <v>32542936968</v>
      </c>
      <c r="H3" s="13">
        <v>35500206137</v>
      </c>
      <c r="I3" s="13">
        <v>36619664587</v>
      </c>
      <c r="J3" s="13">
        <v>36534572498</v>
      </c>
      <c r="K3">
        <v>36254857381</v>
      </c>
      <c r="L3">
        <v>33268847525</v>
      </c>
      <c r="M3" s="13">
        <v>33340017635</v>
      </c>
      <c r="N3" s="13">
        <v>33022819659</v>
      </c>
      <c r="O3" s="11"/>
      <c r="P3" s="13"/>
      <c r="Q3" s="12">
        <v>33186884715</v>
      </c>
      <c r="R3" s="12">
        <v>33186884715</v>
      </c>
      <c r="S3" s="12"/>
      <c r="T3" s="12"/>
      <c r="U3" s="16">
        <v>118000000000</v>
      </c>
      <c r="V3" s="16">
        <f>R5+R6+R7</f>
        <v>127767199290</v>
      </c>
      <c r="W3" s="16">
        <f>B5+B6+B7</f>
        <v>127986117211</v>
      </c>
      <c r="X3" s="17" t="s">
        <v>39</v>
      </c>
      <c r="Y3" s="16">
        <v>127767199290</v>
      </c>
      <c r="Z3" s="16">
        <v>118000000000</v>
      </c>
      <c r="AA3" s="16">
        <f>W5+W6+W7</f>
        <v>188596356589</v>
      </c>
    </row>
    <row r="4" spans="1:37" x14ac:dyDescent="0.55000000000000004">
      <c r="A4" s="2">
        <v>201903</v>
      </c>
      <c r="B4" s="14">
        <v>27362441560</v>
      </c>
      <c r="C4" s="13">
        <v>29986638041</v>
      </c>
      <c r="D4" s="13">
        <v>35328549929</v>
      </c>
      <c r="E4" s="13">
        <v>32772507564</v>
      </c>
      <c r="F4" s="13">
        <v>35339821303</v>
      </c>
      <c r="G4" s="13">
        <v>36802037225</v>
      </c>
      <c r="H4" s="13">
        <v>32446949708</v>
      </c>
      <c r="I4" s="13">
        <v>38688633367</v>
      </c>
      <c r="J4" s="13">
        <v>39430063646</v>
      </c>
      <c r="K4">
        <v>37786839830</v>
      </c>
      <c r="L4">
        <v>37033890114</v>
      </c>
      <c r="M4">
        <v>34728796970</v>
      </c>
      <c r="N4">
        <v>33472892387</v>
      </c>
      <c r="O4" s="13"/>
      <c r="P4" s="13"/>
      <c r="Q4" s="12">
        <v>32772507564</v>
      </c>
      <c r="R4" s="12">
        <v>32772507564</v>
      </c>
      <c r="S4" s="12"/>
      <c r="T4" s="12"/>
      <c r="U4" s="16">
        <v>117000000000</v>
      </c>
      <c r="V4" s="16">
        <f>R8+R9+R10</f>
        <v>153288825208</v>
      </c>
      <c r="W4" s="16">
        <f>B8+B9+B10</f>
        <v>194177967604</v>
      </c>
      <c r="X4" s="17" t="s">
        <v>40</v>
      </c>
      <c r="Y4" s="16">
        <v>157720064706</v>
      </c>
      <c r="Z4" s="16">
        <v>117000000000</v>
      </c>
      <c r="AA4" s="16">
        <f>W8+W9+W10</f>
        <v>0</v>
      </c>
    </row>
    <row r="5" spans="1:37" x14ac:dyDescent="0.55000000000000004">
      <c r="A5" s="2">
        <v>201904</v>
      </c>
      <c r="B5" s="14">
        <v>34955301835</v>
      </c>
      <c r="C5" s="13">
        <v>28037664317</v>
      </c>
      <c r="D5" s="32">
        <v>29284925417</v>
      </c>
      <c r="E5" s="13">
        <v>35486819162</v>
      </c>
      <c r="F5" s="13">
        <v>38726815892</v>
      </c>
      <c r="G5" s="13">
        <v>38162914832</v>
      </c>
      <c r="H5" s="13">
        <v>33935102621</v>
      </c>
      <c r="I5" s="13">
        <v>35628788308</v>
      </c>
      <c r="J5" s="13">
        <v>44485136519</v>
      </c>
      <c r="K5">
        <v>37805140741</v>
      </c>
      <c r="L5">
        <v>40570534042</v>
      </c>
      <c r="M5">
        <v>39643936957</v>
      </c>
      <c r="N5">
        <v>32728617019</v>
      </c>
      <c r="O5" s="13"/>
      <c r="P5" s="13"/>
      <c r="Q5" s="12">
        <v>38726815892</v>
      </c>
      <c r="R5" s="12">
        <v>38726815892</v>
      </c>
      <c r="S5" s="12"/>
      <c r="T5" s="12"/>
      <c r="U5" s="16">
        <v>109000000000</v>
      </c>
      <c r="V5" s="16">
        <f>R11+R12+R13</f>
        <v>155687063903</v>
      </c>
      <c r="W5" s="16">
        <f>B11+B12+B13</f>
        <v>188596356589</v>
      </c>
      <c r="X5" s="17" t="s">
        <v>41</v>
      </c>
      <c r="Y5" s="16">
        <v>164206535695</v>
      </c>
      <c r="Z5" s="16">
        <v>109000000000</v>
      </c>
      <c r="AA5" s="16">
        <f>W11+W12+W13</f>
        <v>0</v>
      </c>
    </row>
    <row r="6" spans="1:37" x14ac:dyDescent="0.55000000000000004">
      <c r="A6" s="2">
        <v>201905</v>
      </c>
      <c r="B6" s="14">
        <v>46492700918</v>
      </c>
      <c r="C6" s="13">
        <v>33558246499</v>
      </c>
      <c r="D6" s="32">
        <v>31665676525</v>
      </c>
      <c r="E6" s="13">
        <v>31367093429</v>
      </c>
      <c r="F6" s="13">
        <v>40180285325</v>
      </c>
      <c r="G6" s="13">
        <v>44176377456</v>
      </c>
      <c r="H6" s="13">
        <v>41515253657</v>
      </c>
      <c r="I6" s="13">
        <v>41636388801</v>
      </c>
      <c r="J6" s="13">
        <v>43952615590</v>
      </c>
      <c r="K6">
        <v>42825748119</v>
      </c>
      <c r="L6">
        <v>44629643637</v>
      </c>
      <c r="M6">
        <v>43091951141</v>
      </c>
      <c r="N6">
        <v>40062744650</v>
      </c>
      <c r="O6" s="13"/>
      <c r="P6" s="13"/>
      <c r="Q6" s="12">
        <v>44176377456</v>
      </c>
      <c r="R6" s="12">
        <v>44176377456</v>
      </c>
      <c r="S6" s="12"/>
      <c r="T6" s="12"/>
      <c r="U6" s="13"/>
      <c r="V6" s="13"/>
      <c r="W6" s="13"/>
      <c r="X6" s="13"/>
      <c r="Y6" s="13"/>
      <c r="Z6" s="13"/>
      <c r="AA6" s="13"/>
    </row>
    <row r="7" spans="1:37" x14ac:dyDescent="0.55000000000000004">
      <c r="A7" s="2">
        <v>201906</v>
      </c>
      <c r="B7" s="14">
        <v>46538114458</v>
      </c>
      <c r="C7" s="13">
        <v>42556437669</v>
      </c>
      <c r="D7" s="32">
        <v>37707816817</v>
      </c>
      <c r="E7" s="13">
        <v>32460930932</v>
      </c>
      <c r="F7" s="13">
        <v>36279460602</v>
      </c>
      <c r="G7" s="13">
        <v>46955156802</v>
      </c>
      <c r="H7" s="13">
        <v>44864005942</v>
      </c>
      <c r="I7" s="13">
        <v>40044117192</v>
      </c>
      <c r="J7" s="13">
        <v>42598765971</v>
      </c>
      <c r="K7">
        <v>37837164481</v>
      </c>
      <c r="L7">
        <v>43489689781</v>
      </c>
      <c r="M7">
        <v>45265505338</v>
      </c>
      <c r="N7">
        <v>43178412721</v>
      </c>
      <c r="O7" s="13"/>
      <c r="P7" s="13"/>
      <c r="Q7" s="12">
        <v>44864005942</v>
      </c>
      <c r="R7" s="12">
        <v>44864005942</v>
      </c>
      <c r="S7" s="12"/>
      <c r="T7" s="12"/>
      <c r="U7" s="13"/>
      <c r="V7" s="13"/>
      <c r="W7" s="13"/>
      <c r="X7" s="13"/>
      <c r="Y7" s="13"/>
      <c r="Z7" s="13"/>
      <c r="AA7" s="13"/>
    </row>
    <row r="8" spans="1:37" x14ac:dyDescent="0.55000000000000004">
      <c r="A8" s="2">
        <v>201907</v>
      </c>
      <c r="B8" s="14">
        <v>58146891064</v>
      </c>
      <c r="C8" s="13">
        <v>50082828011</v>
      </c>
      <c r="D8" s="32">
        <v>47688295794</v>
      </c>
      <c r="E8" s="13">
        <v>41149828234</v>
      </c>
      <c r="F8" s="13">
        <v>38737473156</v>
      </c>
      <c r="G8" s="13">
        <v>43923324237</v>
      </c>
      <c r="H8" s="13">
        <v>54038643803</v>
      </c>
      <c r="I8" s="13">
        <v>50114744274</v>
      </c>
      <c r="J8" s="13">
        <v>46047631807</v>
      </c>
      <c r="K8">
        <v>38681686792</v>
      </c>
      <c r="L8">
        <v>40448538461</v>
      </c>
      <c r="M8">
        <v>48713743439</v>
      </c>
      <c r="N8">
        <v>46347758280</v>
      </c>
      <c r="O8" s="13"/>
      <c r="P8" s="13"/>
      <c r="Q8" s="12">
        <v>50114744274</v>
      </c>
      <c r="R8" s="12">
        <v>50114744274</v>
      </c>
      <c r="S8" s="12"/>
      <c r="T8" s="12"/>
      <c r="U8" s="13"/>
      <c r="V8" s="13"/>
      <c r="W8" s="13"/>
      <c r="X8" s="13"/>
      <c r="Y8" s="13"/>
      <c r="Z8" s="13"/>
      <c r="AA8" s="13"/>
    </row>
    <row r="9" spans="1:37" x14ac:dyDescent="0.55000000000000004">
      <c r="A9" s="2">
        <v>201908</v>
      </c>
      <c r="B9" s="14">
        <v>71598353433</v>
      </c>
      <c r="C9" s="13">
        <v>55431093332</v>
      </c>
      <c r="D9" s="13">
        <v>51234370854</v>
      </c>
      <c r="E9" s="13">
        <v>53779499836</v>
      </c>
      <c r="F9" s="13">
        <v>49213825375</v>
      </c>
      <c r="G9" s="13">
        <v>54163588524</v>
      </c>
      <c r="H9" s="13">
        <v>62256234711</v>
      </c>
      <c r="I9" s="13">
        <v>63135290283</v>
      </c>
      <c r="J9" s="13">
        <v>57876776014</v>
      </c>
      <c r="K9">
        <v>41072921290</v>
      </c>
      <c r="L9">
        <v>48541623329</v>
      </c>
      <c r="M9">
        <v>46557323260</v>
      </c>
      <c r="N9">
        <v>54621850529</v>
      </c>
      <c r="O9" s="13"/>
      <c r="P9" s="13"/>
      <c r="Q9" s="12">
        <v>57876776014</v>
      </c>
      <c r="R9" s="12">
        <v>57876776014</v>
      </c>
      <c r="S9" s="12"/>
      <c r="T9" s="12"/>
      <c r="U9" s="13"/>
      <c r="V9" s="13"/>
      <c r="W9" s="13"/>
      <c r="X9" s="13"/>
      <c r="Y9" s="13"/>
      <c r="Z9" s="13"/>
      <c r="AA9" s="13"/>
    </row>
    <row r="10" spans="1:37" x14ac:dyDescent="0.55000000000000004">
      <c r="A10" s="2">
        <v>201909</v>
      </c>
      <c r="B10" s="14">
        <v>64432723107</v>
      </c>
      <c r="C10" s="13">
        <v>67953003513</v>
      </c>
      <c r="D10" s="13">
        <v>62061852467</v>
      </c>
      <c r="E10" s="13">
        <v>56624619279</v>
      </c>
      <c r="F10" s="13">
        <v>56899570784</v>
      </c>
      <c r="G10" s="13">
        <v>61108287618</v>
      </c>
      <c r="H10" s="13">
        <v>63728514102</v>
      </c>
      <c r="I10" s="13">
        <v>65078398313</v>
      </c>
      <c r="J10" s="13">
        <v>66808187677</v>
      </c>
      <c r="K10">
        <v>45297304920</v>
      </c>
      <c r="L10">
        <v>48774624164</v>
      </c>
      <c r="M10">
        <v>48783216784</v>
      </c>
      <c r="N10">
        <v>51357605915</v>
      </c>
      <c r="O10" s="13"/>
      <c r="P10" s="13"/>
      <c r="Q10">
        <v>45297304920</v>
      </c>
      <c r="R10">
        <v>45297304920</v>
      </c>
      <c r="S10" s="12"/>
      <c r="T10" s="12"/>
      <c r="U10" s="13"/>
      <c r="V10" s="13"/>
      <c r="W10" s="13"/>
      <c r="X10" s="13"/>
      <c r="Y10" s="13"/>
      <c r="Z10" s="13"/>
      <c r="AA10" s="13"/>
    </row>
    <row r="11" spans="1:37" x14ac:dyDescent="0.55000000000000004">
      <c r="A11" s="2">
        <v>201910</v>
      </c>
      <c r="B11" s="14">
        <v>65013364964</v>
      </c>
      <c r="C11" s="13">
        <v>70995663009</v>
      </c>
      <c r="D11" s="13">
        <v>73264504289</v>
      </c>
      <c r="E11" s="13">
        <v>69556349457</v>
      </c>
      <c r="F11" s="13">
        <v>57145577417</v>
      </c>
      <c r="G11" s="13">
        <v>72396629472</v>
      </c>
      <c r="H11" s="13">
        <v>75931520397</v>
      </c>
      <c r="I11" s="13">
        <v>75949712519</v>
      </c>
      <c r="J11" s="13">
        <v>71754011985</v>
      </c>
      <c r="K11">
        <v>56065688993</v>
      </c>
      <c r="L11">
        <v>55368139317</v>
      </c>
      <c r="M11">
        <v>51191569211</v>
      </c>
      <c r="N11">
        <v>56178988809</v>
      </c>
      <c r="O11" s="13"/>
      <c r="P11" s="13"/>
      <c r="Q11">
        <v>55368139317</v>
      </c>
      <c r="R11">
        <v>55368139317</v>
      </c>
      <c r="S11" s="12"/>
      <c r="T11" s="12"/>
      <c r="U11" s="13"/>
      <c r="V11" s="13"/>
      <c r="W11" s="13"/>
      <c r="X11" s="13"/>
      <c r="Y11" s="13"/>
      <c r="Z11" s="13"/>
      <c r="AA11" s="13"/>
    </row>
    <row r="12" spans="1:37" x14ac:dyDescent="0.55000000000000004">
      <c r="A12" s="2">
        <v>201911</v>
      </c>
      <c r="B12" s="14">
        <v>61894914397</v>
      </c>
      <c r="C12" s="13">
        <v>65455200366</v>
      </c>
      <c r="D12" s="13">
        <v>67445107900</v>
      </c>
      <c r="E12" s="13">
        <v>78280533888</v>
      </c>
      <c r="F12" s="13">
        <v>59272347872</v>
      </c>
      <c r="G12" s="13">
        <v>67731911311</v>
      </c>
      <c r="H12" s="13">
        <v>76922924660</v>
      </c>
      <c r="I12" s="13">
        <v>73098166537</v>
      </c>
      <c r="J12" s="13">
        <v>71052702958</v>
      </c>
      <c r="K12">
        <v>56617469664</v>
      </c>
      <c r="L12">
        <v>54699706280</v>
      </c>
      <c r="M12">
        <v>47891279495</v>
      </c>
      <c r="N12">
        <v>51316270308</v>
      </c>
      <c r="O12" s="13"/>
      <c r="P12" s="13"/>
      <c r="Q12">
        <v>47891279495</v>
      </c>
      <c r="R12">
        <v>47891279495</v>
      </c>
      <c r="S12" s="12"/>
      <c r="T12" s="12"/>
      <c r="U12" s="13"/>
      <c r="V12" s="13"/>
      <c r="W12" s="13"/>
      <c r="X12" s="13"/>
      <c r="Y12" s="13"/>
      <c r="Z12" s="13"/>
      <c r="AA12" s="13"/>
    </row>
    <row r="13" spans="1:37" x14ac:dyDescent="0.55000000000000004">
      <c r="A13" s="2">
        <v>201912</v>
      </c>
      <c r="B13" s="14">
        <v>61688077228</v>
      </c>
      <c r="C13" s="13">
        <v>63327381700</v>
      </c>
      <c r="D13" s="13">
        <v>67699044251</v>
      </c>
      <c r="E13" s="13">
        <v>69968158053</v>
      </c>
      <c r="F13" s="13">
        <v>68859444830</v>
      </c>
      <c r="G13" s="13">
        <v>66191304663</v>
      </c>
      <c r="H13" s="13">
        <v>74095288710</v>
      </c>
      <c r="I13" s="13">
        <v>76067601329</v>
      </c>
      <c r="J13" s="13">
        <v>75236304815</v>
      </c>
      <c r="K13">
        <v>61537632178</v>
      </c>
      <c r="L13">
        <v>49903977406</v>
      </c>
      <c r="M13">
        <v>47799272607</v>
      </c>
      <c r="N13">
        <v>52427645091</v>
      </c>
      <c r="O13" s="13"/>
      <c r="P13" s="13"/>
      <c r="Q13">
        <v>52427645091</v>
      </c>
      <c r="R13">
        <v>52427645091</v>
      </c>
      <c r="S13" s="12"/>
      <c r="T13" s="12"/>
      <c r="U13" s="13"/>
      <c r="V13" s="13"/>
      <c r="W13" s="13"/>
      <c r="X13" s="13"/>
      <c r="Y13" s="13"/>
      <c r="Z13" s="13"/>
      <c r="AA13" s="13"/>
    </row>
    <row r="14" spans="1:37" x14ac:dyDescent="0.55000000000000004">
      <c r="B14" s="13"/>
      <c r="C14" s="13" t="s">
        <v>34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37" x14ac:dyDescent="0.55000000000000004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>
        <f>10000000</f>
        <v>10000000</v>
      </c>
      <c r="AA15" s="13"/>
    </row>
    <row r="16" spans="1:37" x14ac:dyDescent="0.55000000000000004">
      <c r="B16" s="13"/>
      <c r="C16" s="13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">
        <v>38299133110</v>
      </c>
      <c r="AA16" s="13">
        <v>33022819659</v>
      </c>
      <c r="AB16">
        <v>33472892387</v>
      </c>
      <c r="AC16">
        <v>32728617019</v>
      </c>
      <c r="AD16">
        <v>40062744650</v>
      </c>
      <c r="AE16">
        <v>43178412721</v>
      </c>
      <c r="AF16">
        <v>46347758280</v>
      </c>
      <c r="AG16">
        <v>54621850529</v>
      </c>
      <c r="AH16">
        <v>51357605915</v>
      </c>
      <c r="AI16">
        <v>56178988809</v>
      </c>
      <c r="AJ16">
        <v>51316270308</v>
      </c>
      <c r="AK16">
        <v>52427645091</v>
      </c>
    </row>
    <row r="17" spans="2:37" x14ac:dyDescent="0.55000000000000004">
      <c r="B17" s="13"/>
      <c r="C17" s="13"/>
      <c r="D17" s="11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">
        <v>33650980817</v>
      </c>
      <c r="AA17" s="13">
        <v>33340017635</v>
      </c>
      <c r="AB17">
        <v>34728796970</v>
      </c>
      <c r="AC17">
        <v>39643936957</v>
      </c>
      <c r="AD17">
        <v>43091951141</v>
      </c>
      <c r="AE17">
        <v>45265505338</v>
      </c>
      <c r="AF17">
        <v>48713743439</v>
      </c>
      <c r="AG17">
        <v>46557323260</v>
      </c>
      <c r="AH17">
        <v>48783216784</v>
      </c>
      <c r="AI17">
        <v>51191569211</v>
      </c>
      <c r="AJ17">
        <v>47891279495</v>
      </c>
      <c r="AK17">
        <v>47799272607</v>
      </c>
    </row>
    <row r="18" spans="2:37" x14ac:dyDescent="0.55000000000000004">
      <c r="D18" s="1"/>
      <c r="H18" s="13">
        <v>31849043623</v>
      </c>
      <c r="Z18" s="1">
        <v>28281437073</v>
      </c>
      <c r="AA18">
        <v>33268847525</v>
      </c>
      <c r="AB18">
        <v>37033890114</v>
      </c>
      <c r="AC18">
        <v>40570534042</v>
      </c>
      <c r="AD18">
        <v>44629643637</v>
      </c>
      <c r="AE18">
        <v>43489689781</v>
      </c>
      <c r="AF18">
        <v>40448538461</v>
      </c>
      <c r="AG18">
        <v>48541623329</v>
      </c>
      <c r="AH18">
        <v>48774624164</v>
      </c>
      <c r="AI18">
        <v>55368139317</v>
      </c>
      <c r="AJ18">
        <v>54699706280</v>
      </c>
      <c r="AK18">
        <v>49903977406</v>
      </c>
    </row>
    <row r="19" spans="2:37" x14ac:dyDescent="0.55000000000000004">
      <c r="D19" s="1"/>
      <c r="H19" s="13">
        <v>35328549929</v>
      </c>
      <c r="I19" s="13">
        <v>29986638041</v>
      </c>
      <c r="Z19" s="1">
        <v>30106860195</v>
      </c>
      <c r="AA19">
        <v>36254857381</v>
      </c>
      <c r="AB19">
        <v>37786839830</v>
      </c>
      <c r="AC19">
        <v>37805140741</v>
      </c>
      <c r="AD19">
        <v>42825748119</v>
      </c>
      <c r="AE19">
        <v>37837164481</v>
      </c>
      <c r="AF19">
        <v>38681686792</v>
      </c>
      <c r="AG19">
        <v>41072921290</v>
      </c>
      <c r="AH19">
        <v>45297304920</v>
      </c>
      <c r="AI19">
        <v>56065688993</v>
      </c>
      <c r="AJ19">
        <v>56617469664</v>
      </c>
      <c r="AK19">
        <v>61537632178</v>
      </c>
    </row>
    <row r="20" spans="2:37" x14ac:dyDescent="0.55000000000000004">
      <c r="D20" s="1"/>
      <c r="H20" s="13">
        <v>35486819162</v>
      </c>
      <c r="I20" s="13">
        <v>29284925417</v>
      </c>
      <c r="J20" s="13">
        <v>28037664317</v>
      </c>
    </row>
    <row r="21" spans="2:37" x14ac:dyDescent="0.55000000000000004">
      <c r="D21" s="1"/>
      <c r="H21" s="13">
        <v>40180285325</v>
      </c>
      <c r="I21" s="13">
        <v>31367093429</v>
      </c>
      <c r="J21" s="13">
        <v>31665676525</v>
      </c>
      <c r="K21" s="13">
        <v>33558246499</v>
      </c>
    </row>
    <row r="22" spans="2:37" x14ac:dyDescent="0.55000000000000004">
      <c r="D22" s="1"/>
      <c r="H22" s="13">
        <v>46955156802</v>
      </c>
      <c r="I22" s="13">
        <v>36279460602</v>
      </c>
      <c r="J22" s="13">
        <v>32460930932</v>
      </c>
      <c r="K22" s="13">
        <v>37707816817</v>
      </c>
      <c r="L22" s="13">
        <v>42556437669</v>
      </c>
    </row>
    <row r="23" spans="2:37" x14ac:dyDescent="0.55000000000000004">
      <c r="D23" s="1"/>
      <c r="H23" s="13">
        <v>54038643803</v>
      </c>
      <c r="I23" s="13">
        <v>43923324237</v>
      </c>
      <c r="J23" s="13">
        <v>38737473156</v>
      </c>
      <c r="K23" s="13">
        <v>41149828234</v>
      </c>
      <c r="L23" s="13">
        <v>47688295794</v>
      </c>
      <c r="M23" s="13">
        <v>50082828011</v>
      </c>
    </row>
    <row r="24" spans="2:37" x14ac:dyDescent="0.55000000000000004">
      <c r="H24" s="13">
        <v>63135290283</v>
      </c>
      <c r="I24" s="13">
        <v>62256234711</v>
      </c>
      <c r="J24" s="13">
        <v>54163588524</v>
      </c>
      <c r="K24" s="13">
        <v>49213825375</v>
      </c>
      <c r="L24" s="13">
        <v>53779499836</v>
      </c>
      <c r="M24" s="13">
        <v>51234370854</v>
      </c>
      <c r="N24" s="13">
        <v>55431093332</v>
      </c>
    </row>
    <row r="25" spans="2:37" x14ac:dyDescent="0.55000000000000004">
      <c r="G25">
        <v>45297304920</v>
      </c>
      <c r="H25" s="13">
        <v>66808187677</v>
      </c>
      <c r="I25" s="13">
        <v>65078398313</v>
      </c>
      <c r="J25" s="13">
        <v>63728514102</v>
      </c>
      <c r="K25" s="13">
        <v>61108287618</v>
      </c>
      <c r="L25" s="13">
        <v>56899570784</v>
      </c>
      <c r="M25" s="13">
        <v>56624619279</v>
      </c>
      <c r="N25" s="13">
        <v>62061852467</v>
      </c>
      <c r="O25" s="13">
        <v>67953003513</v>
      </c>
    </row>
    <row r="26" spans="2:37" x14ac:dyDescent="0.55000000000000004">
      <c r="G26">
        <v>55368139317</v>
      </c>
      <c r="H26">
        <v>56065688993</v>
      </c>
      <c r="I26" s="13">
        <v>71754011985</v>
      </c>
      <c r="J26" s="13">
        <v>75949712519</v>
      </c>
      <c r="K26" s="13">
        <v>75931520397</v>
      </c>
      <c r="L26" s="13">
        <v>72396629472</v>
      </c>
      <c r="M26" s="13">
        <v>57145577417</v>
      </c>
      <c r="N26" s="13">
        <v>69556349457</v>
      </c>
      <c r="O26" s="13">
        <v>73264504289</v>
      </c>
      <c r="P26" s="13">
        <v>70995663009</v>
      </c>
    </row>
    <row r="27" spans="2:37" x14ac:dyDescent="0.55000000000000004">
      <c r="G27">
        <v>47891279495</v>
      </c>
      <c r="H27">
        <v>54699706280</v>
      </c>
      <c r="I27">
        <v>56617469664</v>
      </c>
      <c r="J27" s="13">
        <v>71052702958</v>
      </c>
      <c r="K27" s="13">
        <v>73098166537</v>
      </c>
      <c r="L27" s="13">
        <v>76922924660</v>
      </c>
      <c r="M27" s="13">
        <v>67731911311</v>
      </c>
      <c r="N27" s="13">
        <v>59272347872</v>
      </c>
      <c r="O27" s="13">
        <v>78280533888</v>
      </c>
      <c r="P27" s="13">
        <v>67445107900</v>
      </c>
      <c r="Q27" s="13">
        <v>65455200366</v>
      </c>
    </row>
    <row r="28" spans="2:37" x14ac:dyDescent="0.55000000000000004">
      <c r="G28">
        <v>52427645091</v>
      </c>
      <c r="H28">
        <v>47799272607</v>
      </c>
      <c r="I28">
        <v>49903977406</v>
      </c>
      <c r="J28">
        <v>61537632178</v>
      </c>
      <c r="K28" s="13">
        <v>75236304815</v>
      </c>
      <c r="L28" s="13">
        <v>76067601329</v>
      </c>
      <c r="M28" s="13">
        <v>74095288710</v>
      </c>
      <c r="N28" s="13">
        <v>66191304663</v>
      </c>
      <c r="O28" s="13">
        <v>68859444830</v>
      </c>
      <c r="P28" s="13">
        <v>69968158053</v>
      </c>
      <c r="Q28" s="13">
        <v>67699044251</v>
      </c>
      <c r="R28" s="13">
        <v>63327381700</v>
      </c>
    </row>
    <row r="30" spans="2:37" x14ac:dyDescent="0.55000000000000004">
      <c r="G30">
        <f>G25/1000000000</f>
        <v>45.297304920000002</v>
      </c>
    </row>
    <row r="31" spans="2:37" x14ac:dyDescent="0.55000000000000004">
      <c r="G31">
        <f>G26/1000000000</f>
        <v>55.368139317000001</v>
      </c>
      <c r="H31">
        <f>H26/1000000000</f>
        <v>56.065688993000002</v>
      </c>
    </row>
    <row r="32" spans="2:37" x14ac:dyDescent="0.55000000000000004">
      <c r="G32">
        <f>G27/1000000000</f>
        <v>47.891279494999999</v>
      </c>
      <c r="H32">
        <f>H27/1000000000</f>
        <v>54.699706280000001</v>
      </c>
      <c r="I32">
        <f>I27/1000000000</f>
        <v>56.617469663999998</v>
      </c>
    </row>
    <row r="33" spans="7:10" x14ac:dyDescent="0.55000000000000004">
      <c r="G33">
        <f>G28/1000000000</f>
        <v>52.427645091000002</v>
      </c>
      <c r="H33">
        <f>H28/1000000000</f>
        <v>47.799272606999999</v>
      </c>
      <c r="I33">
        <f>I28/1000000000</f>
        <v>49.903977406000003</v>
      </c>
      <c r="J33">
        <f>J28/1000000000</f>
        <v>61.537632178000003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E3E0-051B-43AF-A818-1B698723DBAE}">
  <dimension ref="A1:AF31"/>
  <sheetViews>
    <sheetView tabSelected="1" workbookViewId="0">
      <selection activeCell="U16" sqref="U16"/>
    </sheetView>
  </sheetViews>
  <sheetFormatPr defaultRowHeight="14.4" x14ac:dyDescent="0.55000000000000004"/>
  <cols>
    <col min="2" max="2" width="14.20703125" bestFit="1" customWidth="1"/>
    <col min="11" max="11" width="10.68359375" bestFit="1" customWidth="1"/>
    <col min="17" max="17" width="10.1015625" bestFit="1" customWidth="1"/>
    <col min="21" max="21" width="6.7890625" bestFit="1" customWidth="1"/>
    <col min="22" max="22" width="17" bestFit="1" customWidth="1"/>
    <col min="23" max="24" width="15.20703125" bestFit="1" customWidth="1"/>
    <col min="25" max="31" width="17" bestFit="1" customWidth="1"/>
    <col min="32" max="32" width="15.20703125" bestFit="1" customWidth="1"/>
  </cols>
  <sheetData>
    <row r="1" spans="1:32" x14ac:dyDescent="0.55000000000000004">
      <c r="A1" s="20" t="s">
        <v>44</v>
      </c>
      <c r="B1" s="21"/>
      <c r="C1" s="52" t="s">
        <v>109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R1" s="20" t="s">
        <v>44</v>
      </c>
      <c r="S1" s="21"/>
      <c r="T1" s="52" t="s">
        <v>108</v>
      </c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x14ac:dyDescent="0.55000000000000004">
      <c r="A2" s="22"/>
      <c r="B2" s="23" t="s">
        <v>46</v>
      </c>
      <c r="C2" s="24"/>
      <c r="D2" s="24" t="s">
        <v>47</v>
      </c>
      <c r="E2" s="24" t="s">
        <v>48</v>
      </c>
      <c r="F2" s="24" t="s">
        <v>49</v>
      </c>
      <c r="G2" s="24" t="s">
        <v>50</v>
      </c>
      <c r="H2" s="24" t="s">
        <v>51</v>
      </c>
      <c r="I2" s="24" t="s">
        <v>52</v>
      </c>
      <c r="J2" s="24" t="s">
        <v>53</v>
      </c>
      <c r="K2" s="24" t="s">
        <v>54</v>
      </c>
      <c r="L2" s="24" t="s">
        <v>55</v>
      </c>
      <c r="M2" s="24" t="s">
        <v>56</v>
      </c>
      <c r="N2" s="24" t="s">
        <v>57</v>
      </c>
      <c r="O2" s="24" t="s">
        <v>58</v>
      </c>
      <c r="R2" s="22"/>
      <c r="S2" s="23" t="s">
        <v>46</v>
      </c>
      <c r="T2" s="24"/>
      <c r="U2" s="24" t="s">
        <v>47</v>
      </c>
      <c r="V2" s="24" t="s">
        <v>48</v>
      </c>
      <c r="W2" s="24" t="s">
        <v>49</v>
      </c>
      <c r="X2" s="24" t="s">
        <v>50</v>
      </c>
      <c r="Y2" s="24" t="s">
        <v>51</v>
      </c>
      <c r="Z2" s="24" t="s">
        <v>52</v>
      </c>
      <c r="AA2" s="24" t="s">
        <v>53</v>
      </c>
      <c r="AB2" s="24" t="s">
        <v>54</v>
      </c>
      <c r="AC2" s="24" t="s">
        <v>55</v>
      </c>
      <c r="AD2" s="24" t="s">
        <v>56</v>
      </c>
      <c r="AE2" s="24" t="s">
        <v>57</v>
      </c>
      <c r="AF2" s="24" t="s">
        <v>58</v>
      </c>
    </row>
    <row r="3" spans="1:32" x14ac:dyDescent="0.55000000000000004">
      <c r="A3" s="25">
        <v>43374</v>
      </c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R3" s="25">
        <v>43374</v>
      </c>
      <c r="S3" s="26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55000000000000004">
      <c r="A4" s="28">
        <v>43405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R4" s="28">
        <v>43405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x14ac:dyDescent="0.55000000000000004">
      <c r="A5" s="28">
        <v>43435</v>
      </c>
      <c r="B5" s="27"/>
      <c r="C5" s="2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Q5" t="s">
        <v>7</v>
      </c>
      <c r="R5" s="28">
        <v>43435</v>
      </c>
      <c r="S5" s="27"/>
      <c r="T5" s="29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x14ac:dyDescent="0.55000000000000004">
      <c r="A6" s="28">
        <v>43466</v>
      </c>
      <c r="B6" s="27">
        <v>32.216984156999999</v>
      </c>
      <c r="C6" s="29"/>
      <c r="D6" s="29">
        <v>32.082000000000001</v>
      </c>
      <c r="E6" s="27">
        <v>32.216984156999999</v>
      </c>
      <c r="F6" s="27">
        <v>32.216984156999999</v>
      </c>
      <c r="G6" s="27">
        <v>32.216984156999999</v>
      </c>
      <c r="H6" s="27">
        <v>32.216984156999999</v>
      </c>
      <c r="I6" s="27">
        <v>32.216984156999999</v>
      </c>
      <c r="J6" s="27">
        <v>32.216984156999999</v>
      </c>
      <c r="K6" s="27">
        <v>32.216984156999999</v>
      </c>
      <c r="L6" s="27">
        <v>32.216984156999999</v>
      </c>
      <c r="M6" s="27">
        <v>32.216984156999999</v>
      </c>
      <c r="N6" s="27">
        <v>32.216984156999999</v>
      </c>
      <c r="O6" s="27">
        <v>32.216984156999999</v>
      </c>
      <c r="Q6">
        <v>201901</v>
      </c>
      <c r="R6" s="28">
        <v>43466</v>
      </c>
      <c r="S6" s="27">
        <v>32.216984156999999</v>
      </c>
      <c r="T6" s="29"/>
      <c r="U6" s="31">
        <v>30.611865022</v>
      </c>
      <c r="V6" s="27">
        <v>32.216984156999999</v>
      </c>
      <c r="W6" s="27">
        <v>32.216984156999999</v>
      </c>
      <c r="X6" s="27">
        <v>32.216984156999999</v>
      </c>
      <c r="Y6" s="27">
        <v>32.216984156999999</v>
      </c>
      <c r="Z6" s="27">
        <v>32.216984156999999</v>
      </c>
      <c r="AA6" s="27">
        <v>32.216984156999999</v>
      </c>
      <c r="AB6" s="27">
        <v>32.216984156999999</v>
      </c>
      <c r="AC6" s="27">
        <v>32.216984156999999</v>
      </c>
      <c r="AD6" s="27">
        <v>32.216984156999999</v>
      </c>
      <c r="AE6" s="27">
        <v>32.216984156999999</v>
      </c>
      <c r="AF6" s="27">
        <v>32.216984156999999</v>
      </c>
    </row>
    <row r="7" spans="1:32" x14ac:dyDescent="0.55000000000000004">
      <c r="A7" s="28">
        <v>43497</v>
      </c>
      <c r="B7" s="27">
        <v>25.161049120000001</v>
      </c>
      <c r="C7" s="29"/>
      <c r="D7" s="29">
        <v>28.475000000000001</v>
      </c>
      <c r="E7" s="29">
        <v>27.189</v>
      </c>
      <c r="F7" s="27">
        <v>25.161049120000001</v>
      </c>
      <c r="G7" s="27">
        <v>25.161049120000001</v>
      </c>
      <c r="H7" s="27">
        <v>25.161049120000001</v>
      </c>
      <c r="I7" s="27">
        <v>25.161049120000001</v>
      </c>
      <c r="J7" s="27">
        <v>25.161049120000001</v>
      </c>
      <c r="K7" s="27">
        <v>25.161049120000001</v>
      </c>
      <c r="L7" s="27">
        <v>25.161049120000001</v>
      </c>
      <c r="M7" s="27">
        <v>25.161049120000001</v>
      </c>
      <c r="N7" s="27">
        <v>25.161049120000001</v>
      </c>
      <c r="O7" s="27">
        <v>25.161049120000001</v>
      </c>
      <c r="Q7">
        <v>201902</v>
      </c>
      <c r="R7" s="28">
        <v>43497</v>
      </c>
      <c r="S7" s="27">
        <v>25.161049120000001</v>
      </c>
      <c r="T7" s="29"/>
      <c r="U7" s="31">
        <v>33.186884714999998</v>
      </c>
      <c r="V7" s="29">
        <v>31.849043623</v>
      </c>
      <c r="W7" s="27">
        <v>25.161049120000001</v>
      </c>
      <c r="X7" s="27">
        <v>25.161049120000001</v>
      </c>
      <c r="Y7" s="27">
        <v>25.161049120000001</v>
      </c>
      <c r="Z7" s="27">
        <v>25.161049120000001</v>
      </c>
      <c r="AA7" s="27">
        <v>25.161049120000001</v>
      </c>
      <c r="AB7" s="27">
        <v>25.161049120000001</v>
      </c>
      <c r="AC7" s="27">
        <v>25.161049120000001</v>
      </c>
      <c r="AD7" s="27">
        <v>25.161049120000001</v>
      </c>
      <c r="AE7" s="27">
        <v>25.161049120000001</v>
      </c>
      <c r="AF7" s="27">
        <v>25.161049120000001</v>
      </c>
    </row>
    <row r="8" spans="1:32" x14ac:dyDescent="0.55000000000000004">
      <c r="A8" s="28">
        <v>43525</v>
      </c>
      <c r="B8" s="27">
        <v>27.362441560000001</v>
      </c>
      <c r="C8" s="29"/>
      <c r="D8" s="29">
        <v>32.914999999999999</v>
      </c>
      <c r="E8" s="29">
        <v>34.237000000000002</v>
      </c>
      <c r="F8" s="29">
        <v>26.172999999999998</v>
      </c>
      <c r="G8" s="27">
        <v>27.362441560000001</v>
      </c>
      <c r="H8" s="27">
        <v>27.362441560000001</v>
      </c>
      <c r="I8" s="27">
        <v>27.362441560000001</v>
      </c>
      <c r="J8" s="27">
        <v>27.362441560000001</v>
      </c>
      <c r="K8" s="27">
        <v>27.362441560000001</v>
      </c>
      <c r="L8" s="27">
        <v>27.362441560000001</v>
      </c>
      <c r="M8" s="27">
        <v>27.362441560000001</v>
      </c>
      <c r="N8" s="27">
        <v>27.362441560000001</v>
      </c>
      <c r="O8" s="27">
        <v>27.362441560000001</v>
      </c>
      <c r="Q8">
        <v>201903</v>
      </c>
      <c r="R8" s="28">
        <v>43525</v>
      </c>
      <c r="S8" s="27">
        <v>27.362441560000001</v>
      </c>
      <c r="T8" s="29"/>
      <c r="U8" s="31">
        <v>32.772507564000001</v>
      </c>
      <c r="V8" s="29">
        <v>35.328549928999998</v>
      </c>
      <c r="W8" s="31">
        <v>29.986638040999999</v>
      </c>
      <c r="X8" s="27">
        <v>27.362441560000001</v>
      </c>
      <c r="Y8" s="27">
        <v>27.362441560000001</v>
      </c>
      <c r="Z8" s="27">
        <v>27.362441560000001</v>
      </c>
      <c r="AA8" s="27">
        <v>27.362441560000001</v>
      </c>
      <c r="AB8" s="27">
        <v>27.362441560000001</v>
      </c>
      <c r="AC8" s="27">
        <v>27.362441560000001</v>
      </c>
      <c r="AD8" s="27">
        <v>27.362441560000001</v>
      </c>
      <c r="AE8" s="27">
        <v>27.362441560000001</v>
      </c>
      <c r="AF8" s="27">
        <v>27.362441560000001</v>
      </c>
    </row>
    <row r="9" spans="1:32" x14ac:dyDescent="0.55000000000000004">
      <c r="A9" s="28">
        <v>43556</v>
      </c>
      <c r="B9" s="27">
        <v>34.955301835</v>
      </c>
      <c r="C9" s="29"/>
      <c r="D9" s="29">
        <v>36.328000000000003</v>
      </c>
      <c r="E9" s="29">
        <v>36.695</v>
      </c>
      <c r="F9" s="29">
        <v>31.594999999999999</v>
      </c>
      <c r="G9" s="29">
        <v>35.936999999999998</v>
      </c>
      <c r="H9" s="27">
        <v>34.955301835</v>
      </c>
      <c r="I9" s="27">
        <v>34.955301835</v>
      </c>
      <c r="J9" s="27">
        <v>34.955301835</v>
      </c>
      <c r="K9" s="27">
        <v>34.955301835</v>
      </c>
      <c r="L9" s="27">
        <v>34.955301835</v>
      </c>
      <c r="M9" s="27">
        <v>34.955301835</v>
      </c>
      <c r="N9" s="27">
        <v>34.955301835</v>
      </c>
      <c r="O9" s="27">
        <v>34.955301835</v>
      </c>
      <c r="Q9">
        <v>201904</v>
      </c>
      <c r="R9" s="28">
        <v>43556</v>
      </c>
      <c r="S9" s="27">
        <v>34.955301835</v>
      </c>
      <c r="T9" s="29"/>
      <c r="U9" s="31">
        <v>38.726815891999998</v>
      </c>
      <c r="V9" s="29">
        <v>35.486819162000003</v>
      </c>
      <c r="W9" s="31">
        <v>29.284925417</v>
      </c>
      <c r="X9" s="31">
        <v>28.037664317000001</v>
      </c>
      <c r="Y9" s="27">
        <v>34.955301835</v>
      </c>
      <c r="Z9" s="27">
        <v>34.955301835</v>
      </c>
      <c r="AA9" s="27">
        <v>34.955301835</v>
      </c>
      <c r="AB9" s="27">
        <v>34.955301835</v>
      </c>
      <c r="AC9" s="27">
        <v>34.955301835</v>
      </c>
      <c r="AD9" s="27">
        <v>34.955301835</v>
      </c>
      <c r="AE9" s="27">
        <v>34.955301835</v>
      </c>
      <c r="AF9" s="27">
        <v>34.955301835</v>
      </c>
    </row>
    <row r="10" spans="1:32" x14ac:dyDescent="0.55000000000000004">
      <c r="A10" s="28">
        <v>43586</v>
      </c>
      <c r="B10" s="27">
        <v>46.492700917999997</v>
      </c>
      <c r="C10" s="29"/>
      <c r="D10" s="29">
        <v>39.726999999999997</v>
      </c>
      <c r="E10" s="29">
        <v>39.884999999999998</v>
      </c>
      <c r="F10" s="29">
        <v>42.093000000000004</v>
      </c>
      <c r="G10" s="29">
        <v>42.75</v>
      </c>
      <c r="H10" s="29">
        <v>41.198</v>
      </c>
      <c r="I10" s="27">
        <v>46.492700917999997</v>
      </c>
      <c r="J10" s="27">
        <v>46.492700917999997</v>
      </c>
      <c r="K10" s="27">
        <v>46.492700917999997</v>
      </c>
      <c r="L10" s="27">
        <v>46.492700917999997</v>
      </c>
      <c r="M10" s="27">
        <v>46.492700917999997</v>
      </c>
      <c r="N10" s="27">
        <v>46.492700917999997</v>
      </c>
      <c r="O10" s="27">
        <v>46.492700917999997</v>
      </c>
      <c r="Q10">
        <v>201905</v>
      </c>
      <c r="R10" s="28">
        <v>43586</v>
      </c>
      <c r="S10" s="27">
        <v>46.492700917999997</v>
      </c>
      <c r="T10" s="29"/>
      <c r="U10" s="31">
        <v>44.176377455999997</v>
      </c>
      <c r="V10" s="29">
        <v>40.180285325</v>
      </c>
      <c r="W10" s="31">
        <v>31.367093429000001</v>
      </c>
      <c r="X10" s="31">
        <v>31.665676524999999</v>
      </c>
      <c r="Y10" s="29">
        <v>33.558246498999999</v>
      </c>
      <c r="Z10" s="27">
        <v>46.492700917999997</v>
      </c>
      <c r="AA10" s="27">
        <v>46.492700917999997</v>
      </c>
      <c r="AB10" s="27">
        <v>46.492700917999997</v>
      </c>
      <c r="AC10" s="27">
        <v>46.492700917999997</v>
      </c>
      <c r="AD10" s="27">
        <v>46.492700917999997</v>
      </c>
      <c r="AE10" s="27">
        <v>46.492700917999997</v>
      </c>
      <c r="AF10" s="27">
        <v>46.492700917999997</v>
      </c>
    </row>
    <row r="11" spans="1:32" x14ac:dyDescent="0.55000000000000004">
      <c r="A11" s="28">
        <v>43617</v>
      </c>
      <c r="B11" s="27">
        <v>46.538114458000003</v>
      </c>
      <c r="C11" s="29"/>
      <c r="D11" s="29">
        <v>43.103000000000002</v>
      </c>
      <c r="E11" s="29">
        <v>43.04</v>
      </c>
      <c r="F11" s="29">
        <v>44.631999999999998</v>
      </c>
      <c r="G11" s="29">
        <v>44.591000000000001</v>
      </c>
      <c r="H11" s="29">
        <v>46.131</v>
      </c>
      <c r="I11" s="29">
        <v>44.933</v>
      </c>
      <c r="J11" s="27">
        <v>46.538114458000003</v>
      </c>
      <c r="K11" s="27">
        <v>46.538114458000003</v>
      </c>
      <c r="L11" s="27">
        <v>46.538114458000003</v>
      </c>
      <c r="M11" s="27">
        <v>46.538114458000003</v>
      </c>
      <c r="N11" s="27">
        <v>46.538114458000003</v>
      </c>
      <c r="O11" s="27">
        <v>46.538114458000003</v>
      </c>
      <c r="Q11">
        <v>201906</v>
      </c>
      <c r="R11" s="28">
        <v>43617</v>
      </c>
      <c r="S11" s="27">
        <v>46.538114458000003</v>
      </c>
      <c r="T11" s="29"/>
      <c r="U11" s="31">
        <v>44.864005941999999</v>
      </c>
      <c r="V11" s="29">
        <v>46.955156801999998</v>
      </c>
      <c r="W11" s="31">
        <v>36.279460602</v>
      </c>
      <c r="X11" s="31">
        <v>32.460930931999997</v>
      </c>
      <c r="Y11" s="29">
        <v>37.707816817000001</v>
      </c>
      <c r="Z11" s="29">
        <v>42.556437668999997</v>
      </c>
      <c r="AA11" s="27">
        <v>46.538114458000003</v>
      </c>
      <c r="AB11" s="27">
        <v>46.538114458000003</v>
      </c>
      <c r="AC11" s="27">
        <v>46.538114458000003</v>
      </c>
      <c r="AD11" s="27">
        <v>46.538114458000003</v>
      </c>
      <c r="AE11" s="27">
        <v>46.538114458000003</v>
      </c>
      <c r="AF11" s="27">
        <v>46.538114458000003</v>
      </c>
    </row>
    <row r="12" spans="1:32" x14ac:dyDescent="0.55000000000000004">
      <c r="A12" s="28">
        <v>43647</v>
      </c>
      <c r="B12" s="27">
        <v>58.146891064000002</v>
      </c>
      <c r="C12" s="29"/>
      <c r="D12" s="29">
        <v>40.628999999999998</v>
      </c>
      <c r="E12" s="29">
        <v>40.542000000000002</v>
      </c>
      <c r="F12" s="29">
        <v>42.503999999999998</v>
      </c>
      <c r="G12" s="29">
        <v>41.252000000000002</v>
      </c>
      <c r="H12" s="29">
        <v>42.62</v>
      </c>
      <c r="I12" s="29">
        <v>48.414000000000001</v>
      </c>
      <c r="J12" s="29">
        <v>52.292999999999999</v>
      </c>
      <c r="K12" s="27">
        <v>58.146891064000002</v>
      </c>
      <c r="L12" s="27">
        <v>58.146891064000002</v>
      </c>
      <c r="M12" s="27">
        <v>58.146891064000002</v>
      </c>
      <c r="N12" s="27">
        <v>58.146891064000002</v>
      </c>
      <c r="O12" s="27">
        <v>58.146891064000002</v>
      </c>
      <c r="Q12">
        <v>201907</v>
      </c>
      <c r="R12" s="28">
        <v>43647</v>
      </c>
      <c r="S12" s="27">
        <v>58.146891064000002</v>
      </c>
      <c r="T12" s="29"/>
      <c r="U12" s="31">
        <v>50.114744274000003</v>
      </c>
      <c r="V12" s="29">
        <v>54.038643802999999</v>
      </c>
      <c r="W12" s="31">
        <v>43.923324237000003</v>
      </c>
      <c r="X12" s="31">
        <v>38.737473156</v>
      </c>
      <c r="Y12" s="29">
        <v>41.149828233999997</v>
      </c>
      <c r="Z12" s="29">
        <v>47.688295793999998</v>
      </c>
      <c r="AA12" s="29">
        <v>50.082828010999997</v>
      </c>
      <c r="AB12" s="27">
        <v>58.146891064000002</v>
      </c>
      <c r="AC12" s="27">
        <v>58.146891064000002</v>
      </c>
      <c r="AD12" s="27">
        <v>58.146891064000002</v>
      </c>
      <c r="AE12" s="27">
        <v>58.146891064000002</v>
      </c>
      <c r="AF12" s="27">
        <v>58.146891064000002</v>
      </c>
    </row>
    <row r="13" spans="1:32" x14ac:dyDescent="0.55000000000000004">
      <c r="A13" s="28">
        <v>43678</v>
      </c>
      <c r="B13" s="27">
        <v>71.598353433</v>
      </c>
      <c r="C13" s="29"/>
      <c r="D13" s="29">
        <v>40.39</v>
      </c>
      <c r="E13" s="29">
        <v>40.476999999999997</v>
      </c>
      <c r="F13" s="29">
        <v>39.932000000000002</v>
      </c>
      <c r="G13" s="29">
        <v>40.381</v>
      </c>
      <c r="H13" s="29">
        <v>39.213000000000001</v>
      </c>
      <c r="I13" s="29">
        <v>44.978000000000002</v>
      </c>
      <c r="J13" s="29">
        <v>55.747999999999998</v>
      </c>
      <c r="K13" s="29">
        <v>56.723999999999997</v>
      </c>
      <c r="L13" s="27">
        <v>71.598353433</v>
      </c>
      <c r="M13" s="27">
        <v>71.598353433</v>
      </c>
      <c r="N13" s="27">
        <v>71.598353433</v>
      </c>
      <c r="O13" s="27">
        <v>71.598353433</v>
      </c>
      <c r="Q13">
        <v>201908</v>
      </c>
      <c r="R13" s="28">
        <v>43678</v>
      </c>
      <c r="S13" s="27">
        <v>71.598353433</v>
      </c>
      <c r="T13" s="29"/>
      <c r="U13" s="31">
        <v>57.876776014000001</v>
      </c>
      <c r="V13" s="29">
        <v>63.135290283000003</v>
      </c>
      <c r="W13" s="31">
        <v>62.256234710999998</v>
      </c>
      <c r="X13" s="31">
        <v>54.163588523999998</v>
      </c>
      <c r="Y13" s="29">
        <v>49.213825374999999</v>
      </c>
      <c r="Z13" s="29">
        <v>53.779499835999999</v>
      </c>
      <c r="AA13" s="29">
        <v>51.234370853999998</v>
      </c>
      <c r="AB13" s="29">
        <v>55.431093332000003</v>
      </c>
      <c r="AC13" s="27">
        <v>71.598353433</v>
      </c>
      <c r="AD13" s="27">
        <v>71.598353433</v>
      </c>
      <c r="AE13" s="27">
        <v>71.598353433</v>
      </c>
      <c r="AF13" s="27">
        <v>71.598353433</v>
      </c>
    </row>
    <row r="14" spans="1:32" x14ac:dyDescent="0.55000000000000004">
      <c r="A14" s="28">
        <v>43709</v>
      </c>
      <c r="B14" s="27">
        <v>64.432723107000001</v>
      </c>
      <c r="C14" s="29"/>
      <c r="D14" s="29">
        <v>36.942</v>
      </c>
      <c r="E14" s="29">
        <v>37.204999999999998</v>
      </c>
      <c r="F14" s="29">
        <v>37.304000000000002</v>
      </c>
      <c r="G14" s="29">
        <v>37.398000000000003</v>
      </c>
      <c r="H14" s="29">
        <v>36.415999999999997</v>
      </c>
      <c r="I14" s="29">
        <v>37.759</v>
      </c>
      <c r="J14" s="29">
        <v>50.234999999999999</v>
      </c>
      <c r="K14" s="29">
        <v>60.761000000000003</v>
      </c>
      <c r="L14" s="29">
        <v>62.707000000000001</v>
      </c>
      <c r="M14" s="27">
        <v>64.432723107000001</v>
      </c>
      <c r="N14" s="27">
        <v>64.432723107000001</v>
      </c>
      <c r="O14" s="27">
        <v>64.432723107000001</v>
      </c>
      <c r="Q14">
        <v>201909</v>
      </c>
      <c r="R14" s="28">
        <v>43709</v>
      </c>
      <c r="S14" s="27">
        <v>64.432723107000001</v>
      </c>
      <c r="T14" s="29"/>
      <c r="U14" s="31">
        <v>45.297304920000002</v>
      </c>
      <c r="V14" s="29">
        <v>66.808187677000006</v>
      </c>
      <c r="W14" s="31">
        <v>65.078398312999994</v>
      </c>
      <c r="X14" s="31">
        <v>63.728514101999998</v>
      </c>
      <c r="Y14" s="29">
        <v>61.108287617999999</v>
      </c>
      <c r="Z14" s="29">
        <v>56.899570783999998</v>
      </c>
      <c r="AA14" s="29">
        <v>56.624619279000001</v>
      </c>
      <c r="AB14" s="29">
        <v>62.061852467000001</v>
      </c>
      <c r="AC14" s="29">
        <v>67.953003512999999</v>
      </c>
      <c r="AD14" s="27">
        <v>64.432723107000001</v>
      </c>
      <c r="AE14" s="27">
        <v>64.432723107000001</v>
      </c>
      <c r="AF14" s="27">
        <v>64.432723107000001</v>
      </c>
    </row>
    <row r="15" spans="1:32" x14ac:dyDescent="0.55000000000000004">
      <c r="A15" s="28">
        <v>43739</v>
      </c>
      <c r="B15" s="27">
        <v>65.013364964000004</v>
      </c>
      <c r="C15" s="29"/>
      <c r="D15" s="29">
        <v>37.204000000000001</v>
      </c>
      <c r="E15" s="29">
        <v>37.005000000000003</v>
      </c>
      <c r="F15" s="29">
        <v>36.450000000000003</v>
      </c>
      <c r="G15" s="29">
        <v>37.006999999999998</v>
      </c>
      <c r="H15" s="29">
        <v>36.459000000000003</v>
      </c>
      <c r="I15" s="29">
        <v>37.396000000000001</v>
      </c>
      <c r="J15" s="29">
        <v>40.646000000000001</v>
      </c>
      <c r="K15" s="29">
        <v>49.017000000000003</v>
      </c>
      <c r="L15" s="29">
        <v>56.966999999999999</v>
      </c>
      <c r="M15" s="29">
        <v>61.64</v>
      </c>
      <c r="N15" s="27">
        <v>65.013364964000004</v>
      </c>
      <c r="O15" s="27">
        <v>65.013364964000004</v>
      </c>
      <c r="Q15">
        <v>201910</v>
      </c>
      <c r="R15" s="28">
        <v>43739</v>
      </c>
      <c r="S15" s="27">
        <v>65.013364964000004</v>
      </c>
      <c r="T15" s="29"/>
      <c r="U15" s="31">
        <v>55.368139317000001</v>
      </c>
      <c r="V15" s="29">
        <v>56.065688993000002</v>
      </c>
      <c r="W15" s="31">
        <v>71.754011985000005</v>
      </c>
      <c r="X15" s="31">
        <v>75.949712519000002</v>
      </c>
      <c r="Y15" s="29">
        <v>75.931520397</v>
      </c>
      <c r="Z15" s="29">
        <v>72.396629472000001</v>
      </c>
      <c r="AA15" s="29">
        <v>57.145577416999998</v>
      </c>
      <c r="AB15" s="29">
        <v>69.556349456999996</v>
      </c>
      <c r="AC15" s="29">
        <v>73.264504289000001</v>
      </c>
      <c r="AD15" s="29">
        <v>70.995663008999998</v>
      </c>
      <c r="AE15" s="27">
        <v>65.013364964000004</v>
      </c>
      <c r="AF15" s="27">
        <v>65.013364964000004</v>
      </c>
    </row>
    <row r="16" spans="1:32" x14ac:dyDescent="0.55000000000000004">
      <c r="A16" s="28">
        <v>43770</v>
      </c>
      <c r="B16" s="27">
        <v>61.894914397000001</v>
      </c>
      <c r="C16" s="29"/>
      <c r="D16" s="29">
        <v>35.506</v>
      </c>
      <c r="E16" s="29">
        <v>34.902000000000001</v>
      </c>
      <c r="F16" s="29">
        <v>34.189</v>
      </c>
      <c r="G16" s="29">
        <v>34.686999999999998</v>
      </c>
      <c r="H16" s="29">
        <v>34.573</v>
      </c>
      <c r="I16" s="29">
        <v>35.231999999999999</v>
      </c>
      <c r="J16" s="29">
        <v>37.337000000000003</v>
      </c>
      <c r="K16" s="29">
        <v>38.703000000000003</v>
      </c>
      <c r="L16" s="29">
        <v>43.911999999999999</v>
      </c>
      <c r="M16" s="29">
        <v>52.582000000000001</v>
      </c>
      <c r="N16" s="29">
        <v>64.697000000000003</v>
      </c>
      <c r="O16" s="27">
        <v>61.894914397000001</v>
      </c>
      <c r="Q16">
        <v>201911</v>
      </c>
      <c r="R16" s="28">
        <v>43770</v>
      </c>
      <c r="S16" s="27">
        <v>61.894914397000001</v>
      </c>
      <c r="T16" s="29"/>
      <c r="U16" s="31">
        <v>47.891279494999999</v>
      </c>
      <c r="V16" s="29">
        <v>54.699706280000001</v>
      </c>
      <c r="W16" s="31">
        <v>56.617469663999998</v>
      </c>
      <c r="X16" s="31">
        <v>71.052702957999998</v>
      </c>
      <c r="Y16" s="29">
        <v>73.098166536999997</v>
      </c>
      <c r="Z16" s="29">
        <v>76.922924660000007</v>
      </c>
      <c r="AA16" s="29">
        <v>67.731911311000005</v>
      </c>
      <c r="AB16" s="29">
        <v>59.272347871999997</v>
      </c>
      <c r="AC16" s="29">
        <v>78.280533887999994</v>
      </c>
      <c r="AD16" s="29">
        <v>67.445107899999996</v>
      </c>
      <c r="AE16" s="29">
        <v>65.455200366</v>
      </c>
      <c r="AF16" s="27">
        <v>61.894914397000001</v>
      </c>
    </row>
    <row r="17" spans="1:32" x14ac:dyDescent="0.55000000000000004">
      <c r="A17" s="28">
        <v>43800</v>
      </c>
      <c r="B17" s="26">
        <v>61.688077227999997</v>
      </c>
      <c r="C17" s="29"/>
      <c r="D17" s="29">
        <v>37.631</v>
      </c>
      <c r="E17" s="29">
        <v>36.527999999999999</v>
      </c>
      <c r="F17" s="29">
        <v>35.076999999999998</v>
      </c>
      <c r="G17" s="29">
        <v>35.795000000000002</v>
      </c>
      <c r="H17" s="29">
        <v>36.082000000000001</v>
      </c>
      <c r="I17" s="29">
        <v>36.58</v>
      </c>
      <c r="J17" s="29">
        <v>37.694000000000003</v>
      </c>
      <c r="K17" s="29">
        <v>37.959000000000003</v>
      </c>
      <c r="L17" s="29">
        <v>38.792000000000002</v>
      </c>
      <c r="M17" s="29">
        <v>45.261000000000003</v>
      </c>
      <c r="N17" s="29">
        <v>58.171999999999997</v>
      </c>
      <c r="O17" s="29">
        <v>59.813000000000002</v>
      </c>
      <c r="Q17">
        <v>201912</v>
      </c>
      <c r="R17" s="28">
        <v>43800</v>
      </c>
      <c r="S17" s="26">
        <v>61.688077227999997</v>
      </c>
      <c r="T17" s="29"/>
      <c r="U17" s="31">
        <v>52.427645091000002</v>
      </c>
      <c r="V17" s="29">
        <v>47.799272606999999</v>
      </c>
      <c r="W17" s="31">
        <v>49.903977406000003</v>
      </c>
      <c r="X17" s="31">
        <v>61.537632178000003</v>
      </c>
      <c r="Y17" s="29">
        <v>75.236304814999997</v>
      </c>
      <c r="Z17" s="29">
        <v>76.067601328999999</v>
      </c>
      <c r="AA17" s="29">
        <v>74.095288710000005</v>
      </c>
      <c r="AB17" s="29">
        <v>66.191304662999997</v>
      </c>
      <c r="AC17" s="29">
        <v>68.859444830000001</v>
      </c>
      <c r="AD17" s="29">
        <v>69.968158052999996</v>
      </c>
      <c r="AE17" s="29">
        <v>67.699044251000004</v>
      </c>
      <c r="AF17" s="31">
        <v>63.327381699999997</v>
      </c>
    </row>
    <row r="18" spans="1:32" x14ac:dyDescent="0.55000000000000004">
      <c r="R18" s="28"/>
      <c r="S18" s="30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20" spans="1:32" x14ac:dyDescent="0.55000000000000004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5" spans="1:32" x14ac:dyDescent="0.55000000000000004">
      <c r="B25" s="34"/>
    </row>
    <row r="26" spans="1:32" x14ac:dyDescent="0.55000000000000004">
      <c r="B26" s="34"/>
    </row>
    <row r="27" spans="1:32" x14ac:dyDescent="0.55000000000000004">
      <c r="B27" s="34"/>
    </row>
    <row r="28" spans="1:32" x14ac:dyDescent="0.55000000000000004">
      <c r="B28" s="34"/>
    </row>
    <row r="29" spans="1:32" x14ac:dyDescent="0.55000000000000004">
      <c r="B29" s="34"/>
    </row>
    <row r="30" spans="1:32" x14ac:dyDescent="0.55000000000000004">
      <c r="B30" s="34"/>
    </row>
    <row r="31" spans="1:32" x14ac:dyDescent="0.55000000000000004">
      <c r="B31" s="34"/>
    </row>
  </sheetData>
  <mergeCells count="2">
    <mergeCell ref="C1:O1"/>
    <mergeCell ref="T1:A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A3C8-1A4D-46C3-A14B-20EB5478530F}">
  <dimension ref="A1:AF31"/>
  <sheetViews>
    <sheetView zoomScale="25" workbookViewId="0">
      <selection activeCell="S36" sqref="S36"/>
    </sheetView>
  </sheetViews>
  <sheetFormatPr defaultRowHeight="14.4" x14ac:dyDescent="0.55000000000000004"/>
  <cols>
    <col min="2" max="2" width="14.20703125" bestFit="1" customWidth="1"/>
    <col min="3" max="3" width="15.7890625" bestFit="1" customWidth="1"/>
    <col min="11" max="11" width="12" bestFit="1" customWidth="1"/>
    <col min="14" max="14" width="12" bestFit="1" customWidth="1"/>
    <col min="17" max="17" width="10.1015625" bestFit="1" customWidth="1"/>
    <col min="21" max="21" width="15.20703125" bestFit="1" customWidth="1"/>
    <col min="22" max="22" width="17" bestFit="1" customWidth="1"/>
    <col min="23" max="24" width="15.20703125" bestFit="1" customWidth="1"/>
    <col min="25" max="31" width="17" bestFit="1" customWidth="1"/>
    <col min="32" max="32" width="15.7890625" bestFit="1" customWidth="1"/>
  </cols>
  <sheetData>
    <row r="1" spans="1:32" ht="14.7" thickBot="1" x14ac:dyDescent="0.6">
      <c r="A1" s="20"/>
      <c r="B1" s="41"/>
      <c r="C1" s="52" t="s">
        <v>109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R1" s="20"/>
      <c r="S1" s="41"/>
      <c r="T1" s="52" t="s">
        <v>108</v>
      </c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/>
    </row>
    <row r="2" spans="1:32" x14ac:dyDescent="0.55000000000000004">
      <c r="A2" s="20" t="s">
        <v>44</v>
      </c>
      <c r="B2" s="23" t="s">
        <v>46</v>
      </c>
      <c r="C2" s="24"/>
      <c r="D2" s="24" t="s">
        <v>47</v>
      </c>
      <c r="E2" s="24" t="s">
        <v>48</v>
      </c>
      <c r="F2" s="24" t="s">
        <v>49</v>
      </c>
      <c r="G2" s="24" t="s">
        <v>50</v>
      </c>
      <c r="H2" s="24" t="s">
        <v>51</v>
      </c>
      <c r="I2" s="24" t="s">
        <v>52</v>
      </c>
      <c r="J2" s="24" t="s">
        <v>53</v>
      </c>
      <c r="K2" s="24" t="s">
        <v>54</v>
      </c>
      <c r="L2" s="24" t="s">
        <v>55</v>
      </c>
      <c r="M2" s="24" t="s">
        <v>56</v>
      </c>
      <c r="N2" s="24" t="s">
        <v>57</v>
      </c>
      <c r="O2" s="24" t="s">
        <v>58</v>
      </c>
      <c r="R2" s="20" t="s">
        <v>44</v>
      </c>
      <c r="S2" s="23" t="s">
        <v>46</v>
      </c>
      <c r="T2" s="24"/>
      <c r="U2" s="24" t="s">
        <v>47</v>
      </c>
      <c r="V2" s="24" t="s">
        <v>48</v>
      </c>
      <c r="W2" s="24" t="s">
        <v>49</v>
      </c>
      <c r="X2" s="24" t="s">
        <v>50</v>
      </c>
      <c r="Y2" s="24" t="s">
        <v>51</v>
      </c>
      <c r="Z2" s="24" t="s">
        <v>52</v>
      </c>
      <c r="AA2" s="24" t="s">
        <v>53</v>
      </c>
      <c r="AB2" s="24" t="s">
        <v>54</v>
      </c>
      <c r="AC2" s="24" t="s">
        <v>55</v>
      </c>
      <c r="AD2" s="24" t="s">
        <v>56</v>
      </c>
      <c r="AE2" s="24" t="s">
        <v>57</v>
      </c>
      <c r="AF2" s="24" t="s">
        <v>58</v>
      </c>
    </row>
    <row r="3" spans="1:32" x14ac:dyDescent="0.55000000000000004">
      <c r="A3" s="28">
        <v>43374</v>
      </c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R3" s="28">
        <v>43374</v>
      </c>
      <c r="S3" s="26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55000000000000004">
      <c r="A4" s="28">
        <v>43405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R4" s="28">
        <v>43405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x14ac:dyDescent="0.55000000000000004">
      <c r="A5" s="28">
        <v>43435</v>
      </c>
      <c r="B5" s="27"/>
      <c r="C5" s="2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Q5" t="s">
        <v>7</v>
      </c>
      <c r="R5" s="28">
        <v>43435</v>
      </c>
      <c r="S5" s="27"/>
      <c r="T5" s="29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x14ac:dyDescent="0.55000000000000004">
      <c r="A6" s="28">
        <v>43466</v>
      </c>
      <c r="B6" s="44">
        <v>32216984157</v>
      </c>
      <c r="C6" s="29"/>
      <c r="D6" s="45">
        <f>SUM(K$20:K20)</f>
        <v>32082000000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Q6">
        <v>201901</v>
      </c>
      <c r="R6" s="28">
        <v>43466</v>
      </c>
      <c r="S6" s="44">
        <v>32113999999.999996</v>
      </c>
      <c r="T6" s="29"/>
      <c r="U6" s="44">
        <f>SUM(N$20:N20)</f>
        <v>30611865022</v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55000000000000004">
      <c r="A7" s="28">
        <v>43497</v>
      </c>
      <c r="B7" s="44">
        <v>57378033277</v>
      </c>
      <c r="C7" s="29"/>
      <c r="D7" s="45">
        <f>SUM(K$20:K21)</f>
        <v>60557000000</v>
      </c>
      <c r="E7" s="43"/>
      <c r="F7" s="46"/>
      <c r="G7" s="46"/>
      <c r="H7" s="46"/>
      <c r="I7" s="46"/>
      <c r="J7" s="46"/>
      <c r="K7" s="46"/>
      <c r="L7" s="46"/>
      <c r="M7" s="46"/>
      <c r="N7" s="46"/>
      <c r="O7" s="46"/>
      <c r="Q7">
        <v>201902</v>
      </c>
      <c r="R7" s="28">
        <v>43497</v>
      </c>
      <c r="S7" s="44">
        <v>57348000000</v>
      </c>
      <c r="T7" s="29"/>
      <c r="U7" s="44">
        <f>SUM(N$20:N21)</f>
        <v>63798749737</v>
      </c>
      <c r="V7" s="43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2" x14ac:dyDescent="0.55000000000000004">
      <c r="A8" s="28">
        <v>43525</v>
      </c>
      <c r="B8" s="44">
        <v>84740474837</v>
      </c>
      <c r="C8" s="29"/>
      <c r="D8" s="45">
        <f>SUM(K$20:K22)</f>
        <v>93472000000</v>
      </c>
      <c r="E8" s="43"/>
      <c r="F8" s="43"/>
      <c r="G8" s="44"/>
      <c r="H8" s="44"/>
      <c r="I8" s="44"/>
      <c r="J8" s="44"/>
      <c r="K8" s="44"/>
      <c r="L8" s="44"/>
      <c r="M8" s="44"/>
      <c r="N8" s="44"/>
      <c r="O8" s="44"/>
      <c r="Q8">
        <v>201903</v>
      </c>
      <c r="R8" s="28">
        <v>43525</v>
      </c>
      <c r="S8" s="44">
        <v>84547000000</v>
      </c>
      <c r="T8" s="29"/>
      <c r="U8" s="44">
        <f>SUM(N$20:N22)</f>
        <v>96571257301</v>
      </c>
      <c r="V8" s="43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spans="1:32" x14ac:dyDescent="0.55000000000000004">
      <c r="A9" s="28">
        <v>43556</v>
      </c>
      <c r="B9" s="44">
        <v>119695776672</v>
      </c>
      <c r="C9" s="29"/>
      <c r="D9" s="45">
        <f>SUM(K$20:K23)</f>
        <v>129800000000</v>
      </c>
      <c r="E9" s="43"/>
      <c r="F9" s="43"/>
      <c r="G9" s="43"/>
      <c r="H9" s="44"/>
      <c r="I9" s="44"/>
      <c r="J9" s="44"/>
      <c r="K9" s="44"/>
      <c r="L9" s="44"/>
      <c r="M9" s="44"/>
      <c r="N9" s="44"/>
      <c r="O9" s="44"/>
      <c r="Q9">
        <v>201904</v>
      </c>
      <c r="R9" s="28">
        <v>43556</v>
      </c>
      <c r="S9" s="44">
        <v>119466000000</v>
      </c>
      <c r="T9" s="29"/>
      <c r="U9" s="44">
        <f>SUM(N$20:N23)</f>
        <v>135298073193</v>
      </c>
      <c r="V9" s="43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spans="1:32" x14ac:dyDescent="0.55000000000000004">
      <c r="A10" s="28">
        <v>43586</v>
      </c>
      <c r="B10" s="44">
        <v>166188477590</v>
      </c>
      <c r="C10" s="29"/>
      <c r="D10" s="45">
        <f>SUM(K$20:K24)</f>
        <v>169527000000</v>
      </c>
      <c r="E10" s="43"/>
      <c r="F10" s="43"/>
      <c r="G10" s="43"/>
      <c r="H10" s="43"/>
      <c r="I10" s="44"/>
      <c r="J10" s="44"/>
      <c r="K10" s="44"/>
      <c r="L10" s="44"/>
      <c r="M10" s="44"/>
      <c r="N10" s="44"/>
      <c r="O10" s="44"/>
      <c r="Q10">
        <v>201905</v>
      </c>
      <c r="R10" s="28">
        <v>43586</v>
      </c>
      <c r="S10" s="44">
        <v>163254000000</v>
      </c>
      <c r="T10" s="29"/>
      <c r="U10" s="44">
        <f>SUM(N$20:N24)</f>
        <v>179474450649</v>
      </c>
      <c r="V10" s="43"/>
      <c r="W10" s="44"/>
      <c r="X10" s="44"/>
      <c r="Y10" s="43"/>
      <c r="Z10" s="44"/>
      <c r="AA10" s="44"/>
      <c r="AB10" s="44"/>
      <c r="AC10" s="44"/>
      <c r="AD10" s="44"/>
      <c r="AE10" s="44"/>
      <c r="AF10" s="44"/>
    </row>
    <row r="11" spans="1:32" x14ac:dyDescent="0.55000000000000004">
      <c r="A11" s="28">
        <v>43617</v>
      </c>
      <c r="B11" s="44">
        <v>212726592048</v>
      </c>
      <c r="C11" s="29"/>
      <c r="D11" s="45">
        <f>SUM(K$20:K25)</f>
        <v>212630000000</v>
      </c>
      <c r="E11" s="43"/>
      <c r="F11" s="43"/>
      <c r="G11" s="43"/>
      <c r="H11" s="43"/>
      <c r="I11" s="43"/>
      <c r="J11" s="44"/>
      <c r="K11" s="44"/>
      <c r="L11" s="44"/>
      <c r="M11" s="44"/>
      <c r="N11" s="44"/>
      <c r="O11" s="44"/>
      <c r="Q11">
        <v>201906</v>
      </c>
      <c r="R11" s="28">
        <v>43617</v>
      </c>
      <c r="S11" s="44">
        <v>208901000000</v>
      </c>
      <c r="T11" s="29"/>
      <c r="U11" s="44">
        <f>SUM(N$20:N25)</f>
        <v>224338456591</v>
      </c>
      <c r="V11" s="43"/>
      <c r="W11" s="44"/>
      <c r="X11" s="44"/>
      <c r="Y11" s="43"/>
      <c r="Z11" s="43"/>
      <c r="AA11" s="44"/>
      <c r="AB11" s="44"/>
      <c r="AC11" s="44"/>
      <c r="AD11" s="44"/>
      <c r="AE11" s="44"/>
      <c r="AF11" s="44"/>
    </row>
    <row r="12" spans="1:32" x14ac:dyDescent="0.55000000000000004">
      <c r="A12" s="28">
        <v>43647</v>
      </c>
      <c r="B12" s="44">
        <v>270873483112</v>
      </c>
      <c r="C12" s="29"/>
      <c r="D12" s="45">
        <f>SUM(K$20:K26)</f>
        <v>253259000000</v>
      </c>
      <c r="E12" s="43"/>
      <c r="F12" s="43"/>
      <c r="G12" s="43"/>
      <c r="H12" s="43"/>
      <c r="I12" s="43"/>
      <c r="J12" s="43"/>
      <c r="K12" s="44"/>
      <c r="L12" s="44"/>
      <c r="M12" s="44"/>
      <c r="N12" s="44"/>
      <c r="O12" s="44"/>
      <c r="Q12">
        <v>201907</v>
      </c>
      <c r="R12" s="28">
        <v>43647</v>
      </c>
      <c r="S12" s="44">
        <v>264425000000</v>
      </c>
      <c r="T12" s="29"/>
      <c r="U12" s="44">
        <f>SUM(N$20:N26)</f>
        <v>274453200865</v>
      </c>
      <c r="V12" s="43"/>
      <c r="W12" s="44"/>
      <c r="X12" s="44"/>
      <c r="Y12" s="43"/>
      <c r="Z12" s="43"/>
      <c r="AA12" s="43"/>
      <c r="AB12" s="46"/>
      <c r="AC12" s="44"/>
      <c r="AD12" s="44"/>
      <c r="AE12" s="44"/>
      <c r="AF12" s="44"/>
    </row>
    <row r="13" spans="1:32" x14ac:dyDescent="0.55000000000000004">
      <c r="A13" s="28">
        <v>43678</v>
      </c>
      <c r="B13" s="44">
        <v>342471836545</v>
      </c>
      <c r="C13" s="29"/>
      <c r="D13" s="45">
        <f>SUM(K$20:K27)</f>
        <v>293649000000</v>
      </c>
      <c r="E13" s="43"/>
      <c r="F13" s="43"/>
      <c r="G13" s="43"/>
      <c r="H13" s="43"/>
      <c r="I13" s="43"/>
      <c r="J13" s="43"/>
      <c r="K13" s="43"/>
      <c r="L13" s="44"/>
      <c r="M13" s="44"/>
      <c r="N13" s="44"/>
      <c r="O13" s="44"/>
      <c r="Q13">
        <v>201908</v>
      </c>
      <c r="R13" s="28">
        <v>43678</v>
      </c>
      <c r="S13" s="44">
        <v>326565000000</v>
      </c>
      <c r="T13" s="29"/>
      <c r="U13" s="44">
        <f>SUM(N$20:N27)</f>
        <v>332329976879</v>
      </c>
      <c r="V13" s="43"/>
      <c r="W13" s="44"/>
      <c r="X13" s="44"/>
      <c r="Y13" s="43"/>
      <c r="Z13" s="43"/>
      <c r="AA13" s="43"/>
      <c r="AB13" s="43"/>
      <c r="AC13" s="44"/>
      <c r="AD13" s="44"/>
      <c r="AE13" s="44"/>
      <c r="AF13" s="44"/>
    </row>
    <row r="14" spans="1:32" x14ac:dyDescent="0.55000000000000004">
      <c r="A14" s="28">
        <v>43709</v>
      </c>
      <c r="B14" s="44">
        <v>406904559652</v>
      </c>
      <c r="C14" s="29"/>
      <c r="D14" s="45">
        <f>SUM(K$20:K28)</f>
        <v>330591000000</v>
      </c>
      <c r="E14" s="43"/>
      <c r="F14" s="43"/>
      <c r="G14" s="43"/>
      <c r="H14" s="43"/>
      <c r="I14" s="43"/>
      <c r="J14" s="43"/>
      <c r="K14" s="43"/>
      <c r="L14" s="43"/>
      <c r="M14" s="44"/>
      <c r="N14" s="44"/>
      <c r="O14" s="44"/>
      <c r="Q14">
        <v>201909</v>
      </c>
      <c r="R14" s="28">
        <v>43709</v>
      </c>
      <c r="S14" s="44">
        <v>390454000000</v>
      </c>
      <c r="T14" s="29"/>
      <c r="U14" s="44">
        <f>SUM(N$20:N28)</f>
        <v>377627281799</v>
      </c>
      <c r="V14" s="43"/>
      <c r="W14" s="44"/>
      <c r="X14" s="44"/>
      <c r="Y14" s="43"/>
      <c r="Z14" s="43"/>
      <c r="AA14" s="43"/>
      <c r="AB14" s="43"/>
      <c r="AC14" s="43"/>
      <c r="AD14" s="44"/>
      <c r="AE14" s="44"/>
      <c r="AF14" s="44"/>
    </row>
    <row r="15" spans="1:32" x14ac:dyDescent="0.55000000000000004">
      <c r="A15" s="28">
        <v>43739</v>
      </c>
      <c r="B15" s="44">
        <v>471917924616</v>
      </c>
      <c r="C15" s="29"/>
      <c r="D15" s="45">
        <f>SUM(K$20:K29)</f>
        <v>367795000000</v>
      </c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4"/>
      <c r="Q15">
        <v>201910</v>
      </c>
      <c r="R15" s="28">
        <v>43739</v>
      </c>
      <c r="S15" s="44">
        <v>455301000000</v>
      </c>
      <c r="T15" s="29"/>
      <c r="U15" s="44">
        <f>SUM(N$20:N29)</f>
        <v>432995421116</v>
      </c>
      <c r="V15" s="43"/>
      <c r="W15" s="44"/>
      <c r="X15" s="44"/>
      <c r="Y15" s="43"/>
      <c r="Z15" s="43"/>
      <c r="AA15" s="43"/>
      <c r="AB15" s="43"/>
      <c r="AC15" s="43"/>
      <c r="AD15" s="43"/>
      <c r="AE15" s="44"/>
      <c r="AF15" s="44"/>
    </row>
    <row r="16" spans="1:32" x14ac:dyDescent="0.55000000000000004">
      <c r="A16" s="28">
        <v>43770</v>
      </c>
      <c r="B16" s="44">
        <v>533812839013</v>
      </c>
      <c r="C16" s="29"/>
      <c r="D16" s="45">
        <f>SUM(K$20:K30)</f>
        <v>403301000000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Q16">
        <v>201911</v>
      </c>
      <c r="R16" s="28">
        <v>43770</v>
      </c>
      <c r="S16" s="44">
        <v>517141000000</v>
      </c>
      <c r="T16" s="29"/>
      <c r="U16" s="44">
        <f>SUM(N$20:N30)</f>
        <v>480886700611</v>
      </c>
      <c r="V16" s="43"/>
      <c r="W16" s="44"/>
      <c r="X16" s="44"/>
      <c r="Y16" s="43"/>
      <c r="Z16" s="43"/>
      <c r="AA16" s="43"/>
      <c r="AB16" s="43"/>
      <c r="AC16" s="43"/>
      <c r="AD16" s="43"/>
      <c r="AE16" s="43"/>
      <c r="AF16" s="44"/>
    </row>
    <row r="17" spans="1:32" x14ac:dyDescent="0.55000000000000004">
      <c r="A17" s="28">
        <v>43800</v>
      </c>
      <c r="B17" s="44">
        <v>595500916241</v>
      </c>
      <c r="C17" s="29"/>
      <c r="D17" s="45">
        <f>SUM(K$20:K31)</f>
        <v>440932000000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Q17">
        <v>201912</v>
      </c>
      <c r="R17" s="28">
        <v>43800</v>
      </c>
      <c r="S17" s="44">
        <v>578613585116.19995</v>
      </c>
      <c r="T17" s="29"/>
      <c r="U17" s="44">
        <f>SUM(N$20:N31)</f>
        <v>533314345702</v>
      </c>
      <c r="V17" s="43"/>
      <c r="W17" s="44"/>
      <c r="X17" s="44"/>
      <c r="Y17" s="43"/>
      <c r="Z17" s="43"/>
      <c r="AA17" s="43"/>
      <c r="AB17" s="43"/>
      <c r="AC17" s="43"/>
      <c r="AD17" s="43"/>
      <c r="AE17" s="43"/>
      <c r="AF17" s="43"/>
    </row>
    <row r="18" spans="1:32" x14ac:dyDescent="0.55000000000000004">
      <c r="R18" s="28"/>
      <c r="S18" s="30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20" spans="1:32" x14ac:dyDescent="0.55000000000000004">
      <c r="B20" s="42"/>
      <c r="C20" s="42"/>
      <c r="D20" s="42"/>
      <c r="E20" s="42"/>
      <c r="F20" s="42"/>
      <c r="G20" s="42"/>
      <c r="H20" s="42"/>
      <c r="I20" s="42"/>
      <c r="J20" s="29">
        <v>32.082000000000001</v>
      </c>
      <c r="K20">
        <f t="shared" ref="K20:K31" si="0">J20*1000000000</f>
        <v>32082000000</v>
      </c>
      <c r="M20" s="31">
        <v>30.611865022</v>
      </c>
      <c r="N20">
        <f t="shared" ref="N20:N31" si="1">M20*1000000000</f>
        <v>30611865022</v>
      </c>
    </row>
    <row r="21" spans="1:32" x14ac:dyDescent="0.55000000000000004">
      <c r="J21" s="29">
        <v>28.475000000000001</v>
      </c>
      <c r="K21">
        <f t="shared" si="0"/>
        <v>28475000000</v>
      </c>
      <c r="M21" s="31">
        <v>33.186884714999998</v>
      </c>
      <c r="N21">
        <f t="shared" si="1"/>
        <v>33186884714.999996</v>
      </c>
    </row>
    <row r="22" spans="1:32" x14ac:dyDescent="0.55000000000000004">
      <c r="J22" s="29">
        <v>32.914999999999999</v>
      </c>
      <c r="K22">
        <f t="shared" si="0"/>
        <v>32915000000</v>
      </c>
      <c r="M22" s="31">
        <v>32.772507564000001</v>
      </c>
      <c r="N22">
        <f t="shared" si="1"/>
        <v>32772507564</v>
      </c>
    </row>
    <row r="23" spans="1:32" x14ac:dyDescent="0.55000000000000004">
      <c r="J23" s="29">
        <v>36.328000000000003</v>
      </c>
      <c r="K23">
        <f t="shared" si="0"/>
        <v>36328000000</v>
      </c>
      <c r="M23" s="31">
        <v>38.726815891999998</v>
      </c>
      <c r="N23">
        <f t="shared" si="1"/>
        <v>38726815892</v>
      </c>
    </row>
    <row r="24" spans="1:32" x14ac:dyDescent="0.55000000000000004">
      <c r="J24" s="29">
        <v>39.726999999999997</v>
      </c>
      <c r="K24">
        <f t="shared" si="0"/>
        <v>39727000000</v>
      </c>
      <c r="M24" s="31">
        <v>44.176377455999997</v>
      </c>
      <c r="N24">
        <f t="shared" si="1"/>
        <v>44176377456</v>
      </c>
    </row>
    <row r="25" spans="1:32" x14ac:dyDescent="0.55000000000000004">
      <c r="B25" s="34"/>
      <c r="J25" s="29">
        <v>43.103000000000002</v>
      </c>
      <c r="K25">
        <f t="shared" si="0"/>
        <v>43103000000</v>
      </c>
      <c r="M25" s="31">
        <v>44.864005941999999</v>
      </c>
      <c r="N25">
        <f t="shared" si="1"/>
        <v>44864005942</v>
      </c>
    </row>
    <row r="26" spans="1:32" x14ac:dyDescent="0.55000000000000004">
      <c r="B26" s="34"/>
      <c r="J26" s="29">
        <v>40.628999999999998</v>
      </c>
      <c r="K26">
        <f t="shared" si="0"/>
        <v>40629000000</v>
      </c>
      <c r="M26" s="31">
        <v>50.114744274000003</v>
      </c>
      <c r="N26">
        <f t="shared" si="1"/>
        <v>50114744274</v>
      </c>
    </row>
    <row r="27" spans="1:32" x14ac:dyDescent="0.55000000000000004">
      <c r="B27" s="34"/>
      <c r="J27" s="29">
        <v>40.39</v>
      </c>
      <c r="K27">
        <f t="shared" si="0"/>
        <v>40390000000</v>
      </c>
      <c r="M27" s="31">
        <v>57.876776014000001</v>
      </c>
      <c r="N27">
        <f t="shared" si="1"/>
        <v>57876776014</v>
      </c>
    </row>
    <row r="28" spans="1:32" x14ac:dyDescent="0.55000000000000004">
      <c r="B28" s="34"/>
      <c r="J28" s="29">
        <v>36.942</v>
      </c>
      <c r="K28">
        <f t="shared" si="0"/>
        <v>36942000000</v>
      </c>
      <c r="M28" s="31">
        <v>45.297304920000002</v>
      </c>
      <c r="N28">
        <f t="shared" si="1"/>
        <v>45297304920</v>
      </c>
    </row>
    <row r="29" spans="1:32" x14ac:dyDescent="0.55000000000000004">
      <c r="B29" s="34"/>
      <c r="J29" s="29">
        <v>37.204000000000001</v>
      </c>
      <c r="K29">
        <f t="shared" si="0"/>
        <v>37204000000</v>
      </c>
      <c r="M29" s="31">
        <v>55.368139317000001</v>
      </c>
      <c r="N29">
        <f t="shared" si="1"/>
        <v>55368139317</v>
      </c>
    </row>
    <row r="30" spans="1:32" x14ac:dyDescent="0.55000000000000004">
      <c r="B30" s="34"/>
      <c r="J30" s="29">
        <v>35.506</v>
      </c>
      <c r="K30">
        <f t="shared" si="0"/>
        <v>35506000000</v>
      </c>
      <c r="M30" s="31">
        <v>47.891279494999999</v>
      </c>
      <c r="N30">
        <f t="shared" si="1"/>
        <v>47891279495</v>
      </c>
    </row>
    <row r="31" spans="1:32" x14ac:dyDescent="0.55000000000000004">
      <c r="B31" s="34"/>
      <c r="J31" s="29">
        <v>37.631</v>
      </c>
      <c r="K31">
        <f t="shared" si="0"/>
        <v>37631000000</v>
      </c>
      <c r="M31" s="31">
        <v>52.427645091000002</v>
      </c>
      <c r="N31">
        <f t="shared" si="1"/>
        <v>52427645091</v>
      </c>
    </row>
  </sheetData>
  <mergeCells count="2">
    <mergeCell ref="C1:O1"/>
    <mergeCell ref="T1:AF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A1C1-5081-4C6E-B158-7ABCD4920B15}">
  <dimension ref="A1:V41"/>
  <sheetViews>
    <sheetView topLeftCell="A29" workbookViewId="0">
      <selection activeCell="K37" sqref="K37:V37"/>
    </sheetView>
  </sheetViews>
  <sheetFormatPr defaultRowHeight="14.4" x14ac:dyDescent="0.55000000000000004"/>
  <sheetData>
    <row r="1" spans="1:13" x14ac:dyDescent="0.55000000000000004">
      <c r="C1" s="36" t="s">
        <v>41</v>
      </c>
      <c r="D1" s="36" t="s">
        <v>65</v>
      </c>
      <c r="E1" s="36" t="s">
        <v>66</v>
      </c>
      <c r="F1" s="36" t="s">
        <v>67</v>
      </c>
      <c r="G1" s="36" t="s">
        <v>68</v>
      </c>
    </row>
    <row r="2" spans="1:13" x14ac:dyDescent="0.55000000000000004">
      <c r="A2" t="s">
        <v>61</v>
      </c>
      <c r="B2" t="s">
        <v>62</v>
      </c>
      <c r="C2" s="35">
        <v>213.13220000000055</v>
      </c>
      <c r="D2" s="35">
        <v>216.26790000029516</v>
      </c>
      <c r="E2" s="35">
        <v>219.72480000003347</v>
      </c>
      <c r="F2" s="35">
        <v>223.43019999981334</v>
      </c>
      <c r="G2" s="35">
        <v>227.42299999983715</v>
      </c>
    </row>
    <row r="3" spans="1:13" x14ac:dyDescent="0.55000000000000004">
      <c r="A3" t="s">
        <v>63</v>
      </c>
      <c r="B3" t="s">
        <v>64</v>
      </c>
      <c r="C3" s="35">
        <v>213.13220000000055</v>
      </c>
      <c r="D3" s="35">
        <v>214.38370000058788</v>
      </c>
      <c r="E3" s="35">
        <v>215.35109999990175</v>
      </c>
      <c r="F3" s="35">
        <v>216.39739999989615</v>
      </c>
      <c r="G3" s="35">
        <v>217.63099999993474</v>
      </c>
    </row>
    <row r="4" spans="1:13" x14ac:dyDescent="0.55000000000000004">
      <c r="A4" s="3" t="s">
        <v>69</v>
      </c>
      <c r="B4" s="3" t="s">
        <v>70</v>
      </c>
      <c r="C4" s="3" t="s">
        <v>71</v>
      </c>
      <c r="D4" s="3">
        <v>0</v>
      </c>
      <c r="E4" s="3" t="s">
        <v>72</v>
      </c>
      <c r="F4" s="3" t="s">
        <v>73</v>
      </c>
    </row>
    <row r="5" spans="1:13" x14ac:dyDescent="0.55000000000000004">
      <c r="A5" s="3" t="s">
        <v>74</v>
      </c>
      <c r="B5" s="3" t="s">
        <v>75</v>
      </c>
      <c r="C5" s="3" t="s">
        <v>71</v>
      </c>
      <c r="D5" s="3">
        <v>0</v>
      </c>
      <c r="E5" s="3" t="s">
        <v>72</v>
      </c>
      <c r="F5" s="3" t="s">
        <v>76</v>
      </c>
    </row>
    <row r="6" spans="1:13" x14ac:dyDescent="0.55000000000000004">
      <c r="C6" s="3">
        <v>1.88</v>
      </c>
      <c r="D6" s="3">
        <v>2.33</v>
      </c>
      <c r="E6" s="3">
        <v>2.4500000000000002</v>
      </c>
      <c r="F6" s="3">
        <v>2.4500000000000002</v>
      </c>
      <c r="G6" s="3">
        <v>2.4300000000000002</v>
      </c>
    </row>
    <row r="7" spans="1:13" x14ac:dyDescent="0.55000000000000004">
      <c r="C7" s="3">
        <v>1.88</v>
      </c>
      <c r="D7" s="3">
        <v>1.9</v>
      </c>
      <c r="E7" s="3">
        <v>1.62</v>
      </c>
      <c r="F7" s="3">
        <v>1.45</v>
      </c>
      <c r="G7" s="3">
        <v>1.44</v>
      </c>
    </row>
    <row r="12" spans="1:13" x14ac:dyDescent="0.55000000000000004">
      <c r="A12">
        <v>2020</v>
      </c>
    </row>
    <row r="14" spans="1:13" x14ac:dyDescent="0.55000000000000004">
      <c r="B14">
        <v>212.42599999999999</v>
      </c>
      <c r="C14" s="35">
        <v>213.13220000000055</v>
      </c>
      <c r="D14" s="35">
        <v>216.26790000029516</v>
      </c>
      <c r="E14" s="35">
        <v>219.72480000003347</v>
      </c>
      <c r="F14" s="35">
        <v>223.43019999981334</v>
      </c>
      <c r="G14" s="35">
        <v>227.42299999983715</v>
      </c>
    </row>
    <row r="15" spans="1:13" x14ac:dyDescent="0.55000000000000004">
      <c r="A15" t="s">
        <v>62</v>
      </c>
      <c r="B15">
        <f>B14/C14</f>
        <v>0.99668656355069496</v>
      </c>
      <c r="C15" s="7">
        <v>212.42599999999999</v>
      </c>
      <c r="D15" s="7">
        <f>D14*B15</f>
        <v>215.55131005761953</v>
      </c>
      <c r="E15" s="7">
        <f>(G15-D15)/3+D15</f>
        <v>216.69979198471205</v>
      </c>
      <c r="F15" s="7">
        <f>2*(G15-D15)/3+D15</f>
        <v>217.84827391180457</v>
      </c>
      <c r="G15" s="7">
        <f>E14*B15</f>
        <v>218.99675583889709</v>
      </c>
      <c r="H15" s="7">
        <f>(J15-G15)/3+G15</f>
        <v>220.22779663635086</v>
      </c>
      <c r="I15" s="7">
        <f>2*(J15-G15)/3+G15</f>
        <v>221.45883743380466</v>
      </c>
      <c r="J15" s="7">
        <f>F14*B15</f>
        <v>222.68987823125843</v>
      </c>
      <c r="K15" s="7">
        <f>(M15-J15)/3+J15</f>
        <v>224.01640160158141</v>
      </c>
      <c r="L15" s="7">
        <f>2*(M15-J15)/3+J15</f>
        <v>225.34292497190441</v>
      </c>
      <c r="M15" s="7">
        <f>G14*B15</f>
        <v>226.66944834222738</v>
      </c>
    </row>
    <row r="16" spans="1:13" x14ac:dyDescent="0.55000000000000004">
      <c r="A16" t="s">
        <v>64</v>
      </c>
      <c r="C16" s="7">
        <v>212.42599999999999</v>
      </c>
      <c r="D16" s="7">
        <f>D17*B15</f>
        <v>213.67335323486904</v>
      </c>
      <c r="E16" s="7">
        <f>(G16-D16)/3+D16</f>
        <v>213.99475142850073</v>
      </c>
      <c r="F16" s="7">
        <f>2*(G16-D16)/3+D16</f>
        <v>214.31614962213246</v>
      </c>
      <c r="G16" s="7">
        <f>E17*B15</f>
        <v>214.63754781576415</v>
      </c>
      <c r="H16" s="7">
        <f>(J16-G16)/3+G16</f>
        <v>214.98515886624332</v>
      </c>
      <c r="I16" s="7">
        <f>2*(J16-G16)/3+G16</f>
        <v>215.33276991672247</v>
      </c>
      <c r="J16" s="7">
        <f>F17*B15</f>
        <v>215.68038096720164</v>
      </c>
      <c r="K16" s="7">
        <f>(M16-J16)/3+J16</f>
        <v>216.09021848214653</v>
      </c>
      <c r="L16" s="7">
        <f>2*(M16-J16)/3+J16</f>
        <v>216.50005599709138</v>
      </c>
      <c r="M16" s="7">
        <f>G17*B15</f>
        <v>216.90989351203626</v>
      </c>
    </row>
    <row r="17" spans="1:15" x14ac:dyDescent="0.55000000000000004">
      <c r="C17" s="35">
        <v>213.13220000000055</v>
      </c>
      <c r="D17" s="35">
        <v>214.38370000058788</v>
      </c>
      <c r="E17" s="35">
        <v>215.35109999990175</v>
      </c>
      <c r="F17" s="35">
        <v>216.39739999989615</v>
      </c>
      <c r="G17" s="35">
        <v>217.63099999993474</v>
      </c>
    </row>
    <row r="20" spans="1:15" x14ac:dyDescent="0.55000000000000004">
      <c r="B20" s="5">
        <v>1.90863</v>
      </c>
    </row>
    <row r="21" spans="1:15" x14ac:dyDescent="0.55000000000000004">
      <c r="B21">
        <f>B20/C6</f>
        <v>1.0152287234042554</v>
      </c>
      <c r="C21" s="3">
        <v>1.88</v>
      </c>
      <c r="D21" s="3">
        <v>2.33</v>
      </c>
      <c r="E21" s="3">
        <v>2.4500000000000002</v>
      </c>
      <c r="F21" s="3">
        <v>2.4500000000000002</v>
      </c>
      <c r="G21" s="3">
        <v>2.4300000000000002</v>
      </c>
    </row>
    <row r="22" spans="1:15" x14ac:dyDescent="0.55000000000000004">
      <c r="A22" t="s">
        <v>77</v>
      </c>
      <c r="C22" s="7">
        <f>B20</f>
        <v>1.90863</v>
      </c>
      <c r="D22" s="7">
        <f>D21*B21</f>
        <v>2.3654829255319152</v>
      </c>
      <c r="E22" s="7">
        <f>(G22-D22)/3+D22</f>
        <v>2.4060920744680856</v>
      </c>
      <c r="F22" s="7">
        <f>2*(G22-D22)/3+D22</f>
        <v>2.4467012234042556</v>
      </c>
      <c r="G22" s="7">
        <f>E21*B21</f>
        <v>2.487310372340426</v>
      </c>
      <c r="H22" s="7">
        <f t="shared" ref="H22:H23" si="0">(J22-G22)/3+G22</f>
        <v>2.487310372340426</v>
      </c>
      <c r="I22" s="7">
        <f t="shared" ref="I22:I23" si="1">2*(J22-G22)/3+G22</f>
        <v>2.487310372340426</v>
      </c>
      <c r="J22" s="7">
        <f>E21*B21</f>
        <v>2.487310372340426</v>
      </c>
      <c r="K22" s="7">
        <f t="shared" ref="K22:K23" si="2">(M22-J22)/3+J22</f>
        <v>2.4805421808510641</v>
      </c>
      <c r="L22" s="7">
        <f t="shared" ref="L22:L23" si="3">2*(M22-J22)/3+J22</f>
        <v>2.4737739893617028</v>
      </c>
      <c r="M22" s="7">
        <f>G21*B21</f>
        <v>2.467005797872341</v>
      </c>
    </row>
    <row r="23" spans="1:15" x14ac:dyDescent="0.55000000000000004">
      <c r="A23" t="s">
        <v>78</v>
      </c>
      <c r="C23" s="7">
        <v>1.90863</v>
      </c>
      <c r="D23" s="7">
        <f>D24*B21</f>
        <v>1.9289345744680853</v>
      </c>
      <c r="E23" s="7">
        <f>(G23-D23)/3+D23</f>
        <v>1.8341798936170215</v>
      </c>
      <c r="F23" s="7">
        <f>2*(G23-D23)/3+D23</f>
        <v>1.7394252127659575</v>
      </c>
      <c r="G23" s="7">
        <f>E24*B21</f>
        <v>1.6446705319148938</v>
      </c>
      <c r="H23" s="7">
        <f t="shared" si="0"/>
        <v>1.5871409042553193</v>
      </c>
      <c r="I23" s="7">
        <f t="shared" si="1"/>
        <v>1.5296112765957448</v>
      </c>
      <c r="J23" s="7">
        <f>F24*B21</f>
        <v>1.4720816489361703</v>
      </c>
      <c r="K23" s="7">
        <f t="shared" si="2"/>
        <v>1.4686975531914894</v>
      </c>
      <c r="L23" s="7">
        <f t="shared" si="3"/>
        <v>1.4653134574468087</v>
      </c>
      <c r="M23" s="7">
        <f>G24*B21</f>
        <v>1.4619293617021278</v>
      </c>
    </row>
    <row r="24" spans="1:15" x14ac:dyDescent="0.55000000000000004">
      <c r="C24" s="3">
        <v>1.88</v>
      </c>
      <c r="D24" s="3">
        <v>1.9</v>
      </c>
      <c r="E24" s="3">
        <v>1.62</v>
      </c>
      <c r="F24" s="3">
        <v>1.45</v>
      </c>
      <c r="G24" s="3">
        <v>1.44</v>
      </c>
    </row>
    <row r="26" spans="1:15" x14ac:dyDescent="0.55000000000000004">
      <c r="A26" t="s">
        <v>62</v>
      </c>
      <c r="B26">
        <v>0.99668656355069496</v>
      </c>
      <c r="C26">
        <v>212.42599999999999</v>
      </c>
      <c r="D26">
        <f>(F26-C26)/3+C26</f>
        <v>213.46777001920651</v>
      </c>
      <c r="E26">
        <f>2*(F26-C26)/3+C26</f>
        <v>214.50954003841301</v>
      </c>
      <c r="F26">
        <v>215.55131005761953</v>
      </c>
      <c r="G26">
        <v>216.69979198471205</v>
      </c>
      <c r="H26">
        <v>217.84827391180457</v>
      </c>
      <c r="I26">
        <v>218.99675583889709</v>
      </c>
      <c r="J26">
        <v>220.22779663635086</v>
      </c>
      <c r="K26">
        <v>221.45883743380466</v>
      </c>
      <c r="L26">
        <v>222.68987823125843</v>
      </c>
      <c r="M26">
        <v>224.01640160158141</v>
      </c>
      <c r="N26">
        <v>225.34292497190441</v>
      </c>
      <c r="O26">
        <v>226.66944834222738</v>
      </c>
    </row>
    <row r="27" spans="1:15" x14ac:dyDescent="0.55000000000000004">
      <c r="A27" t="s">
        <v>64</v>
      </c>
      <c r="C27">
        <v>212.42599999999999</v>
      </c>
      <c r="D27">
        <f>(F27-C27)/3+C27</f>
        <v>212.841784411623</v>
      </c>
      <c r="E27">
        <f>2*(F27-C27)/3+C27</f>
        <v>213.25756882324603</v>
      </c>
      <c r="F27">
        <v>213.67335323486904</v>
      </c>
      <c r="G27">
        <v>213.99475142850073</v>
      </c>
      <c r="H27">
        <v>214.31614962213246</v>
      </c>
      <c r="I27">
        <v>214.63754781576415</v>
      </c>
      <c r="J27">
        <v>214.98515886624332</v>
      </c>
      <c r="K27">
        <v>215.33276991672247</v>
      </c>
      <c r="L27">
        <v>215.68038096720164</v>
      </c>
      <c r="M27">
        <v>216.09021848214653</v>
      </c>
      <c r="N27">
        <v>216.50005599709138</v>
      </c>
      <c r="O27">
        <v>216.90989351203626</v>
      </c>
    </row>
    <row r="30" spans="1:15" x14ac:dyDescent="0.55000000000000004">
      <c r="C30" s="7">
        <v>1.90863</v>
      </c>
      <c r="D30">
        <f t="shared" ref="D30:D31" si="4">(F30-C30)/3+C30</f>
        <v>2.0609143085106383</v>
      </c>
      <c r="E30">
        <f t="shared" ref="E30:E31" si="5">2*(F30-C30)/3+C30</f>
        <v>2.213198617021277</v>
      </c>
      <c r="F30" s="7">
        <v>2.3654829255319152</v>
      </c>
      <c r="G30" s="7">
        <v>2.4060920744680856</v>
      </c>
      <c r="H30" s="7">
        <v>2.4467012234042556</v>
      </c>
      <c r="I30" s="7">
        <v>2.487310372340426</v>
      </c>
      <c r="J30" s="7">
        <v>2.487310372340426</v>
      </c>
      <c r="K30" s="7">
        <v>2.487310372340426</v>
      </c>
      <c r="L30" s="7">
        <v>2.487310372340426</v>
      </c>
      <c r="M30" s="7">
        <v>2.4805421808510641</v>
      </c>
      <c r="N30" s="7">
        <v>2.4737739893617028</v>
      </c>
      <c r="O30" s="7">
        <v>2.467005797872341</v>
      </c>
    </row>
    <row r="31" spans="1:15" x14ac:dyDescent="0.55000000000000004">
      <c r="C31" s="7">
        <v>1.90863</v>
      </c>
      <c r="D31">
        <f t="shared" si="4"/>
        <v>1.9153981914893619</v>
      </c>
      <c r="E31">
        <f t="shared" si="5"/>
        <v>1.9221663829787234</v>
      </c>
      <c r="F31" s="7">
        <v>1.9289345744680853</v>
      </c>
      <c r="G31" s="7">
        <v>1.8341798936170215</v>
      </c>
      <c r="H31" s="7">
        <v>1.7394252127659575</v>
      </c>
      <c r="I31" s="7">
        <v>1.6446705319148938</v>
      </c>
      <c r="J31" s="7">
        <v>1.5871409042553193</v>
      </c>
      <c r="K31" s="7">
        <v>1.5296112765957448</v>
      </c>
      <c r="L31" s="7">
        <v>1.4720816489361703</v>
      </c>
      <c r="M31" s="7">
        <v>1.4686975531914894</v>
      </c>
      <c r="N31" s="7">
        <v>1.4653134574468087</v>
      </c>
      <c r="O31" s="7">
        <v>1.4619293617021278</v>
      </c>
    </row>
    <row r="35" spans="1:22" x14ac:dyDescent="0.55000000000000004">
      <c r="A35">
        <v>2019</v>
      </c>
    </row>
    <row r="36" spans="1:22" x14ac:dyDescent="0.55000000000000004">
      <c r="A36" t="s">
        <v>101</v>
      </c>
      <c r="B36" t="s">
        <v>103</v>
      </c>
      <c r="C36" s="35">
        <v>2.6225556249999999</v>
      </c>
      <c r="D36" s="35">
        <v>3.0042112128094902</v>
      </c>
      <c r="E36" s="35">
        <v>3.1110307899874901</v>
      </c>
      <c r="F36" s="35">
        <v>3.2412332112476099</v>
      </c>
      <c r="G36" s="35">
        <v>3.7152925422475498</v>
      </c>
      <c r="I36">
        <f>C36/C38</f>
        <v>0.96916320214338503</v>
      </c>
      <c r="J36" s="3">
        <v>2.706</v>
      </c>
      <c r="K36">
        <f>(M36-J36)/3+J36</f>
        <v>2.8372663635892033</v>
      </c>
      <c r="L36">
        <f>(M36-J36)*2/3+J36</f>
        <v>2.9685327271784065</v>
      </c>
      <c r="M36">
        <f>D36/I36</f>
        <v>3.0997990907676098</v>
      </c>
      <c r="N36">
        <f>(P36-M36)/3+M36</f>
        <v>3.1365385435731366</v>
      </c>
      <c r="O36">
        <f>2*(P36-M36)/3+M36</f>
        <v>3.1732779963786628</v>
      </c>
      <c r="P36">
        <f>E36/I36</f>
        <v>3.2100174491841895</v>
      </c>
      <c r="Q36">
        <f>(S36-P36)/3+P36</f>
        <v>3.254799181497924</v>
      </c>
      <c r="R36">
        <f>(S36-P36)*2/3+P36</f>
        <v>3.2995809138116581</v>
      </c>
      <c r="S36">
        <f>F36/I36</f>
        <v>3.3443626461253926</v>
      </c>
      <c r="T36">
        <f>(V36-S36)/3+S36</f>
        <v>3.5074102903720026</v>
      </c>
      <c r="U36">
        <f>(V36-S36)*2/3+S36</f>
        <v>3.6704579346186126</v>
      </c>
      <c r="V36">
        <f>G36/I36</f>
        <v>3.8335055788652226</v>
      </c>
    </row>
    <row r="37" spans="1:22" x14ac:dyDescent="0.55000000000000004">
      <c r="A37" t="s">
        <v>102</v>
      </c>
      <c r="C37" s="35">
        <v>2.6225556249999999</v>
      </c>
      <c r="D37" s="35">
        <v>2.7298461336988402</v>
      </c>
      <c r="E37" s="35">
        <v>2.7239104698461398</v>
      </c>
      <c r="F37" s="35">
        <v>2.65929757208588</v>
      </c>
      <c r="G37" s="35">
        <v>2.6607465894483502</v>
      </c>
      <c r="J37" s="3">
        <v>2.706</v>
      </c>
      <c r="K37">
        <f t="shared" ref="K37:K41" si="6">(M37-J37)/3+J37</f>
        <v>2.7429014246728718</v>
      </c>
      <c r="L37">
        <f t="shared" ref="L37:L41" si="7">(M37-J37)*2/3+J37</f>
        <v>2.7798028493457441</v>
      </c>
      <c r="M37">
        <f>D37/I36</f>
        <v>2.8167042740186159</v>
      </c>
      <c r="N37">
        <f t="shared" ref="N37:N41" si="8">(P37-M37)/3+M37</f>
        <v>2.8146627658255778</v>
      </c>
      <c r="O37">
        <f t="shared" ref="O37:O41" si="9">2*(P37-M37)/3+M37</f>
        <v>2.8126212576325393</v>
      </c>
      <c r="P37">
        <f>E37/I36</f>
        <v>2.8105797494395013</v>
      </c>
      <c r="Q37">
        <f t="shared" ref="Q37:Q41" si="10">(S37-P37)/3+P37</f>
        <v>2.7883568332793325</v>
      </c>
      <c r="R37">
        <f t="shared" ref="R37:R41" si="11">(S37-P37)*2/3+P37</f>
        <v>2.7661339171191632</v>
      </c>
      <c r="S37">
        <f>F37/I36</f>
        <v>2.7439110009589944</v>
      </c>
      <c r="T37">
        <f t="shared" ref="T37:T41" si="12">(V37-S37)/3+S37</f>
        <v>2.7444093750062364</v>
      </c>
      <c r="U37">
        <f t="shared" ref="U37:U41" si="13">(V37-S37)*2/3+S37</f>
        <v>2.7449077490534783</v>
      </c>
      <c r="V37">
        <f>G37/I36</f>
        <v>2.7454061231007203</v>
      </c>
    </row>
    <row r="38" spans="1:22" x14ac:dyDescent="0.55000000000000004">
      <c r="C38" s="40">
        <v>2.706</v>
      </c>
    </row>
    <row r="39" spans="1:22" x14ac:dyDescent="0.55000000000000004">
      <c r="C39">
        <v>204.90299999999999</v>
      </c>
    </row>
    <row r="40" spans="1:22" x14ac:dyDescent="0.55000000000000004">
      <c r="A40" t="s">
        <v>101</v>
      </c>
      <c r="B40" t="s">
        <v>104</v>
      </c>
      <c r="C40" s="35">
        <v>206.38140000003818</v>
      </c>
      <c r="D40" s="35">
        <v>208.92380000026921</v>
      </c>
      <c r="E40" s="35">
        <v>211.71389999976861</v>
      </c>
      <c r="F40" s="35">
        <v>214.7468000001063</v>
      </c>
      <c r="G40" s="35">
        <v>218.01220000057154</v>
      </c>
      <c r="I40">
        <f>C40/C39</f>
        <v>1.0072151213014851</v>
      </c>
      <c r="J40" s="35">
        <v>206.38140000003818</v>
      </c>
      <c r="K40">
        <f t="shared" si="6"/>
        <v>206.72999589333631</v>
      </c>
      <c r="L40">
        <f t="shared" si="7"/>
        <v>207.07859178663446</v>
      </c>
      <c r="M40">
        <f>D40/I40</f>
        <v>207.42718767993259</v>
      </c>
      <c r="N40">
        <f t="shared" si="8"/>
        <v>208.35055877861578</v>
      </c>
      <c r="O40">
        <f t="shared" si="9"/>
        <v>209.27392987729894</v>
      </c>
      <c r="P40">
        <f>E40/I40</f>
        <v>210.19730097598213</v>
      </c>
      <c r="Q40">
        <f t="shared" si="10"/>
        <v>211.20102564750306</v>
      </c>
      <c r="R40">
        <f t="shared" si="11"/>
        <v>212.20475031902396</v>
      </c>
      <c r="S40">
        <f>F40/I40</f>
        <v>213.20847499054489</v>
      </c>
      <c r="T40">
        <f t="shared" si="12"/>
        <v>214.28914449579941</v>
      </c>
      <c r="U40">
        <f t="shared" si="13"/>
        <v>215.36981400105392</v>
      </c>
      <c r="V40">
        <f>G40/I40</f>
        <v>216.45048350630844</v>
      </c>
    </row>
    <row r="41" spans="1:22" x14ac:dyDescent="0.55000000000000004">
      <c r="A41" t="s">
        <v>102</v>
      </c>
      <c r="C41" s="35">
        <v>206.38140000003818</v>
      </c>
      <c r="D41" s="35">
        <v>207.10359999965922</v>
      </c>
      <c r="E41" s="35">
        <v>207.49970000020352</v>
      </c>
      <c r="F41" s="35">
        <v>207.98730000005526</v>
      </c>
      <c r="G41" s="35">
        <v>208.62540000010929</v>
      </c>
      <c r="J41" s="35">
        <v>206.38140000003818</v>
      </c>
      <c r="K41">
        <f t="shared" si="6"/>
        <v>206.12760885534917</v>
      </c>
      <c r="L41">
        <f t="shared" si="7"/>
        <v>205.87381771066018</v>
      </c>
      <c r="M41">
        <f>D41/I40</f>
        <v>205.62002656597116</v>
      </c>
      <c r="N41">
        <f t="shared" si="8"/>
        <v>205.75111408711973</v>
      </c>
      <c r="O41">
        <f t="shared" si="9"/>
        <v>205.8822016082683</v>
      </c>
      <c r="P41">
        <f>E41/I40</f>
        <v>206.01328912941688</v>
      </c>
      <c r="Q41">
        <f t="shared" si="10"/>
        <v>206.17465816553093</v>
      </c>
      <c r="R41">
        <f t="shared" si="11"/>
        <v>206.33602720164495</v>
      </c>
      <c r="S41">
        <f>F41/I40</f>
        <v>206.49739623775901</v>
      </c>
      <c r="T41">
        <f t="shared" si="12"/>
        <v>206.70857257488862</v>
      </c>
      <c r="U41">
        <f t="shared" si="13"/>
        <v>206.91974891201824</v>
      </c>
      <c r="V41">
        <f>G41/I40</f>
        <v>207.13092524914785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F9C-548E-490D-9DA9-CBFBB1C106E2}">
  <dimension ref="A1:Q14"/>
  <sheetViews>
    <sheetView workbookViewId="0">
      <selection activeCell="J23" sqref="J23"/>
    </sheetView>
  </sheetViews>
  <sheetFormatPr defaultRowHeight="14.4" x14ac:dyDescent="0.55000000000000004"/>
  <cols>
    <col min="1" max="1" width="18.20703125" bestFit="1" customWidth="1"/>
    <col min="3" max="3" width="32.62890625" bestFit="1" customWidth="1"/>
    <col min="4" max="5" width="12.20703125" bestFit="1" customWidth="1"/>
    <col min="10" max="10" width="12.578125" bestFit="1" customWidth="1"/>
    <col min="13" max="13" width="12" bestFit="1" customWidth="1"/>
    <col min="14" max="14" width="34.41796875" bestFit="1" customWidth="1"/>
    <col min="15" max="15" width="27.41796875" customWidth="1"/>
    <col min="16" max="16" width="52.26171875" bestFit="1" customWidth="1"/>
  </cols>
  <sheetData>
    <row r="1" spans="1:17" x14ac:dyDescent="0.55000000000000004">
      <c r="A1" s="2" t="s">
        <v>7</v>
      </c>
      <c r="B1" s="2" t="s">
        <v>0</v>
      </c>
      <c r="C1" s="2" t="s">
        <v>80</v>
      </c>
      <c r="D1" s="2" t="s">
        <v>79</v>
      </c>
      <c r="E1" s="8" t="s">
        <v>81</v>
      </c>
      <c r="F1" s="2"/>
      <c r="G1" s="9"/>
      <c r="H1" s="9"/>
      <c r="I1" s="9"/>
      <c r="J1" s="47" t="s">
        <v>110</v>
      </c>
      <c r="L1" s="2" t="s">
        <v>7</v>
      </c>
      <c r="M1" s="2" t="s">
        <v>0</v>
      </c>
      <c r="N1" s="2" t="s">
        <v>59</v>
      </c>
      <c r="O1" s="2" t="s">
        <v>105</v>
      </c>
      <c r="P1" s="8" t="s">
        <v>106</v>
      </c>
      <c r="Q1" s="2" t="s">
        <v>107</v>
      </c>
    </row>
    <row r="2" spans="1:17" x14ac:dyDescent="0.55000000000000004">
      <c r="A2" s="2">
        <v>202001</v>
      </c>
      <c r="B2" s="8" t="s">
        <v>35</v>
      </c>
      <c r="C2" s="10">
        <v>62163362629</v>
      </c>
      <c r="D2" s="10"/>
      <c r="E2" s="10"/>
      <c r="F2" s="5"/>
      <c r="G2" s="5"/>
      <c r="H2" s="1"/>
      <c r="I2" s="1"/>
      <c r="J2" s="38"/>
      <c r="K2" s="1"/>
      <c r="L2" s="2">
        <v>201901</v>
      </c>
      <c r="M2" s="8">
        <v>32216984157</v>
      </c>
      <c r="N2" s="12">
        <v>30611865022</v>
      </c>
      <c r="O2" s="10"/>
      <c r="P2" s="10"/>
      <c r="Q2" s="12">
        <v>30611865022</v>
      </c>
    </row>
    <row r="3" spans="1:17" x14ac:dyDescent="0.55000000000000004">
      <c r="A3" s="2">
        <v>202002</v>
      </c>
      <c r="B3" s="8" t="s">
        <v>35</v>
      </c>
      <c r="C3" s="37">
        <v>63350720941</v>
      </c>
      <c r="D3" s="37"/>
      <c r="E3" s="37"/>
      <c r="F3" s="2"/>
      <c r="G3" s="2"/>
      <c r="J3" s="37">
        <v>59143568834</v>
      </c>
      <c r="L3" s="2">
        <v>201902</v>
      </c>
      <c r="M3" s="8">
        <v>25161049120</v>
      </c>
      <c r="N3" s="12">
        <v>33186884715</v>
      </c>
      <c r="O3" s="37"/>
      <c r="P3" s="37"/>
      <c r="Q3" s="12">
        <v>33186884715</v>
      </c>
    </row>
    <row r="4" spans="1:17" x14ac:dyDescent="0.55000000000000004">
      <c r="A4" s="2">
        <v>202003</v>
      </c>
      <c r="B4" s="8" t="s">
        <v>35</v>
      </c>
      <c r="C4" s="37">
        <v>63158747985</v>
      </c>
      <c r="D4" s="37"/>
      <c r="E4" s="37"/>
      <c r="F4" s="2"/>
      <c r="G4" s="2"/>
      <c r="J4" s="37">
        <v>58117089888</v>
      </c>
      <c r="L4" s="2">
        <v>201903</v>
      </c>
      <c r="M4" s="8">
        <v>27362441560</v>
      </c>
      <c r="N4" s="12">
        <v>32772507564</v>
      </c>
      <c r="O4" s="37"/>
      <c r="P4" s="37"/>
      <c r="Q4" s="12">
        <v>32772507564</v>
      </c>
    </row>
    <row r="5" spans="1:17" x14ac:dyDescent="0.55000000000000004">
      <c r="A5" s="2">
        <v>202004</v>
      </c>
      <c r="B5" s="8" t="s">
        <v>35</v>
      </c>
      <c r="C5" s="37">
        <v>67531938638</v>
      </c>
      <c r="D5" s="37"/>
      <c r="E5" s="37"/>
      <c r="F5" s="2"/>
      <c r="G5" s="2"/>
      <c r="J5" s="48">
        <v>59385770757</v>
      </c>
      <c r="L5" s="2">
        <v>201904</v>
      </c>
      <c r="M5" s="8">
        <v>34955301835</v>
      </c>
      <c r="N5" s="12">
        <v>38726815892</v>
      </c>
      <c r="O5" s="37"/>
      <c r="P5" s="37"/>
      <c r="Q5" s="12">
        <v>38726815892</v>
      </c>
    </row>
    <row r="6" spans="1:17" x14ac:dyDescent="0.55000000000000004">
      <c r="A6" s="2">
        <v>202005</v>
      </c>
      <c r="B6" s="8" t="s">
        <v>35</v>
      </c>
      <c r="C6" s="37">
        <v>61825345995</v>
      </c>
      <c r="D6" s="37"/>
      <c r="E6" s="37"/>
      <c r="F6" s="2"/>
      <c r="G6" s="2"/>
      <c r="J6" s="48">
        <v>60865940850</v>
      </c>
      <c r="L6" s="2">
        <v>201905</v>
      </c>
      <c r="M6" s="8">
        <v>46492700918</v>
      </c>
      <c r="N6" s="12">
        <v>44176377456</v>
      </c>
      <c r="O6" s="37"/>
      <c r="P6" s="37"/>
      <c r="Q6" s="12">
        <v>44176377456</v>
      </c>
    </row>
    <row r="7" spans="1:17" x14ac:dyDescent="0.55000000000000004">
      <c r="A7" s="2">
        <v>202006</v>
      </c>
      <c r="B7" s="8" t="s">
        <v>35</v>
      </c>
      <c r="C7" s="37">
        <v>58823050913</v>
      </c>
      <c r="D7" s="37"/>
      <c r="E7" s="37"/>
      <c r="F7" s="2"/>
      <c r="G7" s="2"/>
      <c r="J7" s="48">
        <v>65603179269</v>
      </c>
      <c r="L7" s="2">
        <v>201906</v>
      </c>
      <c r="M7" s="8">
        <v>46538114458</v>
      </c>
      <c r="N7" s="12">
        <v>44864005942</v>
      </c>
      <c r="O7" s="37"/>
      <c r="P7" s="37"/>
      <c r="Q7" s="12">
        <v>44864005942</v>
      </c>
    </row>
    <row r="8" spans="1:17" x14ac:dyDescent="0.55000000000000004">
      <c r="A8" s="2">
        <v>202007</v>
      </c>
      <c r="B8" s="8" t="s">
        <v>35</v>
      </c>
      <c r="C8" s="37">
        <v>59558100983</v>
      </c>
      <c r="D8" s="37"/>
      <c r="E8" s="37"/>
      <c r="F8" s="2"/>
      <c r="G8" s="2"/>
      <c r="J8" s="38">
        <v>63039027129</v>
      </c>
      <c r="L8" s="2">
        <v>201907</v>
      </c>
      <c r="M8" s="8">
        <v>58146891064</v>
      </c>
      <c r="N8" s="12">
        <v>50114744274</v>
      </c>
      <c r="O8" s="37"/>
      <c r="P8" s="37"/>
      <c r="Q8" s="12">
        <v>50114744274</v>
      </c>
    </row>
    <row r="9" spans="1:17" x14ac:dyDescent="0.55000000000000004">
      <c r="A9" s="2">
        <v>202008</v>
      </c>
      <c r="B9" s="8" t="s">
        <v>35</v>
      </c>
      <c r="C9" s="37">
        <v>54747460444</v>
      </c>
      <c r="D9" s="37"/>
      <c r="E9" s="37"/>
      <c r="F9" s="2"/>
      <c r="G9" s="2"/>
      <c r="J9" s="38">
        <v>57649005472</v>
      </c>
      <c r="L9" s="2">
        <v>201908</v>
      </c>
      <c r="M9" s="8">
        <v>71598353433</v>
      </c>
      <c r="N9" s="12">
        <v>57876776014</v>
      </c>
      <c r="O9" s="37"/>
      <c r="P9" s="37"/>
      <c r="Q9" s="12">
        <v>57876776014</v>
      </c>
    </row>
    <row r="10" spans="1:17" x14ac:dyDescent="0.55000000000000004">
      <c r="A10" s="2">
        <v>202009</v>
      </c>
      <c r="B10" s="8" t="s">
        <v>35</v>
      </c>
      <c r="C10" s="38">
        <v>50170521560</v>
      </c>
      <c r="D10" s="37">
        <v>50259011164</v>
      </c>
      <c r="E10" s="38">
        <v>49778964051</v>
      </c>
      <c r="F10" s="2"/>
      <c r="G10" s="2"/>
      <c r="J10" s="38">
        <v>55573377655</v>
      </c>
      <c r="L10" s="2">
        <v>201909</v>
      </c>
      <c r="M10" s="8">
        <v>64432723107</v>
      </c>
      <c r="N10">
        <v>45297304920</v>
      </c>
      <c r="O10" s="40">
        <v>50757180871</v>
      </c>
      <c r="P10" s="40">
        <v>49716405266</v>
      </c>
      <c r="Q10">
        <v>49728544418</v>
      </c>
    </row>
    <row r="11" spans="1:17" x14ac:dyDescent="0.55000000000000004">
      <c r="A11" s="2">
        <v>202010</v>
      </c>
      <c r="B11" s="8" t="s">
        <v>35</v>
      </c>
      <c r="C11" s="38">
        <v>46837375923</v>
      </c>
      <c r="D11" s="38">
        <v>47220499115</v>
      </c>
      <c r="E11" s="38">
        <v>48821517269</v>
      </c>
      <c r="F11" s="2"/>
      <c r="G11" s="2"/>
      <c r="J11" s="38">
        <v>51608329163</v>
      </c>
      <c r="L11" s="2">
        <v>201910</v>
      </c>
      <c r="M11" s="8">
        <v>65013364964</v>
      </c>
      <c r="N11">
        <v>55368139317</v>
      </c>
      <c r="O11" s="40">
        <v>62017255745</v>
      </c>
      <c r="P11" s="40">
        <v>62185766704</v>
      </c>
      <c r="Q11">
        <v>57773288649</v>
      </c>
    </row>
    <row r="12" spans="1:17" x14ac:dyDescent="0.55000000000000004">
      <c r="A12" s="2">
        <v>202011</v>
      </c>
      <c r="B12" s="8" t="s">
        <v>35</v>
      </c>
      <c r="C12" s="38">
        <v>51860825229</v>
      </c>
      <c r="D12" s="38">
        <v>51539480576</v>
      </c>
      <c r="E12" s="38">
        <v>54600055687</v>
      </c>
      <c r="F12" s="2"/>
      <c r="G12" s="2"/>
      <c r="J12" s="38">
        <v>48697114832</v>
      </c>
      <c r="L12" s="2">
        <v>201911</v>
      </c>
      <c r="M12" s="8">
        <v>61894914397</v>
      </c>
      <c r="N12">
        <v>47891279495</v>
      </c>
      <c r="O12" s="40">
        <v>72550031201</v>
      </c>
      <c r="P12" s="40">
        <v>71231208029</v>
      </c>
      <c r="Q12">
        <v>53536663475</v>
      </c>
    </row>
    <row r="13" spans="1:17" x14ac:dyDescent="0.55000000000000004">
      <c r="A13" s="2">
        <v>202012</v>
      </c>
      <c r="B13" s="8" t="s">
        <v>35</v>
      </c>
      <c r="C13" s="38">
        <v>51397489350</v>
      </c>
      <c r="D13" s="38">
        <v>49126137722</v>
      </c>
      <c r="E13" s="38">
        <v>50352595291</v>
      </c>
      <c r="F13" s="2"/>
      <c r="G13" s="2"/>
      <c r="J13" s="38">
        <v>46146938216</v>
      </c>
      <c r="L13" s="2">
        <v>201912</v>
      </c>
      <c r="M13" s="8">
        <v>61688077228</v>
      </c>
      <c r="N13">
        <v>52427645091</v>
      </c>
      <c r="O13" s="40">
        <v>58711944650</v>
      </c>
      <c r="P13" s="40">
        <v>57625819587</v>
      </c>
      <c r="Q13">
        <v>52896583571</v>
      </c>
    </row>
    <row r="14" spans="1:17" x14ac:dyDescent="0.55000000000000004">
      <c r="A14" s="2">
        <v>202101</v>
      </c>
      <c r="B14" s="2"/>
      <c r="C14" s="2"/>
      <c r="D14" s="2"/>
      <c r="E14" s="2"/>
      <c r="F14" s="2"/>
      <c r="G14" s="2"/>
      <c r="J14" s="38">
        <v>48652162463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VOLUME</vt:lpstr>
      <vt:lpstr>historical_volume (2)</vt:lpstr>
      <vt:lpstr>pred_2019_update</vt:lpstr>
      <vt:lpstr>ESR_forecast_forward</vt:lpstr>
      <vt:lpstr>pred_2019_historical</vt:lpstr>
      <vt:lpstr>ESR_forecast_historical_updated</vt:lpstr>
      <vt:lpstr>ESR_vs_SFA_cum_with_bulk</vt:lpstr>
      <vt:lpstr>Moodys_scenarios</vt:lpstr>
      <vt:lpstr>pred_2020</vt:lpstr>
      <vt:lpstr>Sheet1</vt:lpstr>
      <vt:lpstr>Sheet2</vt:lpstr>
      <vt:lpstr>ESR_forecast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Xuliang</dc:creator>
  <cp:lastModifiedBy>Miao, Xuliang</cp:lastModifiedBy>
  <dcterms:created xsi:type="dcterms:W3CDTF">2020-01-03T21:13:08Z</dcterms:created>
  <dcterms:modified xsi:type="dcterms:W3CDTF">2020-02-19T18:34:13Z</dcterms:modified>
</cp:coreProperties>
</file>