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348" yWindow="3096" windowWidth="14376" windowHeight="11388" activeTab="2"/>
  </bookViews>
  <sheets>
    <sheet name="master data" sheetId="1" r:id="rId1"/>
    <sheet name="gas_composition" sheetId="8" r:id="rId2"/>
    <sheet name="СНД" sheetId="7" r:id="rId3"/>
    <sheet name="СВД" sheetId="10" r:id="rId4"/>
    <sheet name="Дом" sheetId="11" r:id="rId5"/>
    <sheet name="Квартал" sheetId="12" r:id="rId6"/>
    <sheet name="Котельная" sheetId="13" r:id="rId7"/>
    <sheet name="information_pipes" sheetId="9" r:id="rId8"/>
    <sheet name="temperature correction factor" sheetId="5" r:id="rId9"/>
    <sheet name="maximum_coefficients" sheetId="4" r:id="rId10"/>
    <sheet name="k_for_enterprises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7" l="1"/>
  <c r="F9" i="7"/>
  <c r="G2" i="7"/>
  <c r="G11" i="7"/>
  <c r="S4" i="11"/>
  <c r="C26" i="1" l="1"/>
  <c r="C5" i="13"/>
  <c r="C7" i="13" l="1"/>
  <c r="C6" i="13"/>
  <c r="C4" i="13"/>
  <c r="C3" i="13"/>
  <c r="C2" i="13"/>
  <c r="G21" i="12" l="1"/>
  <c r="G19" i="12" s="1"/>
  <c r="C21" i="12"/>
  <c r="C19" i="12" s="1"/>
  <c r="C15" i="12" s="1"/>
  <c r="G15" i="12" l="1"/>
  <c r="D16" i="11" l="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3" i="9" l="1"/>
  <c r="D42" i="9"/>
  <c r="D15" i="11" l="1"/>
  <c r="D14" i="11"/>
  <c r="D13" i="11"/>
  <c r="D4" i="11" l="1"/>
  <c r="D12" i="11" l="1"/>
  <c r="D2" i="11"/>
  <c r="D3" i="11"/>
  <c r="D5" i="11"/>
  <c r="D6" i="11"/>
  <c r="D7" i="11"/>
  <c r="D8" i="11"/>
  <c r="D9" i="11"/>
  <c r="D10" i="11"/>
  <c r="D11" i="11"/>
  <c r="M3" i="11"/>
  <c r="M2" i="11"/>
  <c r="Q2" i="11" s="1"/>
  <c r="Q4" i="11" l="1"/>
  <c r="F3" i="10"/>
  <c r="F4" i="10"/>
  <c r="F5" i="10"/>
  <c r="F10" i="10"/>
  <c r="F6" i="10"/>
  <c r="F7" i="10"/>
  <c r="F8" i="10"/>
  <c r="F9" i="10"/>
  <c r="F11" i="10"/>
  <c r="F12" i="10"/>
  <c r="F13" i="10"/>
  <c r="F14" i="10"/>
  <c r="F15" i="10"/>
  <c r="F16" i="10"/>
  <c r="F17" i="10"/>
  <c r="F2" i="10"/>
  <c r="D41" i="9" l="1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B2" i="8"/>
  <c r="M2" i="7" l="1"/>
  <c r="F16" i="7" l="1"/>
  <c r="F15" i="7"/>
  <c r="F14" i="7"/>
  <c r="F13" i="7"/>
  <c r="F12" i="7"/>
  <c r="F11" i="7"/>
  <c r="F10" i="7"/>
  <c r="F8" i="7"/>
  <c r="F7" i="7"/>
  <c r="F2" i="7"/>
  <c r="F3" i="7"/>
  <c r="F4" i="7"/>
  <c r="F5" i="7"/>
  <c r="F6" i="7"/>
  <c r="B5" i="6" l="1"/>
  <c r="B4" i="6"/>
  <c r="B3" i="6"/>
  <c r="B2" i="6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4" i="1" l="1"/>
  <c r="A5" i="1" s="1"/>
</calcChain>
</file>

<file path=xl/sharedStrings.xml><?xml version="1.0" encoding="utf-8"?>
<sst xmlns="http://schemas.openxmlformats.org/spreadsheetml/2006/main" count="443" uniqueCount="253">
  <si>
    <t>N</t>
  </si>
  <si>
    <t>Qn</t>
  </si>
  <si>
    <t>ккал/(чел*год)</t>
  </si>
  <si>
    <t>ккал</t>
  </si>
  <si>
    <t>Бани</t>
  </si>
  <si>
    <t>Прачечные</t>
  </si>
  <si>
    <t>Число жителей, снабжаемых газом N, тыс. чел.</t>
  </si>
  <si>
    <t>Коэффициент часового максимума K</t>
  </si>
  <si>
    <t>Предприятия</t>
  </si>
  <si>
    <t>tn</t>
  </si>
  <si>
    <t>A</t>
  </si>
  <si>
    <t>q0</t>
  </si>
  <si>
    <t>Vn</t>
  </si>
  <si>
    <t>tx</t>
  </si>
  <si>
    <t>Имя величины</t>
  </si>
  <si>
    <t>Значение</t>
  </si>
  <si>
    <t>Система измерения</t>
  </si>
  <si>
    <t>population density</t>
  </si>
  <si>
    <t>ч/га</t>
  </si>
  <si>
    <t>Qn_table</t>
  </si>
  <si>
    <t>кДж/м3</t>
  </si>
  <si>
    <t>ккал/м3</t>
  </si>
  <si>
    <t>%</t>
  </si>
  <si>
    <t>a1</t>
  </si>
  <si>
    <t>a2</t>
  </si>
  <si>
    <t>q1</t>
  </si>
  <si>
    <t>q2</t>
  </si>
  <si>
    <t>q_food_hospitals</t>
  </si>
  <si>
    <t>q_water_hospitals</t>
  </si>
  <si>
    <t>a_hospitals</t>
  </si>
  <si>
    <t>q_canteens</t>
  </si>
  <si>
    <t>a_canteens</t>
  </si>
  <si>
    <t>Площадь квартала, га</t>
  </si>
  <si>
    <t>q_laundries</t>
  </si>
  <si>
    <t>a_laundries</t>
  </si>
  <si>
    <t>G</t>
  </si>
  <si>
    <t>тонны.</t>
  </si>
  <si>
    <t>bakeries</t>
  </si>
  <si>
    <t>q_bakeries</t>
  </si>
  <si>
    <t>a_baths</t>
  </si>
  <si>
    <t>q_baths</t>
  </si>
  <si>
    <t>gas_utilization_rate_year</t>
  </si>
  <si>
    <t>Коэффициент часового максимума k</t>
  </si>
  <si>
    <t>key</t>
  </si>
  <si>
    <t>Общественное питание</t>
  </si>
  <si>
    <t>Производство хлеба, кондитерских изделий</t>
  </si>
  <si>
    <t>baths</t>
  </si>
  <si>
    <t>laundries</t>
  </si>
  <si>
    <t>canteens</t>
  </si>
  <si>
    <t>ккал/(м3чС)</t>
  </si>
  <si>
    <t>C</t>
  </si>
  <si>
    <t>м3</t>
  </si>
  <si>
    <t>number of quarters</t>
  </si>
  <si>
    <t>kpd</t>
  </si>
  <si>
    <t>qv</t>
  </si>
  <si>
    <t>t_middle</t>
  </si>
  <si>
    <t>tv</t>
  </si>
  <si>
    <t>Kc</t>
  </si>
  <si>
    <t>a</t>
  </si>
  <si>
    <t>b</t>
  </si>
  <si>
    <t>Cv</t>
  </si>
  <si>
    <t>a_use_small_boiler</t>
  </si>
  <si>
    <t>a_use_big_boiler</t>
  </si>
  <si>
    <t>№ Кольца</t>
  </si>
  <si>
    <t>Напр</t>
  </si>
  <si>
    <t>Нач уч</t>
  </si>
  <si>
    <t>Кон уч</t>
  </si>
  <si>
    <t>№ уч</t>
  </si>
  <si>
    <t>Lд</t>
  </si>
  <si>
    <t>k</t>
  </si>
  <si>
    <t>по</t>
  </si>
  <si>
    <t>пр</t>
  </si>
  <si>
    <t>Категория</t>
  </si>
  <si>
    <t>№ узлов ПРГ</t>
  </si>
  <si>
    <t>Количество ПРГ</t>
  </si>
  <si>
    <t>Искусственное увеличение длины</t>
  </si>
  <si>
    <t>ΔР</t>
  </si>
  <si>
    <t>Номер узла</t>
  </si>
  <si>
    <t>Высота, h</t>
  </si>
  <si>
    <t>а</t>
  </si>
  <si>
    <t>ρ_cт</t>
  </si>
  <si>
    <t>ρ_н</t>
  </si>
  <si>
    <t>СН4</t>
  </si>
  <si>
    <t>С2Н6</t>
  </si>
  <si>
    <t>С3Н8</t>
  </si>
  <si>
    <t>С4Н10</t>
  </si>
  <si>
    <t>С5Н12</t>
  </si>
  <si>
    <t>С02</t>
  </si>
  <si>
    <t>Н2S</t>
  </si>
  <si>
    <t>N2</t>
  </si>
  <si>
    <r>
      <t>Dн*</t>
    </r>
    <r>
      <rPr>
        <sz val="11"/>
        <color theme="1"/>
        <rFont val="Symbol"/>
        <family val="1"/>
        <charset val="2"/>
      </rPr>
      <t>d</t>
    </r>
  </si>
  <si>
    <t>Dн, мм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</si>
  <si>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Times New Roman"/>
        <family val="1"/>
        <charset val="204"/>
      </rPr>
      <t>, мм</t>
    </r>
  </si>
  <si>
    <t>Dвн, см</t>
  </si>
  <si>
    <t>820x8</t>
  </si>
  <si>
    <t>720x8</t>
  </si>
  <si>
    <t>630x7</t>
  </si>
  <si>
    <t>530x7</t>
  </si>
  <si>
    <t>426x9</t>
  </si>
  <si>
    <t>402x9</t>
  </si>
  <si>
    <t>377x9</t>
  </si>
  <si>
    <t>351x9</t>
  </si>
  <si>
    <t>325x8</t>
  </si>
  <si>
    <t>299x8</t>
  </si>
  <si>
    <t>273x7</t>
  </si>
  <si>
    <t>245x7</t>
  </si>
  <si>
    <t>219x6</t>
  </si>
  <si>
    <t>194x6</t>
  </si>
  <si>
    <t>180x6</t>
  </si>
  <si>
    <t>168x6</t>
  </si>
  <si>
    <t>159x4,5</t>
  </si>
  <si>
    <t>152x4,5</t>
  </si>
  <si>
    <t>146x4,5</t>
  </si>
  <si>
    <t>140x4,5</t>
  </si>
  <si>
    <t>133x4</t>
  </si>
  <si>
    <t>127х4</t>
  </si>
  <si>
    <t>121х4</t>
  </si>
  <si>
    <t>114х4</t>
  </si>
  <si>
    <t>108х4</t>
  </si>
  <si>
    <t>102х3</t>
  </si>
  <si>
    <t>95х4</t>
  </si>
  <si>
    <t>89х3</t>
  </si>
  <si>
    <t>83х3</t>
  </si>
  <si>
    <t>76х3</t>
  </si>
  <si>
    <t>75,5х4</t>
  </si>
  <si>
    <t>70х3</t>
  </si>
  <si>
    <t>60х3</t>
  </si>
  <si>
    <t>60х3,5</t>
  </si>
  <si>
    <t>57х3</t>
  </si>
  <si>
    <t>48х3,5</t>
  </si>
  <si>
    <t>45х3</t>
  </si>
  <si>
    <t>42,3х3,2</t>
  </si>
  <si>
    <t>38х3</t>
  </si>
  <si>
    <t>33,5х3,2</t>
  </si>
  <si>
    <t>т</t>
  </si>
  <si>
    <t>у_г, кг/м^3</t>
  </si>
  <si>
    <r>
      <rPr>
        <sz val="11"/>
        <color theme="0"/>
        <rFont val="Symbol"/>
        <family val="1"/>
        <charset val="2"/>
      </rPr>
      <t>r</t>
    </r>
    <r>
      <rPr>
        <sz val="10.25"/>
        <color theme="0"/>
        <rFont val="Times New Roman"/>
        <family val="1"/>
        <charset val="204"/>
      </rPr>
      <t>возд</t>
    </r>
  </si>
  <si>
    <t>№ участка</t>
  </si>
  <si>
    <t>ПР</t>
  </si>
  <si>
    <t>ПО</t>
  </si>
  <si>
    <t>Туп</t>
  </si>
  <si>
    <t>ГРС</t>
  </si>
  <si>
    <t>ПП1</t>
  </si>
  <si>
    <t>ПП2</t>
  </si>
  <si>
    <r>
      <t>L</t>
    </r>
    <r>
      <rPr>
        <b/>
        <vertAlign val="subscript"/>
        <sz val="12"/>
        <color theme="0"/>
        <rFont val="Times New Roman"/>
        <family val="1"/>
        <charset val="204"/>
      </rPr>
      <t>действ</t>
    </r>
    <r>
      <rPr>
        <b/>
        <sz val="12"/>
        <color theme="0"/>
        <rFont val="Times New Roman"/>
        <family val="1"/>
        <charset val="204"/>
      </rPr>
      <t>,м</t>
    </r>
  </si>
  <si>
    <t>Ист</t>
  </si>
  <si>
    <t>Направление в кольце</t>
  </si>
  <si>
    <t>Условные обозначения для каждого типа предприятий</t>
  </si>
  <si>
    <t>Промышленное предприятие №</t>
  </si>
  <si>
    <t>ПП№</t>
  </si>
  <si>
    <t>Vпп</t>
  </si>
  <si>
    <t>№ ПП</t>
  </si>
  <si>
    <t>Пек1</t>
  </si>
  <si>
    <t>ТЭЦ1</t>
  </si>
  <si>
    <t>Прач1</t>
  </si>
  <si>
    <t>ПРГ№</t>
  </si>
  <si>
    <t>Категория участка</t>
  </si>
  <si>
    <t>Давление после ГРС</t>
  </si>
  <si>
    <t>ρ_г</t>
  </si>
  <si>
    <t>Коэффициент приведения для длины</t>
  </si>
  <si>
    <t>Конечное давление на ПП1</t>
  </si>
  <si>
    <t>Конечное давление на ПП2</t>
  </si>
  <si>
    <t>ТЭЦ</t>
  </si>
  <si>
    <t>Пекарня№</t>
  </si>
  <si>
    <t>Прачечная№</t>
  </si>
  <si>
    <t>ТЭЦ№</t>
  </si>
  <si>
    <t>Прач№</t>
  </si>
  <si>
    <t>Пек№</t>
  </si>
  <si>
    <t>ПРГ №</t>
  </si>
  <si>
    <t>ПРГ1</t>
  </si>
  <si>
    <t>ПРГ2</t>
  </si>
  <si>
    <t>qплита (ккал/час)</t>
  </si>
  <si>
    <t>КПД Плита</t>
  </si>
  <si>
    <t>Vплита (м3/ч)</t>
  </si>
  <si>
    <t>y_в, 
кг/м^3</t>
  </si>
  <si>
    <t>qгвн ( ккал/час)</t>
  </si>
  <si>
    <t>КПД ГВ</t>
  </si>
  <si>
    <t>VГВН (м3/ч) из паспорта</t>
  </si>
  <si>
    <t>у_г, 
кг/м^3</t>
  </si>
  <si>
    <t>Δ Р (Па)</t>
  </si>
  <si>
    <r>
      <t>Qн.р. (ккал/м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)</t>
    </r>
  </si>
  <si>
    <t>Группа</t>
  </si>
  <si>
    <t>Δу*g</t>
  </si>
  <si>
    <t>т.к. 1300 на плиту/водонагреватель, 350 кварталы, 1200 на СНД</t>
  </si>
  <si>
    <t>Тип</t>
  </si>
  <si>
    <t>внутри 1</t>
  </si>
  <si>
    <t>стояк 1</t>
  </si>
  <si>
    <t>развод</t>
  </si>
  <si>
    <t>подача</t>
  </si>
  <si>
    <t>а+100/100, доли</t>
  </si>
  <si>
    <t>n</t>
  </si>
  <si>
    <t>стояк 5</t>
  </si>
  <si>
    <t>стояк 6</t>
  </si>
  <si>
    <t>Высоты</t>
  </si>
  <si>
    <t>место 
отсчета</t>
  </si>
  <si>
    <t>узел</t>
  </si>
  <si>
    <t>отметка</t>
  </si>
  <si>
    <t>пол</t>
  </si>
  <si>
    <t>земля</t>
  </si>
  <si>
    <t>Число квартир</t>
  </si>
  <si>
    <t>Коэффициент одновременности  в зависимости от установки в жилых домах газового оборудования</t>
  </si>
  <si>
    <t>ПГ4+ГВС</t>
  </si>
  <si>
    <t>внутри 1 гвн</t>
  </si>
  <si>
    <t>внутри 1 пл</t>
  </si>
  <si>
    <t>26,8х2,8</t>
  </si>
  <si>
    <t>21,3х2,8</t>
  </si>
  <si>
    <t>внутри 5</t>
  </si>
  <si>
    <t>внутри 5 пл</t>
  </si>
  <si>
    <t>внутри 5 гвн</t>
  </si>
  <si>
    <t>внутри 6</t>
  </si>
  <si>
    <t>внутри 6 пл</t>
  </si>
  <si>
    <t>внутри 6 гвн</t>
  </si>
  <si>
    <t>Стационарная работа</t>
  </si>
  <si>
    <t>№ уч-ка</t>
  </si>
  <si>
    <t>12-11</t>
  </si>
  <si>
    <t>11-11'</t>
  </si>
  <si>
    <t>11-10</t>
  </si>
  <si>
    <t>10-10'</t>
  </si>
  <si>
    <t>10-9</t>
  </si>
  <si>
    <t>9-9'</t>
  </si>
  <si>
    <t>9-8</t>
  </si>
  <si>
    <t>8-8'</t>
  </si>
  <si>
    <t>8-7</t>
  </si>
  <si>
    <t>7-7'</t>
  </si>
  <si>
    <t>4-9</t>
  </si>
  <si>
    <t>1-2</t>
  </si>
  <si>
    <t>2-2'</t>
  </si>
  <si>
    <t>2-3</t>
  </si>
  <si>
    <t>3-3'</t>
  </si>
  <si>
    <t>3-4</t>
  </si>
  <si>
    <t>4-4'</t>
  </si>
  <si>
    <t>4-5</t>
  </si>
  <si>
    <t>5-5'</t>
  </si>
  <si>
    <t>5-6</t>
  </si>
  <si>
    <t>6-6'</t>
  </si>
  <si>
    <t>внутриквартальный при нерабочем 12-11</t>
  </si>
  <si>
    <t>внутриквартальный при нерабочем 1-2</t>
  </si>
  <si>
    <t>9-4</t>
  </si>
  <si>
    <t>9-10</t>
  </si>
  <si>
    <t>4-3</t>
  </si>
  <si>
    <t>10-11</t>
  </si>
  <si>
    <t>3-2</t>
  </si>
  <si>
    <t>11-12</t>
  </si>
  <si>
    <t>2-1</t>
  </si>
  <si>
    <t>Уч Δ Р</t>
  </si>
  <si>
    <t>dP</t>
  </si>
  <si>
    <t>Участок</t>
  </si>
  <si>
    <t>Lд, м</t>
  </si>
  <si>
    <t>Узлы</t>
  </si>
  <si>
    <t>Отметки</t>
  </si>
  <si>
    <t>ΔР участки</t>
  </si>
  <si>
    <t>4-7</t>
  </si>
  <si>
    <t>N,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</si>
</sst>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  <charset val="2"/>
    </font>
    <font>
      <sz val="11"/>
      <color theme="0"/>
      <name val="Calibri"/>
      <family val="2"/>
      <scheme val="minor"/>
    </font>
    <font>
      <i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6"/>
      <color theme="1"/>
      <name val="Calibri"/>
      <family val="2"/>
      <scheme val="minor"/>
    </font>
    <font>
      <sz val="11"/>
      <color theme="0"/>
      <name val="Times New Roman"/>
      <family val="1"/>
      <charset val="2"/>
    </font>
    <font>
      <sz val="11"/>
      <color theme="0"/>
      <name val="Symbol"/>
      <family val="1"/>
      <charset val="2"/>
    </font>
    <font>
      <sz val="10.25"/>
      <color theme="0"/>
      <name val="Times New Roman"/>
      <family val="1"/>
      <charset val="204"/>
    </font>
    <font>
      <b/>
      <vertAlign val="subscript"/>
      <sz val="12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2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2" borderId="8" xfId="0" applyFill="1" applyBorder="1"/>
    <xf numFmtId="2" fontId="3" fillId="0" borderId="3" xfId="0" applyNumberFormat="1" applyFont="1" applyBorder="1" applyAlignment="1">
      <alignment horizontal="center" vertical="center"/>
    </xf>
    <xf numFmtId="0" fontId="8" fillId="7" borderId="1" xfId="0" applyFont="1" applyFill="1" applyBorder="1"/>
    <xf numFmtId="0" fontId="9" fillId="7" borderId="1" xfId="0" applyFont="1" applyFill="1" applyBorder="1"/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0" fontId="5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0" fillId="7" borderId="1" xfId="0" applyFont="1" applyFill="1" applyBorder="1"/>
    <xf numFmtId="0" fontId="12" fillId="7" borderId="0" xfId="0" applyFont="1" applyFill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8" fillId="11" borderId="1" xfId="0" applyFont="1" applyFill="1" applyBorder="1"/>
    <xf numFmtId="0" fontId="8" fillId="11" borderId="8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 vertical="center"/>
    </xf>
    <xf numFmtId="0" fontId="8" fillId="7" borderId="0" xfId="0" applyFont="1" applyFill="1"/>
    <xf numFmtId="2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12" xfId="0" applyFill="1" applyBorder="1"/>
    <xf numFmtId="0" fontId="0" fillId="9" borderId="1" xfId="0" applyFont="1" applyFill="1" applyBorder="1"/>
    <xf numFmtId="0" fontId="5" fillId="9" borderId="1" xfId="0" applyFont="1" applyFill="1" applyBorder="1"/>
    <xf numFmtId="0" fontId="18" fillId="9" borderId="1" xfId="0" applyFont="1" applyFill="1" applyBorder="1"/>
    <xf numFmtId="49" fontId="0" fillId="0" borderId="0" xfId="0" applyNumberFormat="1" applyAlignment="1">
      <alignment horizontal="center"/>
    </xf>
    <xf numFmtId="0" fontId="0" fillId="9" borderId="4" xfId="0" applyFont="1" applyFill="1" applyBorder="1"/>
    <xf numFmtId="49" fontId="0" fillId="0" borderId="1" xfId="0" applyNumberFormat="1" applyBorder="1" applyAlignment="1">
      <alignment horizontal="center"/>
    </xf>
    <xf numFmtId="0" fontId="0" fillId="0" borderId="12" xfId="0" applyFill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10" fillId="7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rgb="FF00B0F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I1:J34" totalsRowShown="0" headerRowDxfId="6" dataDxfId="4" headerRowBorderDxfId="5" tableBorderDxfId="3" totalsRowBorderDxfId="2">
  <autoFilter ref="I1:J34"/>
  <tableColumns count="2">
    <tableColumn id="1" name="Номер узла" dataDxfId="1"/>
    <tableColumn id="2" name="Высота, 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7" workbookViewId="0">
      <selection activeCell="E22" sqref="E22"/>
    </sheetView>
  </sheetViews>
  <sheetFormatPr defaultRowHeight="14.4"/>
  <cols>
    <col min="2" max="2" width="25.44140625" customWidth="1"/>
    <col min="3" max="3" width="17.6640625" customWidth="1"/>
    <col min="4" max="4" width="26.33203125" customWidth="1"/>
    <col min="5" max="5" width="20" customWidth="1"/>
    <col min="6" max="6" width="18.44140625" customWidth="1"/>
    <col min="7" max="7" width="12.6640625" customWidth="1"/>
    <col min="8" max="8" width="19" customWidth="1"/>
    <col min="9" max="9" width="15.33203125" customWidth="1"/>
    <col min="10" max="10" width="16.5546875" customWidth="1"/>
    <col min="11" max="11" width="8.88671875" customWidth="1"/>
    <col min="13" max="13" width="57" customWidth="1"/>
    <col min="18" max="18" width="12.6640625" customWidth="1"/>
    <col min="22" max="22" width="42.88671875" customWidth="1"/>
    <col min="23" max="23" width="50.6640625" customWidth="1"/>
    <col min="26" max="26" width="45" customWidth="1"/>
    <col min="27" max="27" width="46.33203125" customWidth="1"/>
  </cols>
  <sheetData>
    <row r="1" spans="1:6">
      <c r="A1" s="1" t="s">
        <v>0</v>
      </c>
      <c r="B1" s="1" t="s">
        <v>32</v>
      </c>
      <c r="C1" t="s">
        <v>252</v>
      </c>
      <c r="D1" s="33" t="s">
        <v>14</v>
      </c>
      <c r="E1" s="33" t="s">
        <v>15</v>
      </c>
      <c r="F1" s="33" t="s">
        <v>16</v>
      </c>
    </row>
    <row r="2" spans="1:6">
      <c r="A2" s="1">
        <v>1</v>
      </c>
      <c r="B2" s="104">
        <v>2.0474000000000001</v>
      </c>
      <c r="C2" s="105">
        <v>110</v>
      </c>
      <c r="D2" s="1" t="s">
        <v>52</v>
      </c>
      <c r="E2" s="1">
        <v>8</v>
      </c>
      <c r="F2" s="1"/>
    </row>
    <row r="3" spans="1:6">
      <c r="A3" s="1">
        <v>2</v>
      </c>
      <c r="B3" s="104">
        <v>1.5017</v>
      </c>
      <c r="C3" s="105">
        <v>132</v>
      </c>
      <c r="D3" s="34" t="s">
        <v>17</v>
      </c>
      <c r="E3" s="33">
        <v>73.907843639999996</v>
      </c>
      <c r="F3" s="33" t="s">
        <v>18</v>
      </c>
    </row>
    <row r="4" spans="1:6">
      <c r="A4" s="1">
        <f>A3+1</f>
        <v>3</v>
      </c>
      <c r="B4" s="104">
        <v>2.1194000000000002</v>
      </c>
      <c r="C4" s="105">
        <v>162</v>
      </c>
      <c r="D4" s="33" t="s">
        <v>19</v>
      </c>
      <c r="E4" s="33">
        <v>33475.5</v>
      </c>
      <c r="F4" s="33" t="s">
        <v>20</v>
      </c>
    </row>
    <row r="5" spans="1:6">
      <c r="A5" s="1">
        <f t="shared" ref="A5" si="0">A4+1</f>
        <v>4</v>
      </c>
      <c r="B5" s="104">
        <v>1.8455999999999999</v>
      </c>
      <c r="C5" s="105">
        <v>71</v>
      </c>
      <c r="D5" s="33" t="s">
        <v>1</v>
      </c>
      <c r="E5" s="33">
        <v>8646</v>
      </c>
      <c r="F5" s="33" t="s">
        <v>21</v>
      </c>
    </row>
    <row r="6" spans="1:6">
      <c r="A6" s="1">
        <v>5</v>
      </c>
      <c r="B6" s="104">
        <v>1.2197</v>
      </c>
      <c r="C6" s="105">
        <v>117</v>
      </c>
      <c r="D6" s="33" t="s">
        <v>23</v>
      </c>
      <c r="E6" s="33">
        <v>1</v>
      </c>
      <c r="F6" s="35" t="s">
        <v>22</v>
      </c>
    </row>
    <row r="7" spans="1:6">
      <c r="A7" s="1">
        <v>6</v>
      </c>
      <c r="B7" s="104">
        <v>1.3607</v>
      </c>
      <c r="C7" s="105">
        <v>71</v>
      </c>
      <c r="D7" s="33" t="s">
        <v>24</v>
      </c>
      <c r="E7" s="33">
        <v>1</v>
      </c>
      <c r="F7" s="35" t="s">
        <v>22</v>
      </c>
    </row>
    <row r="8" spans="1:6">
      <c r="A8" s="1">
        <v>7</v>
      </c>
      <c r="B8" s="104">
        <v>0.95569999999999999</v>
      </c>
      <c r="C8" s="105">
        <v>94</v>
      </c>
      <c r="D8" s="35" t="s">
        <v>25</v>
      </c>
      <c r="E8" s="35">
        <v>970000</v>
      </c>
      <c r="F8" s="35" t="s">
        <v>2</v>
      </c>
    </row>
    <row r="9" spans="1:6">
      <c r="A9" s="1">
        <v>8</v>
      </c>
      <c r="B9" s="104">
        <v>3.8332000000000002</v>
      </c>
      <c r="C9" s="105">
        <v>343</v>
      </c>
      <c r="D9" s="35" t="s">
        <v>26</v>
      </c>
      <c r="E9" s="35">
        <v>1430000</v>
      </c>
      <c r="F9" s="35" t="s">
        <v>2</v>
      </c>
    </row>
    <row r="10" spans="1:6">
      <c r="A10" s="1">
        <v>9</v>
      </c>
      <c r="B10" s="1"/>
      <c r="C10" s="1"/>
      <c r="D10" s="35" t="s">
        <v>27</v>
      </c>
      <c r="E10" s="33">
        <v>760000</v>
      </c>
      <c r="F10" s="35" t="s">
        <v>3</v>
      </c>
    </row>
    <row r="11" spans="1:6">
      <c r="A11" s="1">
        <v>10</v>
      </c>
      <c r="B11" s="1"/>
      <c r="C11" s="1"/>
      <c r="D11" s="1" t="s">
        <v>28</v>
      </c>
      <c r="E11" s="33">
        <v>2200000</v>
      </c>
      <c r="F11" s="35" t="s">
        <v>3</v>
      </c>
    </row>
    <row r="12" spans="1:6">
      <c r="A12" s="1">
        <v>11</v>
      </c>
      <c r="B12" s="1"/>
      <c r="C12" s="1"/>
      <c r="D12" s="35" t="s">
        <v>29</v>
      </c>
      <c r="E12" s="1">
        <v>0</v>
      </c>
      <c r="F12" s="35" t="s">
        <v>22</v>
      </c>
    </row>
    <row r="13" spans="1:6">
      <c r="A13" s="1">
        <v>12</v>
      </c>
      <c r="B13" s="1"/>
      <c r="C13" s="1"/>
      <c r="D13" s="35" t="s">
        <v>30</v>
      </c>
      <c r="E13" s="35">
        <v>1500</v>
      </c>
      <c r="F13" s="35" t="s">
        <v>3</v>
      </c>
    </row>
    <row r="14" spans="1:6">
      <c r="A14" s="1">
        <v>13</v>
      </c>
      <c r="B14" s="1"/>
      <c r="C14" s="1"/>
      <c r="D14" s="35" t="s">
        <v>31</v>
      </c>
      <c r="E14" s="1">
        <v>0</v>
      </c>
      <c r="F14" s="35" t="s">
        <v>22</v>
      </c>
    </row>
    <row r="15" spans="1:6">
      <c r="A15" s="1">
        <v>14</v>
      </c>
      <c r="B15" s="1"/>
      <c r="C15" s="1"/>
      <c r="D15" s="35" t="s">
        <v>33</v>
      </c>
      <c r="E15" s="35">
        <v>3200000</v>
      </c>
      <c r="F15" s="35" t="s">
        <v>3</v>
      </c>
    </row>
    <row r="16" spans="1:6">
      <c r="A16" s="1">
        <v>15</v>
      </c>
      <c r="B16" s="1"/>
      <c r="C16" s="1"/>
      <c r="D16" s="35" t="s">
        <v>34</v>
      </c>
      <c r="E16" s="1">
        <v>0</v>
      </c>
      <c r="F16" s="35" t="s">
        <v>22</v>
      </c>
    </row>
    <row r="17" spans="1:6">
      <c r="A17" s="1">
        <v>16</v>
      </c>
      <c r="B17" s="1"/>
      <c r="C17" s="1"/>
      <c r="D17" s="35" t="s">
        <v>35</v>
      </c>
      <c r="E17" s="35">
        <v>0.8</v>
      </c>
      <c r="F17" s="35" t="s">
        <v>36</v>
      </c>
    </row>
    <row r="18" spans="1:6">
      <c r="A18" s="1">
        <v>17</v>
      </c>
      <c r="B18" s="1"/>
      <c r="C18" s="1"/>
      <c r="D18" s="34" t="s">
        <v>38</v>
      </c>
      <c r="E18" s="36">
        <v>1250000</v>
      </c>
      <c r="F18" s="35" t="s">
        <v>3</v>
      </c>
    </row>
    <row r="19" spans="1:6">
      <c r="A19" s="1">
        <v>18</v>
      </c>
      <c r="B19" s="1"/>
      <c r="C19" s="1"/>
      <c r="D19" s="34" t="s">
        <v>40</v>
      </c>
      <c r="E19" s="35">
        <v>9500</v>
      </c>
      <c r="F19" s="35" t="s">
        <v>3</v>
      </c>
    </row>
    <row r="20" spans="1:6">
      <c r="A20" s="1">
        <v>19</v>
      </c>
      <c r="B20" s="1"/>
      <c r="C20" s="1"/>
      <c r="D20" s="35" t="s">
        <v>39</v>
      </c>
      <c r="E20" s="1">
        <v>0</v>
      </c>
      <c r="F20" s="35" t="s">
        <v>22</v>
      </c>
    </row>
    <row r="21" spans="1:6">
      <c r="A21" s="1">
        <v>20</v>
      </c>
      <c r="B21" s="1"/>
      <c r="C21" s="1"/>
      <c r="D21" s="35" t="s">
        <v>41</v>
      </c>
      <c r="E21" s="1">
        <v>0</v>
      </c>
      <c r="F21" s="35" t="s">
        <v>22</v>
      </c>
    </row>
    <row r="22" spans="1:6">
      <c r="A22" s="1">
        <v>21</v>
      </c>
      <c r="B22" s="1"/>
      <c r="C22" s="1"/>
      <c r="D22" s="35" t="s">
        <v>11</v>
      </c>
      <c r="E22" s="36">
        <v>0.3</v>
      </c>
      <c r="F22" s="35" t="s">
        <v>49</v>
      </c>
    </row>
    <row r="23" spans="1:6">
      <c r="A23" s="1">
        <v>22</v>
      </c>
      <c r="B23" s="1"/>
      <c r="C23" s="1"/>
      <c r="D23" s="35" t="s">
        <v>56</v>
      </c>
      <c r="E23" s="36">
        <v>18</v>
      </c>
      <c r="F23" s="35" t="s">
        <v>50</v>
      </c>
    </row>
    <row r="24" spans="1:6">
      <c r="A24" s="1">
        <v>23</v>
      </c>
      <c r="B24" s="1"/>
      <c r="C24" s="1"/>
      <c r="D24" s="35" t="s">
        <v>9</v>
      </c>
      <c r="E24" s="36">
        <v>-24</v>
      </c>
      <c r="F24" s="35" t="s">
        <v>50</v>
      </c>
    </row>
    <row r="25" spans="1:6">
      <c r="A25" s="1">
        <v>24</v>
      </c>
      <c r="B25" s="1"/>
      <c r="C25" s="1"/>
      <c r="D25" s="35" t="s">
        <v>55</v>
      </c>
      <c r="E25" s="36">
        <v>-3</v>
      </c>
      <c r="F25" s="35" t="s">
        <v>50</v>
      </c>
    </row>
    <row r="26" spans="1:6">
      <c r="C26" s="103">
        <f>SUM(C2:C25)</f>
        <v>1100</v>
      </c>
      <c r="D26" s="35" t="s">
        <v>12</v>
      </c>
      <c r="E26" s="36">
        <v>75</v>
      </c>
      <c r="F26" s="35" t="s">
        <v>51</v>
      </c>
    </row>
    <row r="27" spans="1:6">
      <c r="D27" s="35" t="s">
        <v>53</v>
      </c>
      <c r="E27" s="36">
        <v>0.85</v>
      </c>
      <c r="F27" s="35" t="s">
        <v>22</v>
      </c>
    </row>
    <row r="28" spans="1:6">
      <c r="D28" s="35" t="s">
        <v>54</v>
      </c>
      <c r="E28" s="36">
        <v>0.15</v>
      </c>
      <c r="F28" s="35" t="s">
        <v>49</v>
      </c>
    </row>
    <row r="29" spans="1:6">
      <c r="D29" s="35" t="s">
        <v>57</v>
      </c>
      <c r="E29" s="36">
        <v>1.2</v>
      </c>
      <c r="F29" s="1"/>
    </row>
    <row r="30" spans="1:6">
      <c r="D30" s="35" t="s">
        <v>58</v>
      </c>
      <c r="E30" s="36">
        <v>120</v>
      </c>
      <c r="F30" s="1"/>
    </row>
    <row r="31" spans="1:6">
      <c r="D31" s="35" t="s">
        <v>59</v>
      </c>
      <c r="E31" s="36">
        <v>25</v>
      </c>
      <c r="F31" s="1"/>
    </row>
    <row r="32" spans="1:6">
      <c r="D32" s="35" t="s">
        <v>13</v>
      </c>
      <c r="E32" s="36">
        <v>5</v>
      </c>
      <c r="F32" s="1" t="s">
        <v>50</v>
      </c>
    </row>
    <row r="33" spans="4:6">
      <c r="D33" s="35" t="s">
        <v>60</v>
      </c>
      <c r="E33" s="36">
        <v>1</v>
      </c>
      <c r="F33" s="1"/>
    </row>
    <row r="34" spans="4:6">
      <c r="D34" s="35" t="s">
        <v>61</v>
      </c>
      <c r="E34" s="36">
        <v>1</v>
      </c>
      <c r="F34" s="1" t="s">
        <v>22</v>
      </c>
    </row>
    <row r="35" spans="4:6">
      <c r="D35" s="1" t="s">
        <v>62</v>
      </c>
      <c r="E35" s="36">
        <v>0</v>
      </c>
      <c r="F35" s="1" t="s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65" workbookViewId="0">
      <selection activeCell="D11" sqref="D11"/>
    </sheetView>
  </sheetViews>
  <sheetFormatPr defaultRowHeight="14.4"/>
  <cols>
    <col min="1" max="1" width="33.33203125" customWidth="1"/>
    <col min="2" max="2" width="57.44140625" customWidth="1"/>
    <col min="3" max="3" width="35.6640625" customWidth="1"/>
    <col min="4" max="4" width="29.33203125" customWidth="1"/>
  </cols>
  <sheetData>
    <row r="1" spans="1:2" ht="21">
      <c r="A1" s="38" t="s">
        <v>6</v>
      </c>
      <c r="B1" s="38" t="s">
        <v>7</v>
      </c>
    </row>
    <row r="2" spans="1:2" ht="21">
      <c r="A2" s="38">
        <v>1</v>
      </c>
      <c r="B2" s="38">
        <f>1/8000</f>
        <v>1.25E-4</v>
      </c>
    </row>
    <row r="3" spans="1:2" ht="21">
      <c r="A3" s="38">
        <v>2</v>
      </c>
      <c r="B3" s="38">
        <f>1/2000</f>
        <v>5.0000000000000001E-4</v>
      </c>
    </row>
    <row r="4" spans="1:2" ht="21">
      <c r="A4" s="38">
        <v>3</v>
      </c>
      <c r="B4" s="38">
        <f>1/2050</f>
        <v>4.8780487804878049E-4</v>
      </c>
    </row>
    <row r="5" spans="1:2" ht="21">
      <c r="A5" s="38">
        <v>5</v>
      </c>
      <c r="B5" s="38">
        <f>1/2100</f>
        <v>4.7619047619047619E-4</v>
      </c>
    </row>
    <row r="6" spans="1:2" ht="21">
      <c r="A6" s="38">
        <v>10</v>
      </c>
      <c r="B6" s="38">
        <f>1/2200</f>
        <v>4.5454545454545455E-4</v>
      </c>
    </row>
    <row r="7" spans="1:2" ht="21">
      <c r="A7" s="38">
        <v>20</v>
      </c>
      <c r="B7" s="38">
        <f>1/2300</f>
        <v>4.3478260869565219E-4</v>
      </c>
    </row>
    <row r="8" spans="1:2" ht="21">
      <c r="A8" s="38">
        <v>30</v>
      </c>
      <c r="B8" s="38">
        <f>1/2400</f>
        <v>4.1666666666666669E-4</v>
      </c>
    </row>
    <row r="9" spans="1:2" ht="21">
      <c r="A9" s="38">
        <v>40</v>
      </c>
      <c r="B9" s="38">
        <f>1/2500</f>
        <v>4.0000000000000002E-4</v>
      </c>
    </row>
    <row r="10" spans="1:2" ht="21">
      <c r="A10" s="38">
        <v>50</v>
      </c>
      <c r="B10" s="38">
        <f>1/2600</f>
        <v>3.8461538461538462E-4</v>
      </c>
    </row>
    <row r="11" spans="1:2" ht="21">
      <c r="A11" s="38">
        <v>100</v>
      </c>
      <c r="B11" s="38">
        <f>1/2800</f>
        <v>3.5714285714285714E-4</v>
      </c>
    </row>
    <row r="12" spans="1:2" ht="21">
      <c r="A12" s="38">
        <v>300</v>
      </c>
      <c r="B12" s="38">
        <f>1/3000</f>
        <v>3.3333333333333332E-4</v>
      </c>
    </row>
    <row r="13" spans="1:2" ht="21">
      <c r="A13" s="38">
        <v>500</v>
      </c>
      <c r="B13" s="38">
        <f>1/3300</f>
        <v>3.0303030303030303E-4</v>
      </c>
    </row>
    <row r="14" spans="1:2" ht="21">
      <c r="A14" s="38">
        <v>750</v>
      </c>
      <c r="B14" s="38">
        <f>1/3500</f>
        <v>2.8571428571428574E-4</v>
      </c>
    </row>
    <row r="15" spans="1:2" ht="21">
      <c r="A15" s="38">
        <v>1000</v>
      </c>
      <c r="B15" s="38">
        <f>1/3700</f>
        <v>2.7027027027027027E-4</v>
      </c>
    </row>
    <row r="16" spans="1:2" ht="21">
      <c r="A16" s="38">
        <v>2000</v>
      </c>
      <c r="B16" s="38">
        <f>1/4700</f>
        <v>2.1276595744680851E-4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0" sqref="F10"/>
    </sheetView>
  </sheetViews>
  <sheetFormatPr defaultRowHeight="14.4"/>
  <cols>
    <col min="1" max="1" width="41.88671875" customWidth="1"/>
    <col min="2" max="2" width="32.6640625" customWidth="1"/>
  </cols>
  <sheetData>
    <row r="1" spans="1:3">
      <c r="A1" s="1" t="s">
        <v>8</v>
      </c>
      <c r="B1" s="1" t="s">
        <v>42</v>
      </c>
      <c r="C1" s="1" t="s">
        <v>43</v>
      </c>
    </row>
    <row r="2" spans="1:3">
      <c r="A2" s="1" t="s">
        <v>4</v>
      </c>
      <c r="B2" s="1">
        <f>1/2700</f>
        <v>3.7037037037037035E-4</v>
      </c>
      <c r="C2" s="34" t="s">
        <v>46</v>
      </c>
    </row>
    <row r="3" spans="1:3">
      <c r="A3" s="1" t="s">
        <v>5</v>
      </c>
      <c r="B3" s="1">
        <f>1/2900</f>
        <v>3.4482758620689653E-4</v>
      </c>
      <c r="C3" s="34" t="s">
        <v>47</v>
      </c>
    </row>
    <row r="4" spans="1:3">
      <c r="A4" s="1" t="s">
        <v>44</v>
      </c>
      <c r="B4" s="1">
        <f>1/2000</f>
        <v>5.0000000000000001E-4</v>
      </c>
      <c r="C4" s="34" t="s">
        <v>48</v>
      </c>
    </row>
    <row r="5" spans="1:3">
      <c r="A5" s="1" t="s">
        <v>45</v>
      </c>
      <c r="B5" s="1">
        <f>1/6000</f>
        <v>1.6666666666666666E-4</v>
      </c>
      <c r="C5" s="3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3" sqref="G13"/>
    </sheetView>
  </sheetViews>
  <sheetFormatPr defaultRowHeight="14.4"/>
  <sheetData>
    <row r="1" spans="1:4" ht="18">
      <c r="A1" s="37"/>
      <c r="B1" s="37" t="s">
        <v>79</v>
      </c>
      <c r="C1" s="37" t="s">
        <v>80</v>
      </c>
      <c r="D1" s="37" t="s">
        <v>81</v>
      </c>
    </row>
    <row r="2" spans="1:4" ht="18">
      <c r="A2" s="37" t="s">
        <v>82</v>
      </c>
      <c r="B2" s="37">
        <f>86.1/100</f>
        <v>0.86099999999999999</v>
      </c>
      <c r="C2" s="37">
        <v>0.66900000000000004</v>
      </c>
      <c r="D2" s="37">
        <v>0.71699999999999997</v>
      </c>
    </row>
    <row r="3" spans="1:4" ht="18">
      <c r="A3" s="37" t="s">
        <v>83</v>
      </c>
      <c r="B3" s="37">
        <v>0.02</v>
      </c>
      <c r="C3" s="37">
        <v>1.264</v>
      </c>
      <c r="D3" s="37">
        <v>1.3560000000000001</v>
      </c>
    </row>
    <row r="4" spans="1:4" ht="18">
      <c r="A4" s="37" t="s">
        <v>84</v>
      </c>
      <c r="B4" s="37">
        <v>6.0000000000000001E-3</v>
      </c>
      <c r="C4" s="37">
        <v>1.8720000000000001</v>
      </c>
      <c r="D4" s="37">
        <v>2.0099999999999998</v>
      </c>
    </row>
    <row r="5" spans="1:4" ht="18">
      <c r="A5" s="37" t="s">
        <v>85</v>
      </c>
      <c r="B5" s="37">
        <v>3.3999999999999998E-3</v>
      </c>
      <c r="C5" s="37">
        <v>2.5190000000000001</v>
      </c>
      <c r="D5" s="37">
        <v>2.3069999999999999</v>
      </c>
    </row>
    <row r="6" spans="1:4" ht="18">
      <c r="A6" s="37" t="s">
        <v>86</v>
      </c>
      <c r="B6" s="37">
        <v>3.5000000000000001E-3</v>
      </c>
      <c r="C6" s="37">
        <v>3.2280000000000002</v>
      </c>
      <c r="D6" s="37">
        <v>3.4569999999999999</v>
      </c>
    </row>
    <row r="7" spans="1:4" ht="18">
      <c r="A7" s="37" t="s">
        <v>87</v>
      </c>
      <c r="B7" s="37">
        <v>8.5000000000000006E-2</v>
      </c>
      <c r="C7" s="37">
        <v>1.8423</v>
      </c>
      <c r="D7" s="37">
        <v>1.9767999999999999</v>
      </c>
    </row>
    <row r="8" spans="1:4" ht="18">
      <c r="A8" s="37" t="s">
        <v>88</v>
      </c>
      <c r="B8" s="37">
        <v>0</v>
      </c>
      <c r="C8" s="37">
        <v>1.4338</v>
      </c>
      <c r="D8" s="37">
        <v>1.5391999999999999</v>
      </c>
    </row>
    <row r="9" spans="1:4" ht="18">
      <c r="A9" s="37" t="s">
        <v>89</v>
      </c>
      <c r="B9" s="37">
        <v>0.02</v>
      </c>
      <c r="C9" s="37">
        <v>1.1651</v>
      </c>
      <c r="D9" s="37">
        <v>1.2504999999999999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11" workbookViewId="0">
      <selection activeCell="F30" sqref="F30"/>
    </sheetView>
  </sheetViews>
  <sheetFormatPr defaultRowHeight="14.4"/>
  <cols>
    <col min="1" max="1" width="10.5546875" customWidth="1"/>
    <col min="3" max="3" width="10" customWidth="1"/>
    <col min="8" max="8" width="12.44140625" customWidth="1"/>
    <col min="11" max="11" width="15" customWidth="1"/>
    <col min="12" max="12" width="15.44140625" customWidth="1"/>
    <col min="13" max="13" width="32.33203125" customWidth="1"/>
    <col min="17" max="17" width="10.88671875" customWidth="1"/>
  </cols>
  <sheetData>
    <row r="1" spans="1:16" ht="27.6">
      <c r="A1" s="21" t="s">
        <v>63</v>
      </c>
      <c r="B1" s="21" t="s">
        <v>64</v>
      </c>
      <c r="C1" s="21" t="s">
        <v>72</v>
      </c>
      <c r="D1" s="21" t="s">
        <v>65</v>
      </c>
      <c r="E1" s="21" t="s">
        <v>66</v>
      </c>
      <c r="F1" s="21" t="s">
        <v>67</v>
      </c>
      <c r="G1" s="21" t="s">
        <v>68</v>
      </c>
      <c r="H1" s="21" t="s">
        <v>69</v>
      </c>
      <c r="I1" s="23" t="s">
        <v>77</v>
      </c>
      <c r="J1" s="24" t="s">
        <v>78</v>
      </c>
      <c r="K1" s="21" t="s">
        <v>74</v>
      </c>
      <c r="L1" s="21" t="s">
        <v>73</v>
      </c>
      <c r="M1" s="21" t="s">
        <v>75</v>
      </c>
      <c r="N1" s="22" t="s">
        <v>76</v>
      </c>
      <c r="O1" s="39" t="s">
        <v>135</v>
      </c>
      <c r="P1" s="40" t="s">
        <v>136</v>
      </c>
    </row>
    <row r="2" spans="1:16">
      <c r="A2" s="9">
        <v>1</v>
      </c>
      <c r="B2" s="43" t="s">
        <v>70</v>
      </c>
      <c r="C2" s="10">
        <v>3</v>
      </c>
      <c r="D2" s="10">
        <v>4</v>
      </c>
      <c r="E2" s="10">
        <v>5</v>
      </c>
      <c r="F2" s="10" t="str">
        <f t="shared" ref="F2:F16" si="0">D2&amp;"-"&amp;E2</f>
        <v>4-5</v>
      </c>
      <c r="G2" s="10">
        <f>125.1337/2</f>
        <v>62.566850000000002</v>
      </c>
      <c r="H2" s="10">
        <v>1</v>
      </c>
      <c r="I2" s="27">
        <v>1</v>
      </c>
      <c r="J2" s="20">
        <v>0</v>
      </c>
      <c r="K2" s="1">
        <v>1</v>
      </c>
      <c r="L2" s="1">
        <v>4</v>
      </c>
      <c r="M2" s="32">
        <f>1.1</f>
        <v>1.1000000000000001</v>
      </c>
      <c r="N2" s="1">
        <v>1200</v>
      </c>
      <c r="O2" s="31">
        <v>0.77100000000000002</v>
      </c>
      <c r="P2" s="31">
        <v>1.292</v>
      </c>
    </row>
    <row r="3" spans="1:16">
      <c r="A3" s="9">
        <v>1</v>
      </c>
      <c r="B3" s="43" t="s">
        <v>70</v>
      </c>
      <c r="C3" s="10">
        <v>2</v>
      </c>
      <c r="D3" s="10">
        <v>5</v>
      </c>
      <c r="E3" s="10">
        <v>7</v>
      </c>
      <c r="F3" s="10" t="str">
        <f t="shared" si="0"/>
        <v>5-7</v>
      </c>
      <c r="G3" s="10">
        <v>79.411900000000003</v>
      </c>
      <c r="H3" s="10">
        <v>1</v>
      </c>
      <c r="I3" s="28">
        <v>2</v>
      </c>
      <c r="J3" s="20">
        <v>0</v>
      </c>
      <c r="L3" s="1"/>
    </row>
    <row r="4" spans="1:16">
      <c r="A4" s="9">
        <v>1</v>
      </c>
      <c r="B4" s="43" t="s">
        <v>70</v>
      </c>
      <c r="C4" s="10">
        <v>1</v>
      </c>
      <c r="D4" s="10">
        <v>7</v>
      </c>
      <c r="E4" s="10">
        <v>11</v>
      </c>
      <c r="F4" s="10" t="str">
        <f t="shared" si="0"/>
        <v>7-11</v>
      </c>
      <c r="G4" s="10">
        <v>64.531800000000004</v>
      </c>
      <c r="H4" s="10">
        <v>0.5</v>
      </c>
      <c r="I4" s="28">
        <v>3</v>
      </c>
      <c r="J4" s="20">
        <v>0</v>
      </c>
    </row>
    <row r="5" spans="1:16">
      <c r="A5" s="9">
        <v>1</v>
      </c>
      <c r="B5" s="43" t="s">
        <v>71</v>
      </c>
      <c r="C5" s="10">
        <v>2</v>
      </c>
      <c r="D5" s="10">
        <v>4</v>
      </c>
      <c r="E5" s="10">
        <v>6</v>
      </c>
      <c r="F5" s="10" t="str">
        <f t="shared" si="0"/>
        <v>4-6</v>
      </c>
      <c r="G5" s="10">
        <v>119.8304</v>
      </c>
      <c r="H5" s="10">
        <v>1</v>
      </c>
      <c r="I5" s="28">
        <v>4</v>
      </c>
      <c r="J5" s="20">
        <v>0</v>
      </c>
    </row>
    <row r="6" spans="1:16">
      <c r="A6" s="9">
        <v>1</v>
      </c>
      <c r="B6" s="43" t="s">
        <v>71</v>
      </c>
      <c r="C6" s="10">
        <v>1</v>
      </c>
      <c r="D6" s="10">
        <v>6</v>
      </c>
      <c r="E6" s="10">
        <v>11</v>
      </c>
      <c r="F6" s="10" t="str">
        <f t="shared" si="0"/>
        <v>6-11</v>
      </c>
      <c r="G6">
        <v>122.0437</v>
      </c>
      <c r="H6" s="10">
        <v>1</v>
      </c>
      <c r="I6" s="28">
        <v>5</v>
      </c>
      <c r="J6" s="20">
        <v>0</v>
      </c>
    </row>
    <row r="7" spans="1:16">
      <c r="A7" s="41" t="s">
        <v>134</v>
      </c>
      <c r="B7" s="41" t="s">
        <v>134</v>
      </c>
      <c r="C7" s="12">
        <v>0</v>
      </c>
      <c r="D7" s="12">
        <v>11</v>
      </c>
      <c r="E7" s="12">
        <v>12</v>
      </c>
      <c r="F7" s="12" t="str">
        <f t="shared" si="0"/>
        <v>11-12</v>
      </c>
      <c r="G7">
        <v>77.490700000000004</v>
      </c>
      <c r="H7" s="12">
        <v>0.5</v>
      </c>
      <c r="I7" s="28">
        <v>6</v>
      </c>
      <c r="J7" s="20">
        <v>0</v>
      </c>
    </row>
    <row r="8" spans="1:16">
      <c r="A8" s="41" t="s">
        <v>134</v>
      </c>
      <c r="B8" s="41" t="s">
        <v>134</v>
      </c>
      <c r="C8" s="12">
        <v>0</v>
      </c>
      <c r="D8" s="12">
        <v>7</v>
      </c>
      <c r="E8" s="12">
        <v>8</v>
      </c>
      <c r="F8" s="12" t="str">
        <f t="shared" si="0"/>
        <v>7-8</v>
      </c>
      <c r="G8" s="12">
        <v>102.6019</v>
      </c>
      <c r="H8" s="12">
        <v>0.5</v>
      </c>
      <c r="I8" s="28">
        <v>7</v>
      </c>
      <c r="J8" s="20">
        <v>0</v>
      </c>
    </row>
    <row r="9" spans="1:16">
      <c r="A9" s="41" t="s">
        <v>134</v>
      </c>
      <c r="B9" s="41" t="s">
        <v>134</v>
      </c>
      <c r="C9" s="12">
        <v>1</v>
      </c>
      <c r="D9" s="12">
        <v>4</v>
      </c>
      <c r="E9" s="12">
        <v>15</v>
      </c>
      <c r="F9" s="12" t="str">
        <f>D9&amp;"-"&amp;E9</f>
        <v>4-15</v>
      </c>
      <c r="G9">
        <f>125.1337/2</f>
        <v>62.566850000000002</v>
      </c>
      <c r="H9" s="12">
        <v>1</v>
      </c>
      <c r="I9" s="28">
        <v>8</v>
      </c>
      <c r="J9" s="20">
        <v>0</v>
      </c>
    </row>
    <row r="10" spans="1:16">
      <c r="A10" s="41" t="s">
        <v>134</v>
      </c>
      <c r="B10" s="41" t="s">
        <v>134</v>
      </c>
      <c r="C10" s="12">
        <v>0</v>
      </c>
      <c r="D10" s="12">
        <v>4</v>
      </c>
      <c r="E10" s="12">
        <v>2</v>
      </c>
      <c r="F10" s="12" t="str">
        <f t="shared" si="0"/>
        <v>4-2</v>
      </c>
      <c r="G10">
        <v>180.52180000000001</v>
      </c>
      <c r="H10" s="12">
        <v>1</v>
      </c>
      <c r="I10" s="28">
        <v>9</v>
      </c>
      <c r="J10" s="20">
        <v>0</v>
      </c>
    </row>
    <row r="11" spans="1:16">
      <c r="A11" s="41" t="s">
        <v>134</v>
      </c>
      <c r="B11" s="41" t="s">
        <v>134</v>
      </c>
      <c r="C11" s="12">
        <v>0</v>
      </c>
      <c r="D11" s="12">
        <v>15</v>
      </c>
      <c r="E11" s="12">
        <v>1</v>
      </c>
      <c r="F11" s="12" t="str">
        <f t="shared" si="0"/>
        <v>15-1</v>
      </c>
      <c r="G11" s="12">
        <f>125.1337/2</f>
        <v>62.566850000000002</v>
      </c>
      <c r="H11" s="12">
        <v>1</v>
      </c>
      <c r="I11" s="28">
        <v>10</v>
      </c>
      <c r="J11" s="20">
        <v>0</v>
      </c>
    </row>
    <row r="12" spans="1:16">
      <c r="A12" s="41" t="s">
        <v>134</v>
      </c>
      <c r="B12" s="41" t="s">
        <v>134</v>
      </c>
      <c r="C12" s="12">
        <v>0</v>
      </c>
      <c r="D12" s="12">
        <v>5</v>
      </c>
      <c r="E12" s="12">
        <v>3</v>
      </c>
      <c r="F12" s="12" t="str">
        <f t="shared" si="0"/>
        <v>5-3</v>
      </c>
      <c r="G12">
        <v>162.14160000000001</v>
      </c>
      <c r="H12" s="12">
        <v>1</v>
      </c>
      <c r="I12" s="28">
        <v>11</v>
      </c>
      <c r="J12" s="20">
        <v>0</v>
      </c>
    </row>
    <row r="13" spans="1:16">
      <c r="A13" s="41" t="s">
        <v>134</v>
      </c>
      <c r="B13" s="41" t="s">
        <v>134</v>
      </c>
      <c r="C13" s="12">
        <v>1</v>
      </c>
      <c r="D13" s="12">
        <v>6</v>
      </c>
      <c r="E13" s="12">
        <v>10</v>
      </c>
      <c r="F13" s="12" t="str">
        <f t="shared" si="0"/>
        <v>6-10</v>
      </c>
      <c r="G13">
        <v>75.332999999999998</v>
      </c>
      <c r="H13" s="12">
        <v>1</v>
      </c>
      <c r="I13" s="28">
        <v>12</v>
      </c>
      <c r="J13" s="20">
        <v>0</v>
      </c>
    </row>
    <row r="14" spans="1:16">
      <c r="A14" s="41" t="s">
        <v>134</v>
      </c>
      <c r="B14" s="41" t="s">
        <v>134</v>
      </c>
      <c r="C14" s="12">
        <v>0</v>
      </c>
      <c r="D14" s="12">
        <v>10</v>
      </c>
      <c r="E14" s="12">
        <v>9</v>
      </c>
      <c r="F14" s="12" t="str">
        <f t="shared" si="0"/>
        <v>10-9</v>
      </c>
      <c r="G14">
        <v>123.78100000000001</v>
      </c>
      <c r="H14" s="12">
        <v>1</v>
      </c>
      <c r="I14" s="28">
        <v>13</v>
      </c>
      <c r="J14" s="20">
        <v>0</v>
      </c>
    </row>
    <row r="15" spans="1:16">
      <c r="A15" s="41" t="s">
        <v>134</v>
      </c>
      <c r="B15" s="41" t="s">
        <v>134</v>
      </c>
      <c r="C15" s="12">
        <v>0</v>
      </c>
      <c r="D15" s="12">
        <v>10</v>
      </c>
      <c r="E15" s="12">
        <v>13</v>
      </c>
      <c r="F15" s="12" t="str">
        <f t="shared" si="0"/>
        <v>10-13</v>
      </c>
      <c r="G15">
        <v>161.6191</v>
      </c>
      <c r="H15" s="12">
        <v>1</v>
      </c>
      <c r="I15" s="28">
        <v>14</v>
      </c>
      <c r="J15" s="20">
        <v>0</v>
      </c>
    </row>
    <row r="16" spans="1:16">
      <c r="A16" s="41" t="s">
        <v>134</v>
      </c>
      <c r="B16" s="41" t="s">
        <v>134</v>
      </c>
      <c r="C16" s="12">
        <v>0</v>
      </c>
      <c r="D16" s="12">
        <v>10</v>
      </c>
      <c r="E16" s="12">
        <v>14</v>
      </c>
      <c r="F16" s="12" t="str">
        <f t="shared" si="0"/>
        <v>10-14</v>
      </c>
      <c r="G16">
        <v>261.20440000000002</v>
      </c>
      <c r="H16" s="12">
        <v>1</v>
      </c>
      <c r="I16" s="28">
        <v>15</v>
      </c>
      <c r="J16" s="20">
        <v>0</v>
      </c>
    </row>
    <row r="17" spans="1:10">
      <c r="I17" s="28"/>
      <c r="J17" s="2"/>
    </row>
    <row r="18" spans="1:10">
      <c r="A18" s="41"/>
      <c r="B18" s="41"/>
      <c r="C18" s="12"/>
      <c r="D18" s="12"/>
      <c r="E18" s="12"/>
      <c r="F18" s="12"/>
      <c r="G18" s="12"/>
      <c r="H18" s="12"/>
      <c r="I18" s="28"/>
      <c r="J18" s="2"/>
    </row>
    <row r="19" spans="1:10">
      <c r="A19" s="41"/>
      <c r="B19" s="41"/>
      <c r="C19" s="12"/>
      <c r="D19" s="12"/>
      <c r="E19" s="12"/>
      <c r="F19" s="12"/>
      <c r="G19" s="12"/>
      <c r="H19" s="12"/>
      <c r="I19" s="28"/>
      <c r="J19" s="2"/>
    </row>
    <row r="20" spans="1:10">
      <c r="A20" s="41"/>
      <c r="B20" s="41"/>
      <c r="C20" s="12"/>
      <c r="D20" s="12"/>
      <c r="E20" s="12"/>
      <c r="F20" s="12"/>
      <c r="G20" s="12"/>
      <c r="H20" s="12"/>
      <c r="I20" s="28"/>
      <c r="J20" s="2"/>
    </row>
    <row r="21" spans="1:10">
      <c r="A21" s="11"/>
      <c r="B21" s="41"/>
      <c r="C21" s="12"/>
      <c r="D21" s="12"/>
      <c r="E21" s="12"/>
      <c r="F21" s="12"/>
      <c r="G21" s="12"/>
      <c r="H21" s="12"/>
      <c r="I21" s="28"/>
      <c r="J21" s="2"/>
    </row>
    <row r="22" spans="1:10">
      <c r="A22" s="11"/>
      <c r="B22" s="41"/>
      <c r="C22" s="12"/>
      <c r="D22" s="12"/>
      <c r="E22" s="12"/>
      <c r="F22" s="12"/>
      <c r="G22" s="12"/>
      <c r="H22" s="12"/>
      <c r="I22" s="28"/>
      <c r="J22" s="2"/>
    </row>
    <row r="23" spans="1:10">
      <c r="A23" s="11"/>
      <c r="B23" s="41"/>
      <c r="C23" s="12"/>
      <c r="D23" s="12"/>
      <c r="E23" s="12"/>
      <c r="F23" s="12"/>
      <c r="G23" s="12"/>
      <c r="H23" s="12"/>
      <c r="I23" s="28"/>
      <c r="J23" s="2"/>
    </row>
    <row r="24" spans="1:10">
      <c r="A24" s="13"/>
      <c r="B24" s="44"/>
      <c r="C24" s="14"/>
      <c r="D24" s="14"/>
      <c r="E24" s="14"/>
      <c r="F24" s="14"/>
      <c r="G24" s="14"/>
      <c r="H24" s="14"/>
      <c r="I24" s="28"/>
      <c r="J24" s="2"/>
    </row>
    <row r="25" spans="1:10">
      <c r="A25" s="13"/>
      <c r="B25" s="44"/>
      <c r="C25" s="14"/>
      <c r="D25" s="14"/>
      <c r="E25" s="14"/>
      <c r="F25" s="14"/>
      <c r="G25" s="14"/>
      <c r="H25" s="14"/>
      <c r="I25" s="28"/>
      <c r="J25" s="2"/>
    </row>
    <row r="26" spans="1:10">
      <c r="A26" s="13"/>
      <c r="B26" s="44"/>
      <c r="C26" s="14"/>
      <c r="D26" s="14"/>
      <c r="E26" s="14"/>
      <c r="F26" s="14"/>
      <c r="G26" s="14"/>
      <c r="H26" s="14"/>
      <c r="I26" s="28"/>
      <c r="J26" s="2"/>
    </row>
    <row r="27" spans="1:10">
      <c r="A27" s="13"/>
      <c r="B27" s="44"/>
      <c r="C27" s="14"/>
      <c r="D27" s="14"/>
      <c r="E27" s="14"/>
      <c r="F27" s="14"/>
      <c r="G27" s="14"/>
      <c r="H27" s="14"/>
      <c r="I27" s="28"/>
      <c r="J27" s="2"/>
    </row>
    <row r="28" spans="1:10">
      <c r="A28" s="15"/>
      <c r="B28" s="45"/>
      <c r="C28" s="16"/>
      <c r="D28" s="16"/>
      <c r="E28" s="16"/>
      <c r="F28" s="16"/>
      <c r="G28" s="16"/>
      <c r="H28" s="16"/>
      <c r="I28" s="28"/>
      <c r="J28" s="2"/>
    </row>
    <row r="29" spans="1:10">
      <c r="A29" s="15"/>
      <c r="B29" s="45"/>
      <c r="C29" s="16"/>
      <c r="D29" s="16"/>
      <c r="E29" s="16"/>
      <c r="F29" s="16"/>
      <c r="G29" s="16"/>
      <c r="H29" s="16"/>
      <c r="I29" s="28"/>
      <c r="J29" s="2"/>
    </row>
    <row r="30" spans="1:10">
      <c r="A30" s="15"/>
      <c r="B30" s="45"/>
      <c r="C30" s="16"/>
      <c r="D30" s="16"/>
      <c r="E30" s="16"/>
      <c r="F30" s="16"/>
      <c r="G30" s="16"/>
      <c r="H30" s="16"/>
      <c r="I30" s="28"/>
      <c r="J30" s="2"/>
    </row>
    <row r="31" spans="1:10">
      <c r="A31" s="15"/>
      <c r="B31" s="45"/>
      <c r="C31" s="16"/>
      <c r="D31" s="16"/>
      <c r="E31" s="16"/>
      <c r="F31" s="16"/>
      <c r="G31" s="16"/>
      <c r="H31" s="16"/>
      <c r="I31" s="28"/>
      <c r="J31" s="2"/>
    </row>
    <row r="32" spans="1:10">
      <c r="A32" s="17"/>
      <c r="B32" s="46"/>
      <c r="C32" s="18"/>
      <c r="D32" s="18"/>
      <c r="E32" s="18"/>
      <c r="F32" s="18"/>
      <c r="G32" s="18"/>
      <c r="H32" s="18"/>
      <c r="I32" s="29"/>
      <c r="J32" s="2"/>
    </row>
    <row r="33" spans="1:16">
      <c r="A33" s="17"/>
      <c r="B33" s="46"/>
      <c r="C33" s="18"/>
      <c r="D33" s="18"/>
      <c r="E33" s="18"/>
      <c r="F33" s="18"/>
      <c r="G33" s="18"/>
      <c r="H33" s="18"/>
      <c r="I33" s="29"/>
      <c r="J33" s="4"/>
    </row>
    <row r="34" spans="1:16">
      <c r="A34" s="17"/>
      <c r="B34" s="46"/>
      <c r="C34" s="18"/>
      <c r="D34" s="18"/>
      <c r="E34" s="18"/>
      <c r="F34" s="18"/>
      <c r="G34" s="18"/>
      <c r="H34" s="18"/>
      <c r="I34" s="30"/>
      <c r="J34" s="5"/>
    </row>
    <row r="35" spans="1:16">
      <c r="A35" s="17"/>
      <c r="B35" s="46"/>
      <c r="C35" s="18"/>
      <c r="D35" s="18"/>
      <c r="E35" s="18"/>
      <c r="F35" s="18"/>
      <c r="G35" s="18"/>
      <c r="H35" s="18"/>
      <c r="O35" s="25"/>
      <c r="P35" s="26"/>
    </row>
    <row r="36" spans="1:16">
      <c r="O36" s="25"/>
      <c r="P36" s="26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H1" workbookViewId="0">
      <selection activeCell="I17" sqref="I17"/>
    </sheetView>
  </sheetViews>
  <sheetFormatPr defaultRowHeight="14.4"/>
  <cols>
    <col min="1" max="1" width="29.44140625" customWidth="1"/>
    <col min="2" max="2" width="21.33203125" customWidth="1"/>
    <col min="3" max="3" width="21.6640625" customWidth="1"/>
    <col min="4" max="4" width="11.5546875" customWidth="1"/>
    <col min="6" max="6" width="17" customWidth="1"/>
    <col min="8" max="8" width="18.88671875" customWidth="1"/>
    <col min="9" max="9" width="29.109375" customWidth="1"/>
    <col min="10" max="10" width="30.109375" customWidth="1"/>
    <col min="11" max="11" width="36.33203125" customWidth="1"/>
    <col min="12" max="12" width="43.44140625" customWidth="1"/>
    <col min="13" max="13" width="36.33203125" customWidth="1"/>
  </cols>
  <sheetData>
    <row r="1" spans="1:13" ht="21.6" customHeight="1">
      <c r="A1" s="39" t="s">
        <v>151</v>
      </c>
      <c r="B1" s="39" t="s">
        <v>150</v>
      </c>
      <c r="C1" s="53" t="s">
        <v>146</v>
      </c>
      <c r="D1" s="21" t="s">
        <v>65</v>
      </c>
      <c r="E1" s="21" t="s">
        <v>66</v>
      </c>
      <c r="F1" s="54" t="s">
        <v>137</v>
      </c>
      <c r="G1" s="54" t="s">
        <v>144</v>
      </c>
      <c r="H1" s="59" t="s">
        <v>156</v>
      </c>
      <c r="I1" s="59" t="s">
        <v>157</v>
      </c>
      <c r="J1" s="62" t="s">
        <v>158</v>
      </c>
      <c r="K1" s="63" t="s">
        <v>159</v>
      </c>
      <c r="L1" s="64" t="s">
        <v>160</v>
      </c>
      <c r="M1" s="64" t="s">
        <v>161</v>
      </c>
    </row>
    <row r="2" spans="1:13">
      <c r="A2" s="1">
        <v>1</v>
      </c>
      <c r="B2" s="1">
        <v>16700</v>
      </c>
      <c r="C2" s="58" t="s">
        <v>145</v>
      </c>
      <c r="D2" s="19" t="s">
        <v>141</v>
      </c>
      <c r="E2" s="19">
        <v>1</v>
      </c>
      <c r="F2" s="3" t="str">
        <f>D2&amp;"-"&amp;E2</f>
        <v>ГРС-1</v>
      </c>
      <c r="G2" s="3">
        <v>300</v>
      </c>
      <c r="H2" s="60">
        <v>6</v>
      </c>
      <c r="I2">
        <v>0.6</v>
      </c>
      <c r="J2">
        <v>0.86899999999999999</v>
      </c>
      <c r="K2">
        <v>1.1000000000000001</v>
      </c>
      <c r="L2">
        <v>0.28999999999999998</v>
      </c>
      <c r="M2">
        <v>0.35</v>
      </c>
    </row>
    <row r="3" spans="1:13">
      <c r="A3" s="1">
        <v>2</v>
      </c>
      <c r="B3" s="1">
        <v>8300</v>
      </c>
      <c r="C3" s="58" t="s">
        <v>138</v>
      </c>
      <c r="D3" s="8">
        <v>1</v>
      </c>
      <c r="E3" s="8">
        <v>2</v>
      </c>
      <c r="F3" s="3" t="str">
        <f t="shared" ref="F3:F17" si="0">D3&amp;"-"&amp;E3</f>
        <v>1-2</v>
      </c>
      <c r="G3" s="3">
        <v>2700</v>
      </c>
      <c r="H3" s="61">
        <v>3</v>
      </c>
      <c r="I3" s="106" t="s">
        <v>147</v>
      </c>
      <c r="J3" s="106"/>
    </row>
    <row r="4" spans="1:13">
      <c r="C4" s="47" t="s">
        <v>138</v>
      </c>
      <c r="D4" s="8">
        <v>2</v>
      </c>
      <c r="E4" s="8">
        <v>3</v>
      </c>
      <c r="F4" s="3" t="str">
        <f t="shared" si="0"/>
        <v>2-3</v>
      </c>
      <c r="G4" s="3">
        <v>2800</v>
      </c>
      <c r="H4" s="61">
        <v>2</v>
      </c>
      <c r="I4" s="56" t="s">
        <v>163</v>
      </c>
      <c r="J4" s="56" t="s">
        <v>167</v>
      </c>
    </row>
    <row r="5" spans="1:13">
      <c r="C5" s="47" t="s">
        <v>138</v>
      </c>
      <c r="D5" s="8">
        <v>3</v>
      </c>
      <c r="E5" s="8">
        <v>4</v>
      </c>
      <c r="F5" s="3" t="str">
        <f t="shared" si="0"/>
        <v>3-4</v>
      </c>
      <c r="G5" s="3">
        <v>3700</v>
      </c>
      <c r="H5" s="61">
        <v>1</v>
      </c>
      <c r="I5" s="56" t="s">
        <v>164</v>
      </c>
      <c r="J5" s="56" t="s">
        <v>166</v>
      </c>
    </row>
    <row r="6" spans="1:13">
      <c r="C6" s="48" t="s">
        <v>139</v>
      </c>
      <c r="D6" s="50">
        <v>1</v>
      </c>
      <c r="E6" s="50">
        <v>8</v>
      </c>
      <c r="F6" s="3" t="str">
        <f>D6&amp;"-"&amp;E6</f>
        <v>1-8</v>
      </c>
      <c r="G6" s="49">
        <v>3700</v>
      </c>
      <c r="H6" s="61">
        <v>5</v>
      </c>
      <c r="I6" s="57" t="s">
        <v>148</v>
      </c>
      <c r="J6" s="56" t="s">
        <v>149</v>
      </c>
    </row>
    <row r="7" spans="1:13">
      <c r="C7" s="48" t="s">
        <v>139</v>
      </c>
      <c r="D7" s="50">
        <v>8</v>
      </c>
      <c r="E7" s="50">
        <v>7</v>
      </c>
      <c r="F7" s="3" t="str">
        <f>D7&amp;"-"&amp;E7</f>
        <v>8-7</v>
      </c>
      <c r="G7" s="49">
        <v>1750</v>
      </c>
      <c r="H7" s="61">
        <v>4</v>
      </c>
      <c r="I7" s="56" t="s">
        <v>168</v>
      </c>
      <c r="J7" s="56" t="s">
        <v>155</v>
      </c>
    </row>
    <row r="8" spans="1:13">
      <c r="C8" s="48" t="s">
        <v>139</v>
      </c>
      <c r="D8" s="50">
        <v>7</v>
      </c>
      <c r="E8" s="50">
        <v>6</v>
      </c>
      <c r="F8" s="3" t="str">
        <f>D8&amp;"-"&amp;E8</f>
        <v>7-6</v>
      </c>
      <c r="G8" s="49">
        <v>950</v>
      </c>
      <c r="H8" s="61">
        <v>3</v>
      </c>
      <c r="I8" s="56" t="s">
        <v>162</v>
      </c>
      <c r="J8" s="56" t="s">
        <v>165</v>
      </c>
    </row>
    <row r="9" spans="1:13">
      <c r="C9" s="48" t="s">
        <v>139</v>
      </c>
      <c r="D9" s="50">
        <v>6</v>
      </c>
      <c r="E9" s="50">
        <v>5</v>
      </c>
      <c r="F9" s="3" t="str">
        <f>D9&amp;"-"&amp;E9</f>
        <v>6-5</v>
      </c>
      <c r="G9" s="49">
        <v>1050</v>
      </c>
      <c r="H9" s="60">
        <v>2</v>
      </c>
    </row>
    <row r="10" spans="1:13">
      <c r="C10" s="47" t="s">
        <v>139</v>
      </c>
      <c r="D10" s="50">
        <v>5</v>
      </c>
      <c r="E10" s="50">
        <v>4</v>
      </c>
      <c r="F10" s="3" t="str">
        <f>D10&amp;"-"&amp;E10</f>
        <v>5-4</v>
      </c>
      <c r="G10" s="3">
        <v>1750</v>
      </c>
      <c r="H10" s="61">
        <v>1</v>
      </c>
    </row>
    <row r="11" spans="1:13">
      <c r="C11" s="47" t="s">
        <v>140</v>
      </c>
      <c r="D11" s="51">
        <v>2</v>
      </c>
      <c r="E11" s="51" t="s">
        <v>152</v>
      </c>
      <c r="F11" s="3" t="str">
        <f t="shared" si="0"/>
        <v>2-Пек1</v>
      </c>
      <c r="G11" s="3">
        <v>300</v>
      </c>
      <c r="H11" s="60">
        <v>0</v>
      </c>
    </row>
    <row r="12" spans="1:13">
      <c r="C12" s="47" t="s">
        <v>140</v>
      </c>
      <c r="D12" s="51">
        <v>3</v>
      </c>
      <c r="E12" s="51" t="s">
        <v>142</v>
      </c>
      <c r="F12" s="3" t="str">
        <f t="shared" si="0"/>
        <v>3-ПП1</v>
      </c>
      <c r="G12" s="3">
        <v>300</v>
      </c>
      <c r="H12" s="60">
        <v>0</v>
      </c>
    </row>
    <row r="13" spans="1:13">
      <c r="C13" s="47" t="s">
        <v>140</v>
      </c>
      <c r="D13" s="51">
        <v>4</v>
      </c>
      <c r="E13" s="51" t="s">
        <v>153</v>
      </c>
      <c r="F13" s="3" t="str">
        <f t="shared" si="0"/>
        <v>4-ТЭЦ1</v>
      </c>
      <c r="G13" s="3">
        <v>300</v>
      </c>
      <c r="H13" s="60">
        <v>0</v>
      </c>
    </row>
    <row r="14" spans="1:13">
      <c r="C14" s="47" t="s">
        <v>140</v>
      </c>
      <c r="D14" s="51">
        <v>5</v>
      </c>
      <c r="E14" s="51" t="s">
        <v>169</v>
      </c>
      <c r="F14" s="3" t="str">
        <f t="shared" si="0"/>
        <v>5-ПРГ1</v>
      </c>
      <c r="G14" s="3">
        <v>1391.56</v>
      </c>
      <c r="H14" s="60">
        <v>0</v>
      </c>
    </row>
    <row r="15" spans="1:13">
      <c r="C15" s="47" t="s">
        <v>140</v>
      </c>
      <c r="D15" s="51">
        <v>6</v>
      </c>
      <c r="E15" s="51" t="s">
        <v>143</v>
      </c>
      <c r="F15" s="3" t="str">
        <f t="shared" si="0"/>
        <v>6-ПП2</v>
      </c>
      <c r="G15" s="3">
        <v>300</v>
      </c>
      <c r="H15" s="60">
        <v>0</v>
      </c>
    </row>
    <row r="16" spans="1:13">
      <c r="C16" s="47" t="s">
        <v>140</v>
      </c>
      <c r="D16" s="52">
        <v>7</v>
      </c>
      <c r="E16" s="52" t="s">
        <v>170</v>
      </c>
      <c r="F16" s="3" t="str">
        <f t="shared" si="0"/>
        <v>7-ПРГ2</v>
      </c>
      <c r="G16" s="3">
        <v>1410</v>
      </c>
      <c r="H16" s="60">
        <v>0</v>
      </c>
    </row>
    <row r="17" spans="3:9">
      <c r="C17" s="47" t="s">
        <v>140</v>
      </c>
      <c r="D17" s="51">
        <v>8</v>
      </c>
      <c r="E17" s="51" t="s">
        <v>154</v>
      </c>
      <c r="F17" s="3" t="str">
        <f t="shared" si="0"/>
        <v>8-Прач1</v>
      </c>
      <c r="G17" s="3">
        <v>300</v>
      </c>
      <c r="H17" s="60">
        <v>0</v>
      </c>
    </row>
    <row r="18" spans="3:9">
      <c r="D18" s="55"/>
      <c r="E18" s="55"/>
      <c r="F18" s="55"/>
      <c r="G18" s="55"/>
      <c r="H18" s="55"/>
      <c r="I18" s="55"/>
    </row>
    <row r="19" spans="3:9">
      <c r="D19" s="55"/>
      <c r="E19" s="55"/>
      <c r="F19" s="55"/>
      <c r="G19" s="55"/>
      <c r="H19" s="55"/>
      <c r="I19" s="55"/>
    </row>
    <row r="20" spans="3:9">
      <c r="D20" s="55"/>
      <c r="E20" s="55"/>
      <c r="F20" s="55"/>
      <c r="G20" s="55"/>
      <c r="H20" s="55"/>
      <c r="I20" s="55"/>
    </row>
    <row r="21" spans="3:9">
      <c r="D21" s="55"/>
      <c r="E21" s="55"/>
      <c r="F21" s="55"/>
      <c r="G21" s="55"/>
      <c r="H21" s="55"/>
      <c r="I21" s="55"/>
    </row>
    <row r="22" spans="3:9">
      <c r="C22" s="55"/>
      <c r="D22" s="55"/>
      <c r="E22" s="55"/>
      <c r="F22" s="55"/>
      <c r="G22" s="55"/>
      <c r="H22" s="55"/>
      <c r="I22" s="55"/>
    </row>
  </sheetData>
  <mergeCells count="1">
    <mergeCell ref="I3:J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G1" zoomScale="83" workbookViewId="0">
      <selection activeCell="P11" sqref="P11"/>
    </sheetView>
  </sheetViews>
  <sheetFormatPr defaultRowHeight="14.4"/>
  <cols>
    <col min="1" max="1" width="11.33203125" customWidth="1"/>
    <col min="6" max="6" width="17" customWidth="1"/>
    <col min="8" max="8" width="14.88671875" customWidth="1"/>
    <col min="9" max="9" width="10.109375" customWidth="1"/>
    <col min="13" max="13" width="8.88671875" customWidth="1"/>
    <col min="14" max="14" width="16" customWidth="1"/>
    <col min="15" max="15" width="8.88671875" customWidth="1"/>
    <col min="16" max="16" width="29.33203125" customWidth="1"/>
    <col min="17" max="17" width="17" customWidth="1"/>
    <col min="21" max="21" width="32.88671875" customWidth="1"/>
    <col min="23" max="23" width="12" customWidth="1"/>
  </cols>
  <sheetData>
    <row r="1" spans="1:22" ht="14.4" customHeight="1">
      <c r="A1" s="80" t="s">
        <v>184</v>
      </c>
      <c r="B1" s="68" t="s">
        <v>65</v>
      </c>
      <c r="C1" s="68" t="s">
        <v>66</v>
      </c>
      <c r="D1" s="68" t="s">
        <v>67</v>
      </c>
      <c r="E1" s="81" t="s">
        <v>68</v>
      </c>
      <c r="F1" s="79" t="s">
        <v>189</v>
      </c>
      <c r="G1" s="68" t="s">
        <v>190</v>
      </c>
      <c r="H1" s="108" t="s">
        <v>193</v>
      </c>
      <c r="I1" s="108"/>
      <c r="J1" s="108"/>
      <c r="K1" s="109" t="s">
        <v>183</v>
      </c>
      <c r="L1" s="110"/>
      <c r="M1" s="110"/>
      <c r="N1" s="110"/>
      <c r="O1" s="110"/>
      <c r="P1" s="110"/>
      <c r="Q1" s="110"/>
      <c r="R1" s="110"/>
      <c r="S1" s="111"/>
      <c r="T1" s="73" t="s">
        <v>199</v>
      </c>
      <c r="U1" s="78" t="s">
        <v>200</v>
      </c>
    </row>
    <row r="2" spans="1:22" ht="27.6">
      <c r="A2" s="42" t="s">
        <v>202</v>
      </c>
      <c r="B2" s="42">
        <v>3</v>
      </c>
      <c r="C2" s="42">
        <v>2</v>
      </c>
      <c r="D2" s="82" t="str">
        <f>B2&amp;"-"&amp;C2</f>
        <v>3-2</v>
      </c>
      <c r="E2" s="83">
        <v>3.7560600000000002</v>
      </c>
      <c r="F2" s="42">
        <v>4</v>
      </c>
      <c r="G2" s="42">
        <v>0</v>
      </c>
      <c r="H2" s="1" t="s">
        <v>194</v>
      </c>
      <c r="I2" s="1" t="s">
        <v>195</v>
      </c>
      <c r="J2" s="1" t="s">
        <v>196</v>
      </c>
      <c r="K2" s="107" t="s">
        <v>171</v>
      </c>
      <c r="L2" s="107"/>
      <c r="M2" s="69">
        <f>8.85*1000*0.86</f>
        <v>7611</v>
      </c>
      <c r="N2" s="69" t="s">
        <v>172</v>
      </c>
      <c r="O2" s="65">
        <v>0.59</v>
      </c>
      <c r="P2" s="69" t="s">
        <v>173</v>
      </c>
      <c r="Q2" s="65">
        <f>M2/(O2*O4)</f>
        <v>1.6123296265391522</v>
      </c>
      <c r="R2" s="66" t="s">
        <v>174</v>
      </c>
      <c r="S2" s="1">
        <v>1.292</v>
      </c>
      <c r="T2" s="1">
        <v>0</v>
      </c>
      <c r="U2" s="77">
        <v>1</v>
      </c>
      <c r="V2" s="77" t="s">
        <v>201</v>
      </c>
    </row>
    <row r="3" spans="1:22" ht="27.6">
      <c r="A3" s="42" t="s">
        <v>203</v>
      </c>
      <c r="B3" s="42">
        <v>3</v>
      </c>
      <c r="C3" s="42">
        <v>1</v>
      </c>
      <c r="D3" s="82" t="str">
        <f>B3&amp;"-"&amp;C3</f>
        <v>3-1</v>
      </c>
      <c r="E3" s="83">
        <v>1.6230500000000001</v>
      </c>
      <c r="F3" s="42">
        <v>5.5</v>
      </c>
      <c r="G3" s="42">
        <v>0</v>
      </c>
      <c r="H3" s="73" t="s">
        <v>197</v>
      </c>
      <c r="I3" s="72">
        <v>1</v>
      </c>
      <c r="J3" s="72">
        <v>0.78</v>
      </c>
      <c r="K3" s="107" t="s">
        <v>175</v>
      </c>
      <c r="L3" s="107"/>
      <c r="M3" s="69">
        <f>8.9*1000*0.86</f>
        <v>7654</v>
      </c>
      <c r="N3" s="69" t="s">
        <v>176</v>
      </c>
      <c r="O3" s="65">
        <v>0.87</v>
      </c>
      <c r="P3" s="69" t="s">
        <v>177</v>
      </c>
      <c r="Q3" s="67">
        <v>2.95</v>
      </c>
      <c r="R3" s="66" t="s">
        <v>178</v>
      </c>
      <c r="S3" s="1">
        <v>0.87</v>
      </c>
      <c r="T3" s="1">
        <v>1</v>
      </c>
      <c r="U3" s="77">
        <v>0.7</v>
      </c>
    </row>
    <row r="4" spans="1:22" ht="16.8">
      <c r="A4" s="42" t="s">
        <v>185</v>
      </c>
      <c r="B4" s="82">
        <v>4</v>
      </c>
      <c r="C4" s="82">
        <v>3</v>
      </c>
      <c r="D4" s="82" t="str">
        <f t="shared" ref="D4" si="0">B4&amp;"-"&amp;C4</f>
        <v>4-3</v>
      </c>
      <c r="E4" s="84">
        <v>1.4493100000000001</v>
      </c>
      <c r="F4" s="42">
        <v>5.5</v>
      </c>
      <c r="G4" s="42">
        <v>1</v>
      </c>
      <c r="H4" s="73" t="s">
        <v>197</v>
      </c>
      <c r="I4" s="72">
        <v>2</v>
      </c>
      <c r="J4" s="72">
        <v>1.5957300000000001</v>
      </c>
      <c r="K4" s="107" t="s">
        <v>179</v>
      </c>
      <c r="L4" s="107"/>
      <c r="M4" s="69">
        <v>150</v>
      </c>
      <c r="N4" s="69" t="s">
        <v>180</v>
      </c>
      <c r="O4" s="65">
        <v>8000.8453529999997</v>
      </c>
      <c r="P4" s="69" t="s">
        <v>181</v>
      </c>
      <c r="Q4" s="65">
        <f>Q3+Q2</f>
        <v>4.5623296265391522</v>
      </c>
      <c r="R4" s="66" t="s">
        <v>182</v>
      </c>
      <c r="S4" s="1">
        <f>(S2-S3)*9.81</f>
        <v>4.1398200000000003</v>
      </c>
      <c r="T4" s="1">
        <v>2</v>
      </c>
      <c r="U4" s="77">
        <v>0.56000000000000005</v>
      </c>
    </row>
    <row r="5" spans="1:22">
      <c r="A5" s="42" t="s">
        <v>186</v>
      </c>
      <c r="B5" s="42">
        <v>5</v>
      </c>
      <c r="C5" s="42">
        <v>4</v>
      </c>
      <c r="D5" s="82" t="str">
        <f t="shared" ref="D5:D40" si="1">B5&amp;"-"&amp;C5</f>
        <v>5-4</v>
      </c>
      <c r="E5" s="83">
        <v>3</v>
      </c>
      <c r="F5" s="42">
        <v>1.1000000000000001</v>
      </c>
      <c r="G5" s="42">
        <v>2</v>
      </c>
      <c r="H5" s="73" t="s">
        <v>197</v>
      </c>
      <c r="I5" s="72">
        <v>3</v>
      </c>
      <c r="J5" s="72">
        <v>1.87368</v>
      </c>
      <c r="T5" s="1">
        <v>3</v>
      </c>
      <c r="U5" s="77">
        <v>0.48</v>
      </c>
    </row>
    <row r="6" spans="1:22">
      <c r="A6" s="42" t="s">
        <v>186</v>
      </c>
      <c r="B6" s="42">
        <v>6</v>
      </c>
      <c r="C6" s="42">
        <v>5</v>
      </c>
      <c r="D6" s="82" t="str">
        <f t="shared" si="1"/>
        <v>6-5</v>
      </c>
      <c r="E6" s="83">
        <v>3</v>
      </c>
      <c r="F6" s="42">
        <v>1.1000000000000001</v>
      </c>
      <c r="G6" s="42">
        <v>4</v>
      </c>
      <c r="H6" s="73" t="s">
        <v>197</v>
      </c>
      <c r="I6" s="72">
        <v>4</v>
      </c>
      <c r="J6" s="72">
        <v>2.4550000000000001</v>
      </c>
      <c r="T6" s="1">
        <v>4</v>
      </c>
      <c r="U6" s="77">
        <v>0.43</v>
      </c>
    </row>
    <row r="7" spans="1:22">
      <c r="A7" s="42" t="s">
        <v>186</v>
      </c>
      <c r="B7" s="42">
        <v>7</v>
      </c>
      <c r="C7" s="42">
        <v>6</v>
      </c>
      <c r="D7" s="82" t="str">
        <f t="shared" si="1"/>
        <v>7-6</v>
      </c>
      <c r="E7" s="83">
        <v>3</v>
      </c>
      <c r="F7" s="42">
        <v>1.1000000000000001</v>
      </c>
      <c r="G7" s="42">
        <v>6</v>
      </c>
      <c r="H7" s="74" t="s">
        <v>198</v>
      </c>
      <c r="I7" s="75">
        <v>4</v>
      </c>
      <c r="J7" s="75">
        <v>17.454999999999998</v>
      </c>
      <c r="T7" s="1">
        <v>5</v>
      </c>
      <c r="U7" s="77">
        <v>0.4</v>
      </c>
    </row>
    <row r="8" spans="1:22">
      <c r="A8" s="42" t="s">
        <v>186</v>
      </c>
      <c r="B8" s="42">
        <v>8</v>
      </c>
      <c r="C8" s="42">
        <v>7</v>
      </c>
      <c r="D8" s="82" t="str">
        <f t="shared" si="1"/>
        <v>8-7</v>
      </c>
      <c r="E8" s="83">
        <v>3</v>
      </c>
      <c r="F8" s="42">
        <v>1.1000000000000001</v>
      </c>
      <c r="G8" s="42">
        <v>8</v>
      </c>
      <c r="H8" s="74" t="s">
        <v>198</v>
      </c>
      <c r="I8" s="72">
        <v>5</v>
      </c>
      <c r="J8" s="72">
        <v>14.455</v>
      </c>
      <c r="T8" s="1">
        <v>6</v>
      </c>
      <c r="U8" s="77">
        <v>0.39200000000000002</v>
      </c>
    </row>
    <row r="9" spans="1:22">
      <c r="A9" s="42" t="s">
        <v>186</v>
      </c>
      <c r="B9" s="42">
        <v>9</v>
      </c>
      <c r="C9" s="42">
        <v>8</v>
      </c>
      <c r="D9" s="82" t="str">
        <f t="shared" si="1"/>
        <v>9-8</v>
      </c>
      <c r="E9" s="83">
        <v>3</v>
      </c>
      <c r="F9" s="42">
        <v>1.1000000000000001</v>
      </c>
      <c r="G9" s="42">
        <v>10</v>
      </c>
      <c r="H9" s="74" t="s">
        <v>198</v>
      </c>
      <c r="I9" s="72">
        <v>6</v>
      </c>
      <c r="J9" s="72">
        <v>11.455</v>
      </c>
      <c r="T9" s="1">
        <v>7</v>
      </c>
      <c r="U9" s="77">
        <v>0.37</v>
      </c>
    </row>
    <row r="10" spans="1:22">
      <c r="A10" s="42" t="s">
        <v>186</v>
      </c>
      <c r="B10" s="42">
        <v>10</v>
      </c>
      <c r="C10" s="42">
        <v>9</v>
      </c>
      <c r="D10" s="82" t="str">
        <f t="shared" si="1"/>
        <v>10-9</v>
      </c>
      <c r="E10" s="83">
        <v>3.6549999999999998</v>
      </c>
      <c r="F10" s="42">
        <v>1.1000000000000001</v>
      </c>
      <c r="G10" s="42">
        <v>12</v>
      </c>
      <c r="H10" s="74" t="s">
        <v>198</v>
      </c>
      <c r="I10" s="72">
        <v>7</v>
      </c>
      <c r="J10" s="72">
        <v>8.4550000000000001</v>
      </c>
      <c r="T10" s="1">
        <v>8</v>
      </c>
      <c r="U10" s="77">
        <v>0.36</v>
      </c>
    </row>
    <row r="11" spans="1:22">
      <c r="A11" s="42" t="s">
        <v>186</v>
      </c>
      <c r="B11" s="42">
        <v>11</v>
      </c>
      <c r="C11" s="42">
        <v>10</v>
      </c>
      <c r="D11" s="82" t="str">
        <f t="shared" si="1"/>
        <v>11-10</v>
      </c>
      <c r="E11" s="83">
        <v>1.9</v>
      </c>
      <c r="F11" s="42">
        <v>1.1000000000000001</v>
      </c>
      <c r="G11" s="42">
        <v>12</v>
      </c>
      <c r="H11" s="74" t="s">
        <v>198</v>
      </c>
      <c r="I11" s="72">
        <v>8</v>
      </c>
      <c r="J11" s="72">
        <v>5.4550000000000001</v>
      </c>
      <c r="T11" s="1">
        <v>9</v>
      </c>
      <c r="U11" s="77">
        <v>0.34499999999999997</v>
      </c>
    </row>
    <row r="12" spans="1:22">
      <c r="A12" s="42" t="s">
        <v>187</v>
      </c>
      <c r="B12" s="42">
        <v>12</v>
      </c>
      <c r="C12" s="42">
        <v>11</v>
      </c>
      <c r="D12" s="82" t="str">
        <f t="shared" si="1"/>
        <v>12-11</v>
      </c>
      <c r="E12" s="83">
        <v>24.6</v>
      </c>
      <c r="F12" s="42">
        <v>1.1000000000000001</v>
      </c>
      <c r="G12" s="42">
        <v>12</v>
      </c>
      <c r="H12" s="74" t="s">
        <v>198</v>
      </c>
      <c r="I12" s="75">
        <v>9</v>
      </c>
      <c r="J12" s="75">
        <v>2.4550000000000001</v>
      </c>
      <c r="T12" s="1">
        <v>10</v>
      </c>
      <c r="U12" s="77">
        <v>0.34</v>
      </c>
    </row>
    <row r="13" spans="1:22">
      <c r="A13" s="42" t="s">
        <v>187</v>
      </c>
      <c r="B13" s="42">
        <v>13</v>
      </c>
      <c r="C13" s="42">
        <v>12</v>
      </c>
      <c r="D13" s="82" t="str">
        <f t="shared" si="1"/>
        <v>13-12</v>
      </c>
      <c r="E13" s="83">
        <v>14.9</v>
      </c>
      <c r="F13" s="42">
        <v>1.1000000000000001</v>
      </c>
      <c r="G13" s="42">
        <v>24</v>
      </c>
      <c r="H13" s="74" t="s">
        <v>198</v>
      </c>
      <c r="I13" s="75">
        <v>10</v>
      </c>
      <c r="J13" s="75">
        <v>-1.2</v>
      </c>
      <c r="T13" s="1">
        <v>15</v>
      </c>
      <c r="U13" s="77">
        <v>0.3</v>
      </c>
    </row>
    <row r="14" spans="1:22">
      <c r="A14" s="42" t="s">
        <v>187</v>
      </c>
      <c r="B14" s="42">
        <v>15</v>
      </c>
      <c r="C14" s="42">
        <v>13</v>
      </c>
      <c r="D14" s="82" t="str">
        <f t="shared" si="1"/>
        <v>15-13</v>
      </c>
      <c r="E14" s="83">
        <v>9.6999999999999993</v>
      </c>
      <c r="F14" s="42">
        <v>1.1000000000000001</v>
      </c>
      <c r="G14" s="42">
        <v>24</v>
      </c>
      <c r="H14" s="74" t="s">
        <v>198</v>
      </c>
      <c r="I14" s="75">
        <v>11</v>
      </c>
      <c r="J14" s="75">
        <v>-1.2</v>
      </c>
      <c r="T14" s="1">
        <v>20</v>
      </c>
      <c r="U14" s="77">
        <v>0.28000000000000003</v>
      </c>
    </row>
    <row r="15" spans="1:22">
      <c r="A15" s="75" t="s">
        <v>188</v>
      </c>
      <c r="B15" s="75">
        <v>14</v>
      </c>
      <c r="C15" s="75">
        <v>15</v>
      </c>
      <c r="D15" s="68" t="str">
        <f t="shared" si="1"/>
        <v>14-15</v>
      </c>
      <c r="E15" s="85">
        <v>8</v>
      </c>
      <c r="F15" s="80">
        <v>1.1000000000000001</v>
      </c>
      <c r="G15" s="80">
        <v>48</v>
      </c>
      <c r="H15" s="74" t="s">
        <v>198</v>
      </c>
      <c r="I15" s="75">
        <v>12</v>
      </c>
      <c r="J15" s="75">
        <v>-1.2</v>
      </c>
      <c r="T15" s="1">
        <v>30</v>
      </c>
      <c r="U15" s="77">
        <v>0.25</v>
      </c>
    </row>
    <row r="16" spans="1:22">
      <c r="A16" s="70" t="s">
        <v>187</v>
      </c>
      <c r="B16" s="70">
        <v>15</v>
      </c>
      <c r="C16" s="70">
        <v>16</v>
      </c>
      <c r="D16" s="86" t="str">
        <f t="shared" si="1"/>
        <v>15-16</v>
      </c>
      <c r="E16" s="87">
        <v>9.6999999999999993</v>
      </c>
      <c r="F16" s="70">
        <v>1.1000000000000001</v>
      </c>
      <c r="G16" s="70">
        <v>24</v>
      </c>
      <c r="H16" s="74" t="s">
        <v>198</v>
      </c>
      <c r="I16" s="75">
        <v>13</v>
      </c>
      <c r="J16" s="75">
        <v>-1.2</v>
      </c>
      <c r="T16" s="1">
        <v>40</v>
      </c>
      <c r="U16" s="77">
        <v>0.23</v>
      </c>
    </row>
    <row r="17" spans="1:21">
      <c r="A17" s="70" t="s">
        <v>187</v>
      </c>
      <c r="B17" s="70">
        <v>16</v>
      </c>
      <c r="C17" s="70">
        <v>17</v>
      </c>
      <c r="D17" s="86" t="str">
        <f t="shared" si="1"/>
        <v>16-17</v>
      </c>
      <c r="E17" s="87">
        <v>11.55</v>
      </c>
      <c r="F17" s="70">
        <v>1.1000000000000001</v>
      </c>
      <c r="G17" s="70">
        <v>24</v>
      </c>
      <c r="H17" s="74" t="s">
        <v>198</v>
      </c>
      <c r="I17" s="75">
        <v>14</v>
      </c>
      <c r="J17" s="75">
        <v>-1.2</v>
      </c>
      <c r="T17" s="1">
        <v>50</v>
      </c>
      <c r="U17" s="77">
        <v>0.215</v>
      </c>
    </row>
    <row r="18" spans="1:21">
      <c r="A18" s="70" t="s">
        <v>187</v>
      </c>
      <c r="B18" s="70">
        <v>17</v>
      </c>
      <c r="C18" s="70">
        <v>18</v>
      </c>
      <c r="D18" s="86" t="str">
        <f t="shared" si="1"/>
        <v>17-18</v>
      </c>
      <c r="E18" s="87">
        <v>6.58</v>
      </c>
      <c r="F18" s="70">
        <v>1.1000000000000001</v>
      </c>
      <c r="G18" s="70">
        <v>18</v>
      </c>
      <c r="H18" s="74" t="s">
        <v>198</v>
      </c>
      <c r="I18" s="92">
        <v>15</v>
      </c>
      <c r="J18" s="75">
        <v>-1.2</v>
      </c>
      <c r="T18" s="1">
        <v>60</v>
      </c>
      <c r="U18" s="77">
        <v>0.20300000000000001</v>
      </c>
    </row>
    <row r="19" spans="1:21">
      <c r="A19" s="70" t="s">
        <v>187</v>
      </c>
      <c r="B19" s="70">
        <v>18</v>
      </c>
      <c r="C19" s="70">
        <v>19</v>
      </c>
      <c r="D19" s="86" t="str">
        <f t="shared" si="1"/>
        <v>18-19</v>
      </c>
      <c r="E19" s="87">
        <v>18.02</v>
      </c>
      <c r="F19" s="70">
        <v>1.1000000000000001</v>
      </c>
      <c r="G19" s="70">
        <v>12</v>
      </c>
      <c r="H19" s="74" t="s">
        <v>198</v>
      </c>
      <c r="I19" s="75">
        <v>16</v>
      </c>
      <c r="J19" s="75">
        <v>-1.2</v>
      </c>
      <c r="T19" s="1">
        <v>70</v>
      </c>
      <c r="U19" s="77">
        <v>0.19500000000000001</v>
      </c>
    </row>
    <row r="20" spans="1:21">
      <c r="A20" s="70" t="s">
        <v>191</v>
      </c>
      <c r="B20" s="70">
        <v>19</v>
      </c>
      <c r="C20" s="70">
        <v>20</v>
      </c>
      <c r="D20" s="86" t="str">
        <f t="shared" si="1"/>
        <v>19-20</v>
      </c>
      <c r="E20" s="87">
        <v>1.9</v>
      </c>
      <c r="F20" s="70">
        <v>1.1000000000000001</v>
      </c>
      <c r="G20" s="70">
        <v>6</v>
      </c>
      <c r="H20" s="74" t="s">
        <v>198</v>
      </c>
      <c r="I20" s="75">
        <v>17</v>
      </c>
      <c r="J20" s="75">
        <v>-1.2</v>
      </c>
      <c r="T20" s="1">
        <v>80</v>
      </c>
      <c r="U20" s="77">
        <v>0.192</v>
      </c>
    </row>
    <row r="21" spans="1:21">
      <c r="A21" s="70" t="s">
        <v>191</v>
      </c>
      <c r="B21" s="70">
        <v>20</v>
      </c>
      <c r="C21" s="70">
        <v>21</v>
      </c>
      <c r="D21" s="86" t="str">
        <f t="shared" si="1"/>
        <v>20-21</v>
      </c>
      <c r="E21" s="87">
        <v>3.6549999999999998</v>
      </c>
      <c r="F21" s="70">
        <v>1.1000000000000001</v>
      </c>
      <c r="G21" s="70">
        <v>6</v>
      </c>
      <c r="H21" s="74" t="s">
        <v>198</v>
      </c>
      <c r="I21" s="75">
        <v>18</v>
      </c>
      <c r="J21" s="75">
        <v>-1.2</v>
      </c>
      <c r="T21" s="1">
        <v>90</v>
      </c>
      <c r="U21" s="77">
        <v>0.187</v>
      </c>
    </row>
    <row r="22" spans="1:21">
      <c r="A22" s="70" t="s">
        <v>191</v>
      </c>
      <c r="B22" s="86">
        <v>21</v>
      </c>
      <c r="C22" s="86">
        <v>22</v>
      </c>
      <c r="D22" s="86" t="str">
        <f t="shared" si="1"/>
        <v>21-22</v>
      </c>
      <c r="E22" s="88">
        <v>3</v>
      </c>
      <c r="F22" s="70">
        <v>1.1000000000000001</v>
      </c>
      <c r="G22" s="70">
        <v>5</v>
      </c>
      <c r="H22" s="74" t="s">
        <v>198</v>
      </c>
      <c r="I22" s="75">
        <v>19</v>
      </c>
      <c r="J22" s="75">
        <v>-1.2</v>
      </c>
      <c r="T22" s="1">
        <v>100</v>
      </c>
      <c r="U22" s="77">
        <v>0.185</v>
      </c>
    </row>
    <row r="23" spans="1:21">
      <c r="A23" s="70" t="s">
        <v>191</v>
      </c>
      <c r="B23" s="70">
        <v>22</v>
      </c>
      <c r="C23" s="70">
        <v>23</v>
      </c>
      <c r="D23" s="86" t="str">
        <f t="shared" si="1"/>
        <v>22-23</v>
      </c>
      <c r="E23" s="87">
        <v>3</v>
      </c>
      <c r="F23" s="70">
        <v>1.1000000000000001</v>
      </c>
      <c r="G23" s="70">
        <v>4</v>
      </c>
      <c r="H23" s="74" t="s">
        <v>198</v>
      </c>
      <c r="I23" s="75">
        <v>20</v>
      </c>
      <c r="J23" s="75">
        <v>-1.2</v>
      </c>
      <c r="T23" s="1">
        <v>400</v>
      </c>
      <c r="U23" s="77">
        <v>0.15</v>
      </c>
    </row>
    <row r="24" spans="1:21">
      <c r="A24" s="70" t="s">
        <v>191</v>
      </c>
      <c r="B24" s="70">
        <v>23</v>
      </c>
      <c r="C24" s="70">
        <v>24</v>
      </c>
      <c r="D24" s="86" t="str">
        <f t="shared" si="1"/>
        <v>23-24</v>
      </c>
      <c r="E24" s="87">
        <v>3</v>
      </c>
      <c r="F24" s="70">
        <v>1.1000000000000001</v>
      </c>
      <c r="G24" s="70">
        <v>3</v>
      </c>
      <c r="H24" s="74" t="s">
        <v>198</v>
      </c>
      <c r="I24" s="75">
        <v>21</v>
      </c>
      <c r="J24" s="75">
        <v>2.4550000000000001</v>
      </c>
    </row>
    <row r="25" spans="1:21">
      <c r="A25" s="70" t="s">
        <v>191</v>
      </c>
      <c r="B25" s="70">
        <v>24</v>
      </c>
      <c r="C25" s="70">
        <v>25</v>
      </c>
      <c r="D25" s="86" t="str">
        <f t="shared" si="1"/>
        <v>24-25</v>
      </c>
      <c r="E25" s="87">
        <v>3</v>
      </c>
      <c r="F25" s="70">
        <v>1.1000000000000001</v>
      </c>
      <c r="G25" s="70">
        <v>2</v>
      </c>
      <c r="H25" s="74" t="s">
        <v>198</v>
      </c>
      <c r="I25" s="75">
        <v>22</v>
      </c>
      <c r="J25" s="75">
        <v>5.4550000000000001</v>
      </c>
    </row>
    <row r="26" spans="1:21">
      <c r="A26" s="70" t="s">
        <v>191</v>
      </c>
      <c r="B26" s="70">
        <v>25</v>
      </c>
      <c r="C26" s="70">
        <v>26</v>
      </c>
      <c r="D26" s="86" t="str">
        <f t="shared" si="1"/>
        <v>25-26</v>
      </c>
      <c r="E26" s="87">
        <v>3</v>
      </c>
      <c r="F26" s="70">
        <v>1.1000000000000001</v>
      </c>
      <c r="G26" s="70">
        <v>1</v>
      </c>
      <c r="H26" s="74" t="s">
        <v>198</v>
      </c>
      <c r="I26" s="75">
        <v>23</v>
      </c>
      <c r="J26" s="75">
        <v>8.4550000000000001</v>
      </c>
    </row>
    <row r="27" spans="1:21">
      <c r="A27" s="70" t="s">
        <v>206</v>
      </c>
      <c r="B27" s="70">
        <v>26</v>
      </c>
      <c r="C27" s="70">
        <v>27</v>
      </c>
      <c r="D27" s="86" t="str">
        <f t="shared" si="1"/>
        <v>26-27</v>
      </c>
      <c r="E27" s="87">
        <v>1.4493100000000001</v>
      </c>
      <c r="F27" s="70">
        <v>5.5</v>
      </c>
      <c r="G27" s="70">
        <v>1</v>
      </c>
      <c r="H27" s="74" t="s">
        <v>198</v>
      </c>
      <c r="I27" s="75">
        <v>24</v>
      </c>
      <c r="J27" s="75">
        <v>11.455</v>
      </c>
    </row>
    <row r="28" spans="1:21">
      <c r="A28" s="70" t="s">
        <v>207</v>
      </c>
      <c r="B28" s="70">
        <v>27</v>
      </c>
      <c r="C28" s="70">
        <v>28</v>
      </c>
      <c r="D28" s="86" t="str">
        <f t="shared" si="1"/>
        <v>27-28</v>
      </c>
      <c r="E28" s="87">
        <v>1.6230500000000001</v>
      </c>
      <c r="F28" s="70">
        <v>5.5</v>
      </c>
      <c r="G28" s="70">
        <v>0</v>
      </c>
      <c r="H28" s="74" t="s">
        <v>198</v>
      </c>
      <c r="I28" s="75">
        <v>25</v>
      </c>
      <c r="J28" s="75">
        <v>14.455</v>
      </c>
    </row>
    <row r="29" spans="1:21">
      <c r="A29" s="70" t="s">
        <v>208</v>
      </c>
      <c r="B29" s="70">
        <v>27</v>
      </c>
      <c r="C29" s="70">
        <v>29</v>
      </c>
      <c r="D29" s="86" t="str">
        <f t="shared" si="1"/>
        <v>27-29</v>
      </c>
      <c r="E29" s="87">
        <v>3.7560600000000002</v>
      </c>
      <c r="F29" s="70">
        <v>4</v>
      </c>
      <c r="G29" s="70">
        <v>0</v>
      </c>
      <c r="H29" s="74" t="s">
        <v>198</v>
      </c>
      <c r="I29" s="75">
        <v>26</v>
      </c>
      <c r="J29" s="75">
        <v>17.454999999999998</v>
      </c>
    </row>
    <row r="30" spans="1:21">
      <c r="A30" s="71" t="s">
        <v>187</v>
      </c>
      <c r="B30" s="71">
        <v>19</v>
      </c>
      <c r="C30" s="71">
        <v>30</v>
      </c>
      <c r="D30" s="89" t="str">
        <f t="shared" si="1"/>
        <v>19-30</v>
      </c>
      <c r="E30" s="90">
        <v>6.58</v>
      </c>
      <c r="F30" s="71">
        <v>1.1000000000000001</v>
      </c>
      <c r="G30" s="71">
        <v>6</v>
      </c>
      <c r="H30" s="76" t="s">
        <v>197</v>
      </c>
      <c r="I30" s="75">
        <v>26</v>
      </c>
      <c r="J30" s="75">
        <v>2.4550000000000001</v>
      </c>
    </row>
    <row r="31" spans="1:21">
      <c r="A31" s="71" t="s">
        <v>192</v>
      </c>
      <c r="B31" s="71">
        <v>30</v>
      </c>
      <c r="C31" s="71">
        <v>31</v>
      </c>
      <c r="D31" s="89" t="str">
        <f t="shared" si="1"/>
        <v>30-31</v>
      </c>
      <c r="E31" s="90">
        <v>1.9</v>
      </c>
      <c r="F31" s="71">
        <v>1.1000000000000001</v>
      </c>
      <c r="G31" s="71">
        <v>6</v>
      </c>
      <c r="H31" s="76" t="s">
        <v>197</v>
      </c>
      <c r="I31" s="75">
        <v>27</v>
      </c>
      <c r="J31" s="75">
        <v>1.87368</v>
      </c>
    </row>
    <row r="32" spans="1:21">
      <c r="A32" s="71" t="s">
        <v>192</v>
      </c>
      <c r="B32" s="71">
        <v>31</v>
      </c>
      <c r="C32" s="71">
        <v>32</v>
      </c>
      <c r="D32" s="89" t="str">
        <f t="shared" si="1"/>
        <v>31-32</v>
      </c>
      <c r="E32" s="90">
        <v>3.6549999999999998</v>
      </c>
      <c r="F32" s="71">
        <v>1.1000000000000001</v>
      </c>
      <c r="G32" s="71">
        <v>6</v>
      </c>
      <c r="H32" s="76" t="s">
        <v>197</v>
      </c>
      <c r="I32" s="75">
        <v>28</v>
      </c>
      <c r="J32" s="75">
        <v>0.78</v>
      </c>
    </row>
    <row r="33" spans="1:10">
      <c r="A33" s="71" t="s">
        <v>192</v>
      </c>
      <c r="B33" s="89">
        <v>32</v>
      </c>
      <c r="C33" s="89">
        <v>33</v>
      </c>
      <c r="D33" s="89" t="str">
        <f t="shared" si="1"/>
        <v>32-33</v>
      </c>
      <c r="E33" s="91">
        <v>3</v>
      </c>
      <c r="F33" s="71">
        <v>1.1000000000000001</v>
      </c>
      <c r="G33" s="71">
        <v>5</v>
      </c>
      <c r="H33" s="76" t="s">
        <v>197</v>
      </c>
      <c r="I33" s="75">
        <v>29</v>
      </c>
      <c r="J33" s="75">
        <v>1.5957300000000001</v>
      </c>
    </row>
    <row r="34" spans="1:10">
      <c r="A34" s="71" t="s">
        <v>192</v>
      </c>
      <c r="B34" s="71">
        <v>33</v>
      </c>
      <c r="C34" s="71">
        <v>34</v>
      </c>
      <c r="D34" s="89" t="str">
        <f t="shared" si="1"/>
        <v>33-34</v>
      </c>
      <c r="E34" s="90">
        <v>3</v>
      </c>
      <c r="F34" s="71">
        <v>1.1000000000000001</v>
      </c>
      <c r="G34" s="71">
        <v>4</v>
      </c>
      <c r="H34" s="76" t="s">
        <v>198</v>
      </c>
      <c r="I34" s="75">
        <v>30</v>
      </c>
      <c r="J34" s="75">
        <v>-1.2</v>
      </c>
    </row>
    <row r="35" spans="1:10">
      <c r="A35" s="71" t="s">
        <v>192</v>
      </c>
      <c r="B35" s="71">
        <v>34</v>
      </c>
      <c r="C35" s="71">
        <v>35</v>
      </c>
      <c r="D35" s="89" t="str">
        <f t="shared" si="1"/>
        <v>34-35</v>
      </c>
      <c r="E35" s="90">
        <v>3</v>
      </c>
      <c r="F35" s="71">
        <v>1.1000000000000001</v>
      </c>
      <c r="G35" s="71">
        <v>3</v>
      </c>
      <c r="H35" s="76" t="s">
        <v>198</v>
      </c>
      <c r="I35" s="75">
        <v>31</v>
      </c>
      <c r="J35" s="75">
        <v>-1.2</v>
      </c>
    </row>
    <row r="36" spans="1:10">
      <c r="A36" s="71" t="s">
        <v>192</v>
      </c>
      <c r="B36" s="71">
        <v>35</v>
      </c>
      <c r="C36" s="71">
        <v>36</v>
      </c>
      <c r="D36" s="89" t="str">
        <f t="shared" si="1"/>
        <v>35-36</v>
      </c>
      <c r="E36" s="71">
        <v>3</v>
      </c>
      <c r="F36" s="71">
        <v>1.1000000000000001</v>
      </c>
      <c r="G36" s="71">
        <v>2</v>
      </c>
      <c r="H36" s="76" t="s">
        <v>198</v>
      </c>
      <c r="I36" s="75">
        <v>32</v>
      </c>
      <c r="J36" s="75">
        <v>2.4550000000000001</v>
      </c>
    </row>
    <row r="37" spans="1:10">
      <c r="A37" s="71" t="s">
        <v>192</v>
      </c>
      <c r="B37" s="71">
        <v>36</v>
      </c>
      <c r="C37" s="71">
        <v>37</v>
      </c>
      <c r="D37" s="89" t="str">
        <f t="shared" si="1"/>
        <v>36-37</v>
      </c>
      <c r="E37" s="71">
        <v>3</v>
      </c>
      <c r="F37" s="71">
        <v>1.1000000000000001</v>
      </c>
      <c r="G37" s="71">
        <v>1</v>
      </c>
      <c r="H37" s="76" t="s">
        <v>198</v>
      </c>
      <c r="I37" s="75">
        <v>33</v>
      </c>
      <c r="J37" s="75">
        <v>5.4550000000000001</v>
      </c>
    </row>
    <row r="38" spans="1:10">
      <c r="A38" s="71" t="s">
        <v>209</v>
      </c>
      <c r="B38" s="71">
        <v>37</v>
      </c>
      <c r="C38" s="71">
        <v>38</v>
      </c>
      <c r="D38" s="89" t="str">
        <f t="shared" si="1"/>
        <v>37-38</v>
      </c>
      <c r="E38" s="89">
        <v>1.4493100000000001</v>
      </c>
      <c r="F38" s="71">
        <v>5.5</v>
      </c>
      <c r="G38" s="71">
        <v>1</v>
      </c>
      <c r="H38" s="76" t="s">
        <v>198</v>
      </c>
      <c r="I38" s="75">
        <v>34</v>
      </c>
      <c r="J38" s="75">
        <v>8.4550000000000001</v>
      </c>
    </row>
    <row r="39" spans="1:10">
      <c r="A39" s="71" t="s">
        <v>210</v>
      </c>
      <c r="B39" s="71">
        <v>38</v>
      </c>
      <c r="C39" s="71">
        <v>39</v>
      </c>
      <c r="D39" s="89" t="str">
        <f t="shared" si="1"/>
        <v>38-39</v>
      </c>
      <c r="E39" s="71">
        <v>1.6230500000000001</v>
      </c>
      <c r="F39" s="71">
        <v>5.5</v>
      </c>
      <c r="G39" s="71">
        <v>0</v>
      </c>
      <c r="H39" s="76" t="s">
        <v>198</v>
      </c>
      <c r="I39" s="75">
        <v>35</v>
      </c>
      <c r="J39" s="75">
        <v>11.455</v>
      </c>
    </row>
    <row r="40" spans="1:10">
      <c r="A40" s="71" t="s">
        <v>211</v>
      </c>
      <c r="B40" s="71">
        <v>38</v>
      </c>
      <c r="C40" s="71">
        <v>40</v>
      </c>
      <c r="D40" s="89" t="str">
        <f t="shared" si="1"/>
        <v>38-40</v>
      </c>
      <c r="E40" s="71">
        <v>3.7560600000000002</v>
      </c>
      <c r="F40" s="71">
        <v>4</v>
      </c>
      <c r="G40" s="71">
        <v>0</v>
      </c>
      <c r="H40" s="76" t="s">
        <v>198</v>
      </c>
      <c r="I40" s="75">
        <v>36</v>
      </c>
      <c r="J40" s="75">
        <v>14.455</v>
      </c>
    </row>
    <row r="41" spans="1:10">
      <c r="A41" s="1"/>
      <c r="B41" s="1"/>
      <c r="C41" s="1"/>
      <c r="D41" s="1"/>
      <c r="E41" s="1"/>
      <c r="F41" s="1"/>
      <c r="G41" s="1"/>
      <c r="H41" s="76" t="s">
        <v>198</v>
      </c>
      <c r="I41" s="75">
        <v>37</v>
      </c>
      <c r="J41" s="75">
        <v>17.454999999999998</v>
      </c>
    </row>
    <row r="42" spans="1:10">
      <c r="H42" s="76" t="s">
        <v>197</v>
      </c>
      <c r="I42" s="75">
        <v>37</v>
      </c>
      <c r="J42" s="75">
        <v>2.4550000000000001</v>
      </c>
    </row>
    <row r="43" spans="1:10">
      <c r="H43" s="76" t="s">
        <v>197</v>
      </c>
      <c r="I43" s="75">
        <v>38</v>
      </c>
      <c r="J43" s="75">
        <v>1.87368</v>
      </c>
    </row>
    <row r="44" spans="1:10">
      <c r="H44" s="76" t="s">
        <v>197</v>
      </c>
      <c r="I44" s="75">
        <v>39</v>
      </c>
      <c r="J44" s="75">
        <v>0.78</v>
      </c>
    </row>
    <row r="45" spans="1:10">
      <c r="H45" s="76" t="s">
        <v>197</v>
      </c>
      <c r="I45" s="75">
        <v>40</v>
      </c>
      <c r="J45" s="75">
        <v>1.5957300000000001</v>
      </c>
    </row>
  </sheetData>
  <mergeCells count="5">
    <mergeCell ref="K2:L2"/>
    <mergeCell ref="K3:L3"/>
    <mergeCell ref="K4:L4"/>
    <mergeCell ref="H1:J1"/>
    <mergeCell ref="K1:S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5" sqref="H25"/>
    </sheetView>
  </sheetViews>
  <sheetFormatPr defaultRowHeight="14.4"/>
  <cols>
    <col min="3" max="3" width="25.6640625" customWidth="1"/>
    <col min="6" max="6" width="22.44140625" customWidth="1"/>
    <col min="7" max="7" width="8.6640625" customWidth="1"/>
  </cols>
  <sheetData>
    <row r="1" spans="1:13">
      <c r="A1" s="108" t="s">
        <v>235</v>
      </c>
      <c r="B1" s="108"/>
      <c r="C1" s="108"/>
      <c r="D1" s="108"/>
      <c r="E1" s="77" t="s">
        <v>236</v>
      </c>
      <c r="F1" s="77"/>
      <c r="G1" s="1"/>
      <c r="H1" s="93"/>
      <c r="I1" s="108" t="s">
        <v>212</v>
      </c>
      <c r="J1" s="108"/>
      <c r="K1" s="108"/>
      <c r="L1" s="1" t="s">
        <v>69</v>
      </c>
      <c r="M1" s="1" t="s">
        <v>245</v>
      </c>
    </row>
    <row r="2" spans="1:13">
      <c r="A2" s="1"/>
      <c r="B2" s="1" t="s">
        <v>213</v>
      </c>
      <c r="C2" s="1" t="s">
        <v>68</v>
      </c>
      <c r="D2" s="1" t="s">
        <v>244</v>
      </c>
      <c r="E2" s="1"/>
      <c r="F2" s="1" t="s">
        <v>213</v>
      </c>
      <c r="G2" s="1" t="s">
        <v>68</v>
      </c>
      <c r="H2" s="1" t="s">
        <v>244</v>
      </c>
      <c r="I2" s="1"/>
      <c r="J2" s="1" t="s">
        <v>213</v>
      </c>
      <c r="K2" s="1" t="s">
        <v>68</v>
      </c>
      <c r="L2" s="1">
        <v>1.1000000000000001</v>
      </c>
      <c r="M2" s="1">
        <v>350</v>
      </c>
    </row>
    <row r="3" spans="1:13">
      <c r="A3" s="1">
        <v>10</v>
      </c>
      <c r="B3" s="1" t="s">
        <v>225</v>
      </c>
      <c r="C3" s="1">
        <v>100</v>
      </c>
      <c r="D3" s="1" t="s">
        <v>225</v>
      </c>
      <c r="E3" s="1">
        <v>10</v>
      </c>
      <c r="F3" s="1" t="s">
        <v>214</v>
      </c>
      <c r="G3" s="1">
        <v>100</v>
      </c>
      <c r="H3" s="1" t="s">
        <v>214</v>
      </c>
      <c r="I3" s="1">
        <v>5</v>
      </c>
      <c r="J3" s="1" t="s">
        <v>214</v>
      </c>
      <c r="K3" s="1">
        <v>100</v>
      </c>
    </row>
    <row r="4" spans="1:13">
      <c r="A4" s="1"/>
      <c r="B4" s="1" t="s">
        <v>226</v>
      </c>
      <c r="C4" s="1">
        <v>8</v>
      </c>
      <c r="D4" s="1" t="s">
        <v>227</v>
      </c>
      <c r="E4" s="1"/>
      <c r="F4" s="1" t="s">
        <v>215</v>
      </c>
      <c r="G4" s="1">
        <v>8</v>
      </c>
      <c r="H4" s="1" t="s">
        <v>216</v>
      </c>
      <c r="I4" s="1"/>
      <c r="J4" s="1" t="s">
        <v>215</v>
      </c>
      <c r="K4" s="1">
        <v>8</v>
      </c>
    </row>
    <row r="5" spans="1:13">
      <c r="A5" s="1">
        <v>9</v>
      </c>
      <c r="B5" s="1" t="s">
        <v>227</v>
      </c>
      <c r="C5" s="1">
        <v>60</v>
      </c>
      <c r="D5" s="1" t="s">
        <v>229</v>
      </c>
      <c r="E5" s="1">
        <v>9</v>
      </c>
      <c r="F5" s="1" t="s">
        <v>216</v>
      </c>
      <c r="G5" s="1">
        <v>60</v>
      </c>
      <c r="H5" s="1" t="s">
        <v>218</v>
      </c>
      <c r="I5" s="1">
        <v>4</v>
      </c>
      <c r="J5" s="1" t="s">
        <v>216</v>
      </c>
      <c r="K5" s="1">
        <v>60</v>
      </c>
    </row>
    <row r="6" spans="1:13">
      <c r="A6" s="1"/>
      <c r="B6" s="1" t="s">
        <v>228</v>
      </c>
      <c r="C6" s="1">
        <v>8</v>
      </c>
      <c r="D6" s="1" t="s">
        <v>224</v>
      </c>
      <c r="E6" s="1"/>
      <c r="F6" s="1" t="s">
        <v>217</v>
      </c>
      <c r="G6" s="1">
        <v>8</v>
      </c>
      <c r="H6" s="1" t="s">
        <v>237</v>
      </c>
      <c r="I6" s="1"/>
      <c r="J6" s="1" t="s">
        <v>217</v>
      </c>
      <c r="K6" s="1">
        <v>8</v>
      </c>
    </row>
    <row r="7" spans="1:13">
      <c r="A7" s="1">
        <v>8</v>
      </c>
      <c r="B7" s="1" t="s">
        <v>229</v>
      </c>
      <c r="C7" s="1">
        <v>60</v>
      </c>
      <c r="D7" s="1" t="s">
        <v>238</v>
      </c>
      <c r="E7" s="1">
        <v>8</v>
      </c>
      <c r="F7" s="1" t="s">
        <v>218</v>
      </c>
      <c r="G7" s="1">
        <v>60</v>
      </c>
      <c r="H7" s="1" t="s">
        <v>239</v>
      </c>
      <c r="I7" s="1">
        <v>3</v>
      </c>
      <c r="J7" s="1" t="s">
        <v>218</v>
      </c>
      <c r="K7" s="1">
        <v>60</v>
      </c>
    </row>
    <row r="8" spans="1:13">
      <c r="A8" s="1"/>
      <c r="B8" s="1" t="s">
        <v>230</v>
      </c>
      <c r="C8" s="1">
        <v>8</v>
      </c>
      <c r="D8" s="1" t="s">
        <v>240</v>
      </c>
      <c r="E8" s="1"/>
      <c r="F8" s="1" t="s">
        <v>219</v>
      </c>
      <c r="G8" s="1">
        <v>8</v>
      </c>
      <c r="H8" s="1" t="s">
        <v>241</v>
      </c>
      <c r="I8" s="1"/>
      <c r="J8" s="1" t="s">
        <v>219</v>
      </c>
      <c r="K8" s="1">
        <v>8</v>
      </c>
    </row>
    <row r="9" spans="1:13">
      <c r="A9" s="1">
        <v>2</v>
      </c>
      <c r="B9" s="1" t="s">
        <v>231</v>
      </c>
      <c r="C9" s="1">
        <v>60</v>
      </c>
      <c r="D9" s="1" t="s">
        <v>215</v>
      </c>
      <c r="E9" s="1">
        <v>2</v>
      </c>
      <c r="F9" s="1" t="s">
        <v>220</v>
      </c>
      <c r="G9" s="1">
        <v>60</v>
      </c>
      <c r="H9" s="1" t="s">
        <v>226</v>
      </c>
      <c r="I9" s="1">
        <v>2</v>
      </c>
      <c r="J9" s="1" t="s">
        <v>220</v>
      </c>
      <c r="K9" s="1">
        <v>60</v>
      </c>
    </row>
    <row r="10" spans="1:13">
      <c r="A10" s="1"/>
      <c r="B10" s="1" t="s">
        <v>232</v>
      </c>
      <c r="C10" s="1">
        <v>8</v>
      </c>
      <c r="D10" s="1"/>
      <c r="E10" s="1"/>
      <c r="F10" s="1" t="s">
        <v>221</v>
      </c>
      <c r="G10" s="1">
        <v>8</v>
      </c>
      <c r="H10" s="1"/>
      <c r="I10" s="1"/>
      <c r="J10" s="1" t="s">
        <v>221</v>
      </c>
      <c r="K10" s="1">
        <v>8</v>
      </c>
    </row>
    <row r="11" spans="1:13">
      <c r="A11" s="1">
        <v>1</v>
      </c>
      <c r="B11" s="1" t="s">
        <v>233</v>
      </c>
      <c r="C11" s="1">
        <v>60</v>
      </c>
      <c r="D11" s="1"/>
      <c r="E11" s="1">
        <v>1</v>
      </c>
      <c r="F11" s="1" t="s">
        <v>222</v>
      </c>
      <c r="G11" s="1">
        <v>60</v>
      </c>
      <c r="H11" s="1"/>
      <c r="I11" s="1">
        <v>1</v>
      </c>
      <c r="J11" s="1" t="s">
        <v>222</v>
      </c>
      <c r="K11" s="1">
        <v>60</v>
      </c>
    </row>
    <row r="12" spans="1:13">
      <c r="A12" s="1"/>
      <c r="B12" s="1" t="s">
        <v>234</v>
      </c>
      <c r="C12" s="1">
        <v>8</v>
      </c>
      <c r="D12" s="1"/>
      <c r="E12" s="1"/>
      <c r="F12" s="1" t="s">
        <v>223</v>
      </c>
      <c r="G12" s="1">
        <v>8</v>
      </c>
      <c r="H12" s="1"/>
      <c r="I12" s="1"/>
      <c r="J12" s="1" t="s">
        <v>223</v>
      </c>
      <c r="K12" s="1">
        <v>8</v>
      </c>
    </row>
    <row r="13" spans="1:13">
      <c r="A13" s="1">
        <v>5</v>
      </c>
      <c r="B13" s="1" t="s">
        <v>224</v>
      </c>
      <c r="C13" s="1">
        <v>100</v>
      </c>
      <c r="D13" s="1"/>
      <c r="E13" s="1">
        <v>5</v>
      </c>
      <c r="F13" s="1" t="s">
        <v>237</v>
      </c>
      <c r="G13" s="1">
        <v>100</v>
      </c>
      <c r="H13" s="1"/>
      <c r="I13" s="1"/>
      <c r="J13" s="1" t="s">
        <v>224</v>
      </c>
      <c r="K13" s="1">
        <v>100</v>
      </c>
    </row>
    <row r="14" spans="1:13">
      <c r="A14" s="1"/>
      <c r="B14" s="1" t="s">
        <v>219</v>
      </c>
      <c r="C14" s="1">
        <v>8</v>
      </c>
      <c r="D14" s="1"/>
      <c r="E14" s="1"/>
      <c r="F14" s="1" t="s">
        <v>230</v>
      </c>
      <c r="G14" s="1">
        <v>8</v>
      </c>
      <c r="H14" s="1"/>
      <c r="I14" s="1">
        <v>5</v>
      </c>
      <c r="J14" s="1" t="s">
        <v>225</v>
      </c>
      <c r="K14" s="1">
        <v>100</v>
      </c>
    </row>
    <row r="15" spans="1:13">
      <c r="A15" s="1">
        <v>2</v>
      </c>
      <c r="B15" s="1" t="s">
        <v>220</v>
      </c>
      <c r="C15" s="1">
        <f>C19</f>
        <v>60</v>
      </c>
      <c r="D15" s="1"/>
      <c r="E15" s="1">
        <v>2</v>
      </c>
      <c r="F15" s="1" t="s">
        <v>231</v>
      </c>
      <c r="G15" s="1">
        <f>G19</f>
        <v>60</v>
      </c>
      <c r="H15" s="1"/>
      <c r="I15" s="1"/>
      <c r="J15" s="1" t="s">
        <v>226</v>
      </c>
      <c r="K15" s="1">
        <v>8</v>
      </c>
    </row>
    <row r="16" spans="1:13">
      <c r="A16" s="1"/>
      <c r="B16" s="1" t="s">
        <v>221</v>
      </c>
      <c r="C16" s="1">
        <v>8</v>
      </c>
      <c r="D16" s="1"/>
      <c r="E16" s="1"/>
      <c r="F16" s="1" t="s">
        <v>232</v>
      </c>
      <c r="G16" s="1">
        <v>8</v>
      </c>
      <c r="H16" s="1"/>
      <c r="I16" s="1">
        <v>4</v>
      </c>
      <c r="J16" s="1" t="s">
        <v>227</v>
      </c>
      <c r="K16" s="1">
        <v>60</v>
      </c>
    </row>
    <row r="17" spans="1:11">
      <c r="A17" s="1">
        <v>1</v>
      </c>
      <c r="B17" s="1" t="s">
        <v>222</v>
      </c>
      <c r="C17" s="1">
        <v>60</v>
      </c>
      <c r="D17" s="1"/>
      <c r="E17" s="1">
        <v>1</v>
      </c>
      <c r="F17" s="1" t="s">
        <v>233</v>
      </c>
      <c r="G17" s="1">
        <v>60</v>
      </c>
      <c r="H17" s="1"/>
      <c r="I17" s="1"/>
      <c r="J17" s="1" t="s">
        <v>228</v>
      </c>
      <c r="K17" s="1">
        <v>8</v>
      </c>
    </row>
    <row r="18" spans="1:11">
      <c r="A18" s="1"/>
      <c r="B18" s="1" t="s">
        <v>223</v>
      </c>
      <c r="C18" s="1">
        <v>8</v>
      </c>
      <c r="D18" s="1"/>
      <c r="E18" s="1"/>
      <c r="F18" s="1" t="s">
        <v>234</v>
      </c>
      <c r="G18" s="1">
        <v>8</v>
      </c>
      <c r="H18" s="1"/>
      <c r="I18" s="1">
        <v>3</v>
      </c>
      <c r="J18" s="1" t="s">
        <v>229</v>
      </c>
      <c r="K18" s="1">
        <v>60</v>
      </c>
    </row>
    <row r="19" spans="1:11">
      <c r="A19" s="1">
        <v>2</v>
      </c>
      <c r="B19" s="1" t="s">
        <v>238</v>
      </c>
      <c r="C19" s="1">
        <f>C21</f>
        <v>60</v>
      </c>
      <c r="D19" s="1"/>
      <c r="E19" s="1">
        <v>2</v>
      </c>
      <c r="F19" s="1" t="s">
        <v>239</v>
      </c>
      <c r="G19" s="1">
        <f>G21</f>
        <v>60</v>
      </c>
      <c r="H19" s="1"/>
      <c r="I19" s="1"/>
      <c r="J19" s="1" t="s">
        <v>230</v>
      </c>
      <c r="K19" s="1">
        <v>8</v>
      </c>
    </row>
    <row r="20" spans="1:11">
      <c r="A20" s="1"/>
      <c r="B20" s="1" t="s">
        <v>217</v>
      </c>
      <c r="C20" s="1">
        <v>8</v>
      </c>
      <c r="D20" s="1"/>
      <c r="E20" s="1"/>
      <c r="F20" s="1" t="s">
        <v>228</v>
      </c>
      <c r="G20" s="1">
        <v>8</v>
      </c>
      <c r="H20" s="1"/>
      <c r="I20" s="1">
        <v>2</v>
      </c>
      <c r="J20" s="1" t="s">
        <v>231</v>
      </c>
      <c r="K20" s="1">
        <v>60</v>
      </c>
    </row>
    <row r="21" spans="1:11">
      <c r="A21" s="1">
        <v>1</v>
      </c>
      <c r="B21" s="1" t="s">
        <v>240</v>
      </c>
      <c r="C21" s="1">
        <f>C9</f>
        <v>60</v>
      </c>
      <c r="D21" s="1"/>
      <c r="E21" s="1">
        <v>1</v>
      </c>
      <c r="F21" s="1" t="s">
        <v>241</v>
      </c>
      <c r="G21" s="1">
        <f>G9</f>
        <v>60</v>
      </c>
      <c r="H21" s="1"/>
      <c r="I21" s="1"/>
      <c r="J21" s="1" t="s">
        <v>232</v>
      </c>
      <c r="K21" s="1">
        <v>8</v>
      </c>
    </row>
    <row r="22" spans="1:11">
      <c r="A22" s="1"/>
      <c r="B22" s="1" t="s">
        <v>215</v>
      </c>
      <c r="C22" s="1">
        <v>8</v>
      </c>
      <c r="D22" s="1"/>
      <c r="E22" s="1"/>
      <c r="F22" s="1" t="s">
        <v>226</v>
      </c>
      <c r="G22" s="1">
        <v>8</v>
      </c>
      <c r="H22" s="1"/>
      <c r="I22" s="1">
        <v>1</v>
      </c>
      <c r="J22" s="1" t="s">
        <v>233</v>
      </c>
      <c r="K22" s="1">
        <v>60</v>
      </c>
    </row>
    <row r="23" spans="1:11">
      <c r="A23" s="1">
        <v>0</v>
      </c>
      <c r="B23" s="1" t="s">
        <v>242</v>
      </c>
      <c r="C23" s="1">
        <v>100</v>
      </c>
      <c r="D23" s="1"/>
      <c r="E23" s="1">
        <v>0</v>
      </c>
      <c r="F23" s="1" t="s">
        <v>243</v>
      </c>
      <c r="G23" s="1">
        <v>100</v>
      </c>
      <c r="H23" s="1"/>
      <c r="I23" s="1"/>
      <c r="J23" s="1" t="s">
        <v>234</v>
      </c>
      <c r="K23" s="1">
        <v>8</v>
      </c>
    </row>
  </sheetData>
  <mergeCells count="2">
    <mergeCell ref="I1:K1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0" sqref="E10"/>
    </sheetView>
  </sheetViews>
  <sheetFormatPr defaultRowHeight="14.4"/>
  <cols>
    <col min="3" max="3" width="10.33203125" customWidth="1"/>
    <col min="5" max="5" width="18.88671875" customWidth="1"/>
    <col min="7" max="7" width="17.33203125" customWidth="1"/>
    <col min="8" max="8" width="11.6640625" customWidth="1"/>
  </cols>
  <sheetData>
    <row r="1" spans="1:10" ht="18">
      <c r="A1" s="94" t="s">
        <v>65</v>
      </c>
      <c r="B1" s="94" t="s">
        <v>66</v>
      </c>
      <c r="C1" s="94" t="s">
        <v>246</v>
      </c>
      <c r="D1" s="94" t="s">
        <v>247</v>
      </c>
      <c r="E1" s="96" t="s">
        <v>190</v>
      </c>
      <c r="F1" s="94" t="s">
        <v>248</v>
      </c>
      <c r="G1" s="94" t="s">
        <v>249</v>
      </c>
      <c r="H1" s="99" t="s">
        <v>250</v>
      </c>
      <c r="I1" s="98" t="s">
        <v>76</v>
      </c>
      <c r="J1" s="94" t="s">
        <v>69</v>
      </c>
    </row>
    <row r="2" spans="1:10">
      <c r="A2" s="95">
        <v>1</v>
      </c>
      <c r="B2" s="95">
        <v>2</v>
      </c>
      <c r="C2" s="68" t="str">
        <f>A2&amp;"-"&amp;B2</f>
        <v>1-2</v>
      </c>
      <c r="D2" s="94">
        <v>13.256</v>
      </c>
      <c r="E2" s="1">
        <v>3</v>
      </c>
      <c r="F2" s="94">
        <v>1</v>
      </c>
      <c r="G2" s="94">
        <v>3.38</v>
      </c>
      <c r="H2" s="102" t="s">
        <v>225</v>
      </c>
      <c r="I2" s="101">
        <v>250</v>
      </c>
      <c r="J2" s="97">
        <v>1.1000000000000001</v>
      </c>
    </row>
    <row r="3" spans="1:10">
      <c r="A3" s="95">
        <v>2</v>
      </c>
      <c r="B3" s="95">
        <v>3</v>
      </c>
      <c r="C3" s="68" t="str">
        <f>A3&amp;"-"&amp;B3</f>
        <v>2-3</v>
      </c>
      <c r="D3" s="94">
        <v>6.46</v>
      </c>
      <c r="E3" s="1">
        <v>2</v>
      </c>
      <c r="F3" s="94">
        <v>2</v>
      </c>
      <c r="G3" s="94">
        <v>5.5</v>
      </c>
      <c r="H3" s="102" t="s">
        <v>227</v>
      </c>
    </row>
    <row r="4" spans="1:10">
      <c r="A4" s="68">
        <v>3</v>
      </c>
      <c r="B4" s="68">
        <v>4</v>
      </c>
      <c r="C4" s="68" t="str">
        <f t="shared" ref="C4:C7" si="0">A4&amp;"-"&amp;B4</f>
        <v>3-4</v>
      </c>
      <c r="D4" s="94">
        <v>6.46</v>
      </c>
      <c r="E4" s="1">
        <v>1</v>
      </c>
      <c r="F4" s="94">
        <v>3</v>
      </c>
      <c r="G4" s="94">
        <v>5.5</v>
      </c>
      <c r="H4" s="102" t="s">
        <v>229</v>
      </c>
    </row>
    <row r="5" spans="1:10">
      <c r="A5" s="95">
        <v>2</v>
      </c>
      <c r="B5" s="95">
        <v>5</v>
      </c>
      <c r="C5" s="68" t="str">
        <f>A5&amp;"-"&amp;B5</f>
        <v>2-5</v>
      </c>
      <c r="D5" s="94">
        <v>11.07</v>
      </c>
      <c r="E5" s="1">
        <v>1</v>
      </c>
      <c r="F5" s="94">
        <v>4</v>
      </c>
      <c r="G5" s="94">
        <v>5.5</v>
      </c>
      <c r="H5" s="102" t="s">
        <v>251</v>
      </c>
    </row>
    <row r="6" spans="1:10">
      <c r="A6" s="95">
        <v>3</v>
      </c>
      <c r="B6" s="95">
        <v>6</v>
      </c>
      <c r="C6" s="68" t="str">
        <f t="shared" si="0"/>
        <v>3-6</v>
      </c>
      <c r="D6" s="94">
        <v>11.07</v>
      </c>
      <c r="E6" s="1">
        <v>1</v>
      </c>
      <c r="F6" s="94">
        <v>5</v>
      </c>
      <c r="G6" s="94">
        <v>0.1</v>
      </c>
      <c r="H6" s="100"/>
    </row>
    <row r="7" spans="1:10">
      <c r="A7" s="95">
        <v>4</v>
      </c>
      <c r="B7" s="95">
        <v>7</v>
      </c>
      <c r="C7" s="68" t="str">
        <f t="shared" si="0"/>
        <v>4-7</v>
      </c>
      <c r="D7" s="94">
        <v>11.07</v>
      </c>
      <c r="E7" s="1">
        <v>1</v>
      </c>
      <c r="F7" s="94">
        <v>6</v>
      </c>
      <c r="G7" s="94">
        <v>0.1</v>
      </c>
      <c r="H7" s="100"/>
    </row>
    <row r="8" spans="1:10">
      <c r="F8" s="94">
        <v>7</v>
      </c>
      <c r="G8" s="94">
        <v>0.1</v>
      </c>
      <c r="H8" s="100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1" workbookViewId="0">
      <selection activeCell="D31" sqref="D31"/>
    </sheetView>
  </sheetViews>
  <sheetFormatPr defaultRowHeight="14.4"/>
  <sheetData>
    <row r="1" spans="1:4">
      <c r="A1" s="6" t="s">
        <v>90</v>
      </c>
      <c r="B1" s="6" t="s">
        <v>91</v>
      </c>
      <c r="C1" s="7" t="s">
        <v>92</v>
      </c>
      <c r="D1" s="6" t="s">
        <v>93</v>
      </c>
    </row>
    <row r="2" spans="1:4">
      <c r="A2" s="3" t="s">
        <v>94</v>
      </c>
      <c r="B2" s="3">
        <v>820</v>
      </c>
      <c r="C2" s="3">
        <v>8</v>
      </c>
      <c r="D2" s="3">
        <f t="shared" ref="D2:D43" si="0">(B2-2*C2)/10</f>
        <v>80.400000000000006</v>
      </c>
    </row>
    <row r="3" spans="1:4">
      <c r="A3" s="3" t="s">
        <v>95</v>
      </c>
      <c r="B3" s="3">
        <v>720</v>
      </c>
      <c r="C3" s="3">
        <v>8</v>
      </c>
      <c r="D3" s="3">
        <f t="shared" si="0"/>
        <v>70.400000000000006</v>
      </c>
    </row>
    <row r="4" spans="1:4">
      <c r="A4" s="3" t="s">
        <v>96</v>
      </c>
      <c r="B4" s="3">
        <v>630</v>
      </c>
      <c r="C4" s="3">
        <v>7</v>
      </c>
      <c r="D4" s="3">
        <f t="shared" si="0"/>
        <v>61.6</v>
      </c>
    </row>
    <row r="5" spans="1:4">
      <c r="A5" s="3" t="s">
        <v>97</v>
      </c>
      <c r="B5" s="3">
        <v>530</v>
      </c>
      <c r="C5" s="3">
        <v>7</v>
      </c>
      <c r="D5" s="3">
        <f t="shared" si="0"/>
        <v>51.6</v>
      </c>
    </row>
    <row r="6" spans="1:4">
      <c r="A6" s="3" t="s">
        <v>98</v>
      </c>
      <c r="B6" s="3">
        <v>426</v>
      </c>
      <c r="C6" s="3">
        <v>9</v>
      </c>
      <c r="D6" s="3">
        <f t="shared" si="0"/>
        <v>40.799999999999997</v>
      </c>
    </row>
    <row r="7" spans="1:4">
      <c r="A7" s="3" t="s">
        <v>99</v>
      </c>
      <c r="B7" s="3">
        <v>402</v>
      </c>
      <c r="C7" s="3">
        <v>9</v>
      </c>
      <c r="D7" s="3">
        <f t="shared" si="0"/>
        <v>38.4</v>
      </c>
    </row>
    <row r="8" spans="1:4">
      <c r="A8" s="3" t="s">
        <v>100</v>
      </c>
      <c r="B8" s="3">
        <v>377</v>
      </c>
      <c r="C8" s="3">
        <v>9</v>
      </c>
      <c r="D8" s="3">
        <f t="shared" si="0"/>
        <v>35.9</v>
      </c>
    </row>
    <row r="9" spans="1:4">
      <c r="A9" s="3" t="s">
        <v>101</v>
      </c>
      <c r="B9" s="3">
        <v>351</v>
      </c>
      <c r="C9" s="3">
        <v>9</v>
      </c>
      <c r="D9" s="3">
        <f t="shared" si="0"/>
        <v>33.299999999999997</v>
      </c>
    </row>
    <row r="10" spans="1:4">
      <c r="A10" s="3" t="s">
        <v>102</v>
      </c>
      <c r="B10" s="3">
        <v>325</v>
      </c>
      <c r="C10" s="3">
        <v>8</v>
      </c>
      <c r="D10" s="3">
        <f t="shared" si="0"/>
        <v>30.9</v>
      </c>
    </row>
    <row r="11" spans="1:4">
      <c r="A11" s="3" t="s">
        <v>103</v>
      </c>
      <c r="B11" s="3">
        <v>299</v>
      </c>
      <c r="C11" s="3">
        <v>8</v>
      </c>
      <c r="D11" s="3">
        <f t="shared" si="0"/>
        <v>28.3</v>
      </c>
    </row>
    <row r="12" spans="1:4">
      <c r="A12" s="3" t="s">
        <v>104</v>
      </c>
      <c r="B12" s="3">
        <v>273</v>
      </c>
      <c r="C12" s="3">
        <v>7</v>
      </c>
      <c r="D12" s="3">
        <f t="shared" si="0"/>
        <v>25.9</v>
      </c>
    </row>
    <row r="13" spans="1:4">
      <c r="A13" s="3" t="s">
        <v>105</v>
      </c>
      <c r="B13" s="3">
        <v>245</v>
      </c>
      <c r="C13" s="3">
        <v>7</v>
      </c>
      <c r="D13" s="3">
        <f t="shared" si="0"/>
        <v>23.1</v>
      </c>
    </row>
    <row r="14" spans="1:4">
      <c r="A14" s="3" t="s">
        <v>106</v>
      </c>
      <c r="B14" s="3">
        <v>219</v>
      </c>
      <c r="C14" s="3">
        <v>6</v>
      </c>
      <c r="D14" s="3">
        <f t="shared" si="0"/>
        <v>20.7</v>
      </c>
    </row>
    <row r="15" spans="1:4">
      <c r="A15" s="3" t="s">
        <v>107</v>
      </c>
      <c r="B15" s="3">
        <v>194</v>
      </c>
      <c r="C15" s="3">
        <v>6</v>
      </c>
      <c r="D15" s="3">
        <f t="shared" si="0"/>
        <v>18.2</v>
      </c>
    </row>
    <row r="16" spans="1:4">
      <c r="A16" s="3" t="s">
        <v>108</v>
      </c>
      <c r="B16" s="3">
        <v>180</v>
      </c>
      <c r="C16" s="3">
        <v>6</v>
      </c>
      <c r="D16" s="3">
        <f t="shared" si="0"/>
        <v>16.8</v>
      </c>
    </row>
    <row r="17" spans="1:4">
      <c r="A17" s="3" t="s">
        <v>109</v>
      </c>
      <c r="B17" s="3">
        <v>168</v>
      </c>
      <c r="C17" s="3">
        <v>6</v>
      </c>
      <c r="D17" s="3">
        <f t="shared" si="0"/>
        <v>15.6</v>
      </c>
    </row>
    <row r="18" spans="1:4">
      <c r="A18" s="3" t="s">
        <v>110</v>
      </c>
      <c r="B18" s="3">
        <v>159</v>
      </c>
      <c r="C18" s="3">
        <v>4.5</v>
      </c>
      <c r="D18" s="3">
        <f t="shared" si="0"/>
        <v>15</v>
      </c>
    </row>
    <row r="19" spans="1:4">
      <c r="A19" s="3" t="s">
        <v>111</v>
      </c>
      <c r="B19" s="3">
        <v>152</v>
      </c>
      <c r="C19" s="3">
        <v>4.5</v>
      </c>
      <c r="D19" s="3">
        <f t="shared" si="0"/>
        <v>14.3</v>
      </c>
    </row>
    <row r="20" spans="1:4">
      <c r="A20" s="3" t="s">
        <v>112</v>
      </c>
      <c r="B20" s="3">
        <v>146</v>
      </c>
      <c r="C20" s="3">
        <v>4.5</v>
      </c>
      <c r="D20" s="3">
        <f t="shared" si="0"/>
        <v>13.7</v>
      </c>
    </row>
    <row r="21" spans="1:4">
      <c r="A21" s="3" t="s">
        <v>113</v>
      </c>
      <c r="B21" s="3">
        <v>140</v>
      </c>
      <c r="C21" s="3">
        <v>4.5</v>
      </c>
      <c r="D21" s="3">
        <f t="shared" si="0"/>
        <v>13.1</v>
      </c>
    </row>
    <row r="22" spans="1:4">
      <c r="A22" s="3" t="s">
        <v>114</v>
      </c>
      <c r="B22" s="3">
        <v>133</v>
      </c>
      <c r="C22" s="3">
        <v>4</v>
      </c>
      <c r="D22" s="3">
        <f t="shared" si="0"/>
        <v>12.5</v>
      </c>
    </row>
    <row r="23" spans="1:4">
      <c r="A23" s="3" t="s">
        <v>115</v>
      </c>
      <c r="B23" s="3">
        <v>127</v>
      </c>
      <c r="C23" s="3">
        <v>4</v>
      </c>
      <c r="D23" s="3">
        <f t="shared" si="0"/>
        <v>11.9</v>
      </c>
    </row>
    <row r="24" spans="1:4">
      <c r="A24" s="3" t="s">
        <v>116</v>
      </c>
      <c r="B24" s="3">
        <v>121</v>
      </c>
      <c r="C24" s="3">
        <v>4</v>
      </c>
      <c r="D24" s="3">
        <f t="shared" si="0"/>
        <v>11.3</v>
      </c>
    </row>
    <row r="25" spans="1:4">
      <c r="A25" s="3" t="s">
        <v>117</v>
      </c>
      <c r="B25" s="3">
        <v>114</v>
      </c>
      <c r="C25" s="3">
        <v>4</v>
      </c>
      <c r="D25" s="3">
        <f t="shared" si="0"/>
        <v>10.6</v>
      </c>
    </row>
    <row r="26" spans="1:4">
      <c r="A26" s="3" t="s">
        <v>118</v>
      </c>
      <c r="B26" s="3">
        <v>108</v>
      </c>
      <c r="C26" s="3">
        <v>4</v>
      </c>
      <c r="D26" s="3">
        <f t="shared" si="0"/>
        <v>10</v>
      </c>
    </row>
    <row r="27" spans="1:4">
      <c r="A27" s="3" t="s">
        <v>119</v>
      </c>
      <c r="B27" s="3">
        <v>102</v>
      </c>
      <c r="C27" s="3">
        <v>3</v>
      </c>
      <c r="D27" s="3">
        <f t="shared" si="0"/>
        <v>9.6</v>
      </c>
    </row>
    <row r="28" spans="1:4">
      <c r="A28" s="3" t="s">
        <v>120</v>
      </c>
      <c r="B28" s="3">
        <v>95</v>
      </c>
      <c r="C28" s="3">
        <v>4</v>
      </c>
      <c r="D28" s="3">
        <f t="shared" si="0"/>
        <v>8.6999999999999993</v>
      </c>
    </row>
    <row r="29" spans="1:4">
      <c r="A29" s="3" t="s">
        <v>121</v>
      </c>
      <c r="B29" s="3">
        <v>89</v>
      </c>
      <c r="C29" s="3">
        <v>3</v>
      </c>
      <c r="D29" s="3">
        <f t="shared" si="0"/>
        <v>8.3000000000000007</v>
      </c>
    </row>
    <row r="30" spans="1:4">
      <c r="A30" s="3" t="s">
        <v>122</v>
      </c>
      <c r="B30" s="3">
        <v>83</v>
      </c>
      <c r="C30" s="3">
        <v>3</v>
      </c>
      <c r="D30" s="3">
        <f t="shared" si="0"/>
        <v>7.7</v>
      </c>
    </row>
    <row r="31" spans="1:4">
      <c r="A31" s="3" t="s">
        <v>123</v>
      </c>
      <c r="B31" s="3">
        <v>76</v>
      </c>
      <c r="C31" s="3">
        <v>3</v>
      </c>
      <c r="D31" s="3">
        <f t="shared" si="0"/>
        <v>7</v>
      </c>
    </row>
    <row r="32" spans="1:4">
      <c r="A32" s="3" t="s">
        <v>124</v>
      </c>
      <c r="B32" s="3">
        <v>75.5</v>
      </c>
      <c r="C32" s="3">
        <v>4</v>
      </c>
      <c r="D32" s="3">
        <f t="shared" si="0"/>
        <v>6.75</v>
      </c>
    </row>
    <row r="33" spans="1:4">
      <c r="A33" s="3" t="s">
        <v>125</v>
      </c>
      <c r="B33" s="3">
        <v>70</v>
      </c>
      <c r="C33" s="3">
        <v>3</v>
      </c>
      <c r="D33" s="3">
        <f t="shared" si="0"/>
        <v>6.4</v>
      </c>
    </row>
    <row r="34" spans="1:4">
      <c r="A34" s="3" t="s">
        <v>126</v>
      </c>
      <c r="B34" s="3">
        <v>60</v>
      </c>
      <c r="C34" s="3">
        <v>3</v>
      </c>
      <c r="D34" s="3">
        <f t="shared" si="0"/>
        <v>5.4</v>
      </c>
    </row>
    <row r="35" spans="1:4">
      <c r="A35" s="3" t="s">
        <v>127</v>
      </c>
      <c r="B35" s="3">
        <v>60</v>
      </c>
      <c r="C35" s="3">
        <v>3.5</v>
      </c>
      <c r="D35" s="3">
        <f t="shared" si="0"/>
        <v>5.3</v>
      </c>
    </row>
    <row r="36" spans="1:4">
      <c r="A36" s="3" t="s">
        <v>128</v>
      </c>
      <c r="B36" s="3">
        <v>57</v>
      </c>
      <c r="C36" s="3">
        <v>3</v>
      </c>
      <c r="D36" s="3">
        <f t="shared" si="0"/>
        <v>5.0999999999999996</v>
      </c>
    </row>
    <row r="37" spans="1:4">
      <c r="A37" s="3" t="s">
        <v>129</v>
      </c>
      <c r="B37" s="3">
        <v>48</v>
      </c>
      <c r="C37" s="3">
        <v>3.5</v>
      </c>
      <c r="D37" s="3">
        <f t="shared" si="0"/>
        <v>4.0999999999999996</v>
      </c>
    </row>
    <row r="38" spans="1:4">
      <c r="A38" s="3" t="s">
        <v>130</v>
      </c>
      <c r="B38" s="3">
        <v>45</v>
      </c>
      <c r="C38" s="3">
        <v>3</v>
      </c>
      <c r="D38" s="3">
        <f t="shared" si="0"/>
        <v>3.9</v>
      </c>
    </row>
    <row r="39" spans="1:4">
      <c r="A39" s="3" t="s">
        <v>131</v>
      </c>
      <c r="B39" s="3">
        <v>42.3</v>
      </c>
      <c r="C39" s="3">
        <v>3.2</v>
      </c>
      <c r="D39" s="3">
        <f t="shared" si="0"/>
        <v>3.59</v>
      </c>
    </row>
    <row r="40" spans="1:4">
      <c r="A40" s="3" t="s">
        <v>132</v>
      </c>
      <c r="B40" s="3">
        <v>38</v>
      </c>
      <c r="C40" s="3">
        <v>3</v>
      </c>
      <c r="D40" s="3">
        <f t="shared" si="0"/>
        <v>3.2</v>
      </c>
    </row>
    <row r="41" spans="1:4">
      <c r="A41" s="3" t="s">
        <v>133</v>
      </c>
      <c r="B41" s="3">
        <v>33.5</v>
      </c>
      <c r="C41" s="3">
        <v>3.2</v>
      </c>
      <c r="D41" s="3">
        <f t="shared" si="0"/>
        <v>2.71</v>
      </c>
    </row>
    <row r="42" spans="1:4">
      <c r="A42" s="3" t="s">
        <v>204</v>
      </c>
      <c r="B42" s="3">
        <v>26.8</v>
      </c>
      <c r="C42" s="3">
        <v>2.8</v>
      </c>
      <c r="D42" s="3">
        <f t="shared" si="0"/>
        <v>2.12</v>
      </c>
    </row>
    <row r="43" spans="1:4">
      <c r="A43" s="3" t="s">
        <v>205</v>
      </c>
      <c r="B43" s="3">
        <v>21.3</v>
      </c>
      <c r="C43" s="3">
        <v>2.8</v>
      </c>
      <c r="D43" s="3">
        <f t="shared" si="0"/>
        <v>1.57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4.4"/>
  <sheetData>
    <row r="1" spans="1:2">
      <c r="A1" s="1" t="s">
        <v>9</v>
      </c>
      <c r="B1" s="1" t="s">
        <v>10</v>
      </c>
    </row>
    <row r="2" spans="1:2">
      <c r="A2" s="1">
        <v>0</v>
      </c>
      <c r="B2" s="1">
        <v>2.0499999999999998</v>
      </c>
    </row>
    <row r="3" spans="1:2">
      <c r="A3" s="1">
        <v>-5</v>
      </c>
      <c r="B3" s="1">
        <v>1.67</v>
      </c>
    </row>
    <row r="4" spans="1:2">
      <c r="A4" s="1">
        <v>-10</v>
      </c>
      <c r="B4" s="1">
        <v>1.45</v>
      </c>
    </row>
    <row r="5" spans="1:2">
      <c r="A5" s="1">
        <v>-15</v>
      </c>
      <c r="B5" s="1">
        <v>1.29</v>
      </c>
    </row>
    <row r="6" spans="1:2">
      <c r="A6" s="1">
        <v>-20</v>
      </c>
      <c r="B6" s="1">
        <v>1.17</v>
      </c>
    </row>
    <row r="7" spans="1:2">
      <c r="A7" s="1">
        <v>-25</v>
      </c>
      <c r="B7" s="1">
        <v>1.08</v>
      </c>
    </row>
    <row r="8" spans="1:2">
      <c r="A8" s="1">
        <v>-30</v>
      </c>
      <c r="B8" s="1">
        <v>1</v>
      </c>
    </row>
    <row r="9" spans="1:2">
      <c r="A9" s="1">
        <v>-35</v>
      </c>
      <c r="B9" s="1">
        <v>0.95</v>
      </c>
    </row>
    <row r="10" spans="1:2">
      <c r="A10" s="1">
        <v>-40</v>
      </c>
      <c r="B10" s="1">
        <v>0.9</v>
      </c>
    </row>
    <row r="11" spans="1:2">
      <c r="A11" s="1">
        <v>-45</v>
      </c>
      <c r="B11" s="1">
        <v>0.85</v>
      </c>
    </row>
    <row r="12" spans="1:2">
      <c r="A12" s="1">
        <v>-50</v>
      </c>
      <c r="B12" s="1">
        <v>0.82</v>
      </c>
    </row>
    <row r="13" spans="1:2">
      <c r="A13" s="1">
        <v>-55</v>
      </c>
      <c r="B13" s="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master data</vt:lpstr>
      <vt:lpstr>gas_composition</vt:lpstr>
      <vt:lpstr>СНД</vt:lpstr>
      <vt:lpstr>СВД</vt:lpstr>
      <vt:lpstr>Дом</vt:lpstr>
      <vt:lpstr>Квартал</vt:lpstr>
      <vt:lpstr>Котельная</vt:lpstr>
      <vt:lpstr>information_pipes</vt:lpstr>
      <vt:lpstr>temperature correction factor</vt:lpstr>
      <vt:lpstr>maximum_coefficients</vt:lpstr>
      <vt:lpstr>k_for_enterprises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2021-03-20T11:58:14Z</dcterms:modified>
</cp:coreProperties>
</file>