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4"/>
  </bookViews>
  <sheets>
    <sheet name="Index" sheetId="3" r:id="rId1"/>
    <sheet name="Formula" sheetId="2" r:id="rId2"/>
    <sheet name="Range" sheetId="1" r:id="rId3"/>
    <sheet name="&gt;&gt; Data" sheetId="5" r:id="rId4"/>
    <sheet name="Covid US" sheetId="7" r:id="rId5"/>
    <sheet name="Mapping" sheetId="6" r:id="rId6"/>
  </sheets>
  <definedNames>
    <definedName name="_xlnm._FilterDatabase" localSheetId="4" hidden="1">'Covid US'!$A$1:$S$421</definedName>
  </definedNames>
  <calcPr calcId="144525"/>
</workbook>
</file>

<file path=xl/connections.xml><?xml version="1.0" encoding="utf-8"?>
<connections xmlns="http://schemas.openxmlformats.org/spreadsheetml/2006/main">
  <connection id="1" name="MSN MoneyCentral Investor Currency Rates" type="4" background="1" refreshedVersion="2" saveData="1">
    <webPr parsePre="1" consecutive="1" xl2000="1" xml="1" url="C:\Program Files (x86)\Microsoft Office\Office14\QUERIES\MSN MoneyCentral Investor Currency Rates.iqy" htmlFormat="all"/>
  </connection>
</connections>
</file>

<file path=xl/sharedStrings.xml><?xml version="1.0" encoding="utf-8"?>
<sst xmlns="http://schemas.openxmlformats.org/spreadsheetml/2006/main" count="118" uniqueCount="111">
  <si>
    <t>INDEX</t>
  </si>
  <si>
    <t>Excel Introduction</t>
  </si>
  <si>
    <t>Workbook</t>
  </si>
  <si>
    <t xml:space="preserve">Worksheet </t>
  </si>
  <si>
    <t xml:space="preserve">Cells </t>
  </si>
  <si>
    <t>Goto</t>
  </si>
  <si>
    <t>Copy Paste - the Excel way</t>
  </si>
  <si>
    <t>Key Board Shortcuts</t>
  </si>
  <si>
    <t xml:space="preserve">Insert Row / Column </t>
  </si>
  <si>
    <t>Delete Row / Column</t>
  </si>
  <si>
    <t xml:space="preserve">Formatting </t>
  </si>
  <si>
    <t>View</t>
  </si>
  <si>
    <t>Freeze Pans</t>
  </si>
  <si>
    <t>Grid Lines</t>
  </si>
  <si>
    <t>Merge Cells</t>
  </si>
  <si>
    <t xml:space="preserve">Grouping Rows </t>
  </si>
  <si>
    <t>Grouping Columns</t>
  </si>
  <si>
    <t>Hyperlinks</t>
  </si>
  <si>
    <t>Functions</t>
  </si>
  <si>
    <t xml:space="preserve">Logic </t>
  </si>
  <si>
    <t xml:space="preserve">Date Time </t>
  </si>
  <si>
    <t xml:space="preserve">Text </t>
  </si>
  <si>
    <t>Left, Right, Concatenate, Find</t>
  </si>
  <si>
    <t>Text to column</t>
  </si>
  <si>
    <t>Lookups</t>
  </si>
  <si>
    <t>Checking errors</t>
  </si>
  <si>
    <t xml:space="preserve">Edit Links </t>
  </si>
  <si>
    <t>Circular Ref</t>
  </si>
  <si>
    <t>If Error</t>
  </si>
  <si>
    <t>Analysis</t>
  </si>
  <si>
    <t>Filter and Filter Select</t>
  </si>
  <si>
    <t xml:space="preserve">Conditional Formatting </t>
  </si>
  <si>
    <t>Pivot and Slicers</t>
  </si>
  <si>
    <t>Sorting</t>
  </si>
  <si>
    <t>Remove Dups</t>
  </si>
  <si>
    <t xml:space="preserve">Viz </t>
  </si>
  <si>
    <t>General Overview</t>
  </si>
  <si>
    <t xml:space="preserve">Bar </t>
  </si>
  <si>
    <t>Stacked Bar</t>
  </si>
  <si>
    <t xml:space="preserve">Line </t>
  </si>
  <si>
    <t>Scatter</t>
  </si>
  <si>
    <t>Regression Equation</t>
  </si>
  <si>
    <t>Logical</t>
  </si>
  <si>
    <t>Amount</t>
  </si>
  <si>
    <t>Amount Bin</t>
  </si>
  <si>
    <t>X</t>
  </si>
  <si>
    <t xml:space="preserve">Y </t>
  </si>
  <si>
    <t xml:space="preserve">AND </t>
  </si>
  <si>
    <t xml:space="preserve">OR </t>
  </si>
  <si>
    <t>NOT</t>
  </si>
  <si>
    <t>N</t>
  </si>
  <si>
    <t>Y</t>
  </si>
  <si>
    <t>Date Time</t>
  </si>
  <si>
    <t>Text</t>
  </si>
  <si>
    <t>abc_def</t>
  </si>
  <si>
    <t>123_345</t>
  </si>
  <si>
    <t>name_surname</t>
  </si>
  <si>
    <t>first name</t>
  </si>
  <si>
    <t>surname</t>
  </si>
  <si>
    <t>name</t>
  </si>
  <si>
    <t>ram_shyam</t>
  </si>
  <si>
    <t>ram</t>
  </si>
  <si>
    <t>shyam</t>
  </si>
  <si>
    <t>sona_mona</t>
  </si>
  <si>
    <t>sona</t>
  </si>
  <si>
    <t>mona</t>
  </si>
  <si>
    <t>alok_anand</t>
  </si>
  <si>
    <t>alok</t>
  </si>
  <si>
    <t>anand</t>
  </si>
  <si>
    <t>vikas_shrivastava</t>
  </si>
  <si>
    <t>vikas</t>
  </si>
  <si>
    <t>shrivastava</t>
  </si>
  <si>
    <t>abc_deasf_xasdhyz</t>
  </si>
  <si>
    <t>revenue</t>
  </si>
  <si>
    <t>profit</t>
  </si>
  <si>
    <t>Element Wise Multiplication</t>
  </si>
  <si>
    <t>date</t>
  </si>
  <si>
    <t>yy_mm</t>
  </si>
  <si>
    <t>death</t>
  </si>
  <si>
    <t>deathIncrease</t>
  </si>
  <si>
    <t>inIcuCumulative</t>
  </si>
  <si>
    <t>inIcuCurrently</t>
  </si>
  <si>
    <t>hospitalizedIncrease</t>
  </si>
  <si>
    <t>hospitalizedCurrently</t>
  </si>
  <si>
    <t>hospitalizedCumulative</t>
  </si>
  <si>
    <t>negative</t>
  </si>
  <si>
    <t>negativeIncrease</t>
  </si>
  <si>
    <t>onVentilatorCumulative</t>
  </si>
  <si>
    <t>onVentilatorCurrently</t>
  </si>
  <si>
    <t>positive</t>
  </si>
  <si>
    <t>positiveIncrease</t>
  </si>
  <si>
    <t>states</t>
  </si>
  <si>
    <t>states name</t>
  </si>
  <si>
    <t>totalTestResults</t>
  </si>
  <si>
    <t>totalTestResultsIncrease</t>
  </si>
  <si>
    <t>alaska</t>
  </si>
  <si>
    <t>arizona</t>
  </si>
  <si>
    <t>california</t>
  </si>
  <si>
    <t>colorado</t>
  </si>
  <si>
    <t>delaware</t>
  </si>
  <si>
    <t>florida</t>
  </si>
  <si>
    <t>georgia</t>
  </si>
  <si>
    <t>illionis</t>
  </si>
  <si>
    <t>indiana</t>
  </si>
  <si>
    <t>Louisiana</t>
  </si>
  <si>
    <t>Massachusetts</t>
  </si>
  <si>
    <t>Mississippi</t>
  </si>
  <si>
    <t>Nevada</t>
  </si>
  <si>
    <t>New Mexico</t>
  </si>
  <si>
    <t>Ohio</t>
  </si>
  <si>
    <t>Texas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</si>
</sst>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/>
    <xf numFmtId="177" fontId="0" fillId="0" borderId="0" xfId="0" applyNumberFormat="1"/>
    <xf numFmtId="0" fontId="0" fillId="0" borderId="0" xfId="2" applyNumberFormat="1" applyFont="1"/>
    <xf numFmtId="0" fontId="0" fillId="0" borderId="0" xfId="0" applyAlignment="1">
      <alignment horizontal="center"/>
    </xf>
    <xf numFmtId="9" fontId="0" fillId="0" borderId="0" xfId="6" applyFont="1"/>
    <xf numFmtId="176" fontId="0" fillId="0" borderId="0" xfId="2" applyFo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4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showGridLines="0" zoomScale="80" zoomScaleNormal="80" workbookViewId="0">
      <selection activeCell="D12" sqref="D12"/>
    </sheetView>
  </sheetViews>
  <sheetFormatPr defaultColWidth="0" defaultRowHeight="15" zeroHeight="1"/>
  <cols>
    <col min="1" max="10" width="9.13636363636364" customWidth="1"/>
    <col min="20" max="16384" width="9.13636363636364" hidden="1"/>
  </cols>
  <sheetData>
    <row r="1" ht="14.5" spans="1:1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ht="14.5" spans="1:10">
      <c r="A2" s="6"/>
      <c r="B2" s="6"/>
      <c r="C2" s="6"/>
      <c r="D2" s="6"/>
      <c r="E2" s="6"/>
      <c r="F2" s="6"/>
      <c r="G2" s="6"/>
      <c r="H2" s="6"/>
      <c r="I2" s="6"/>
      <c r="J2" s="6"/>
    </row>
    <row r="3" ht="14.5"/>
    <row r="4" ht="14.5" spans="1:10">
      <c r="A4" s="7"/>
      <c r="B4" s="8" t="s">
        <v>1</v>
      </c>
      <c r="C4" s="7"/>
      <c r="D4" s="7"/>
      <c r="E4" s="7"/>
      <c r="F4" s="7"/>
      <c r="G4" s="7"/>
      <c r="H4" s="7"/>
      <c r="I4" s="7"/>
      <c r="J4" s="7"/>
    </row>
    <row r="5" ht="14.5" outlineLevel="1" spans="3:3">
      <c r="C5" t="s">
        <v>2</v>
      </c>
    </row>
    <row r="6" ht="14.5" outlineLevel="1" spans="3:3">
      <c r="C6" s="9" t="s">
        <v>3</v>
      </c>
    </row>
    <row r="7" ht="14.5" outlineLevel="1" spans="3:3">
      <c r="C7" t="s">
        <v>4</v>
      </c>
    </row>
    <row r="8" ht="14.5" outlineLevel="1" spans="3:3">
      <c r="C8" t="s">
        <v>5</v>
      </c>
    </row>
    <row r="9" ht="14.5" outlineLevel="1" spans="3:3">
      <c r="C9" t="s">
        <v>6</v>
      </c>
    </row>
    <row r="10" ht="14.5" outlineLevel="1" spans="3:3">
      <c r="C10" t="s">
        <v>7</v>
      </c>
    </row>
    <row r="11" ht="14.5" outlineLevel="1" spans="4:4">
      <c r="D11" t="s">
        <v>8</v>
      </c>
    </row>
    <row r="12" ht="14.5" outlineLevel="1" spans="4:4">
      <c r="D12" t="s">
        <v>9</v>
      </c>
    </row>
    <row r="13" ht="14.5" outlineLevel="1"/>
    <row r="14" ht="14.5" spans="1:10">
      <c r="A14" s="7"/>
      <c r="B14" s="8" t="s">
        <v>10</v>
      </c>
      <c r="C14" s="7"/>
      <c r="D14" s="7"/>
      <c r="E14" s="7"/>
      <c r="F14" s="7"/>
      <c r="G14" s="7"/>
      <c r="H14" s="7"/>
      <c r="I14" s="7"/>
      <c r="J14" s="7"/>
    </row>
    <row r="15" ht="14.5" outlineLevel="1" spans="3:3">
      <c r="C15" t="s">
        <v>11</v>
      </c>
    </row>
    <row r="16" ht="14.5" outlineLevel="1" spans="4:4">
      <c r="D16" t="s">
        <v>12</v>
      </c>
    </row>
    <row r="17" ht="14.5" outlineLevel="1" spans="4:4">
      <c r="D17" t="s">
        <v>13</v>
      </c>
    </row>
    <row r="18" ht="14.5" outlineLevel="1" spans="3:3">
      <c r="C18" t="s">
        <v>14</v>
      </c>
    </row>
    <row r="19" ht="14.5" outlineLevel="1" spans="3:3">
      <c r="C19" t="s">
        <v>15</v>
      </c>
    </row>
    <row r="20" ht="14.5" outlineLevel="1" spans="3:3">
      <c r="C20" t="s">
        <v>16</v>
      </c>
    </row>
    <row r="21" ht="14.5" outlineLevel="1" spans="3:3">
      <c r="C21" t="s">
        <v>17</v>
      </c>
    </row>
    <row r="22" ht="14.5"/>
    <row r="23" ht="14.5" spans="1:10">
      <c r="A23" s="7"/>
      <c r="B23" s="8" t="s">
        <v>18</v>
      </c>
      <c r="C23" s="7"/>
      <c r="D23" s="7"/>
      <c r="E23" s="7"/>
      <c r="F23" s="7"/>
      <c r="G23" s="7"/>
      <c r="H23" s="7"/>
      <c r="I23" s="7"/>
      <c r="J23" s="7"/>
    </row>
    <row r="24" ht="14.5"/>
    <row r="25" ht="14.5" outlineLevel="1" spans="3:3">
      <c r="C25" s="10" t="s">
        <v>19</v>
      </c>
    </row>
    <row r="26" ht="14.5" outlineLevel="1" spans="3:3">
      <c r="C26" s="10" t="s">
        <v>20</v>
      </c>
    </row>
    <row r="27" ht="14.5" outlineLevel="1" spans="3:3">
      <c r="C27" t="s">
        <v>21</v>
      </c>
    </row>
    <row r="28" ht="14.5" outlineLevel="1" spans="4:4">
      <c r="D28" t="s">
        <v>22</v>
      </c>
    </row>
    <row r="29" ht="14.5" outlineLevel="1" spans="4:4">
      <c r="D29" t="s">
        <v>23</v>
      </c>
    </row>
    <row r="30" ht="14.5" outlineLevel="1"/>
    <row r="31" ht="14.5" outlineLevel="1" spans="3:3">
      <c r="C31" t="s">
        <v>24</v>
      </c>
    </row>
    <row r="32" ht="14.5" outlineLevel="1"/>
    <row r="33" ht="14.5" outlineLevel="1" spans="3:3">
      <c r="C33" t="s">
        <v>25</v>
      </c>
    </row>
    <row r="34" ht="14.5" outlineLevel="1" spans="4:4">
      <c r="D34" t="s">
        <v>26</v>
      </c>
    </row>
    <row r="35" ht="14.5" outlineLevel="1" spans="4:4">
      <c r="D35" t="s">
        <v>27</v>
      </c>
    </row>
    <row r="36" ht="14.5" outlineLevel="1" spans="4:4">
      <c r="D36" t="s">
        <v>28</v>
      </c>
    </row>
    <row r="37" ht="14.5" spans="1:10">
      <c r="A37" s="7"/>
      <c r="B37" s="8" t="s">
        <v>29</v>
      </c>
      <c r="C37" s="7"/>
      <c r="D37" s="7"/>
      <c r="E37" s="7"/>
      <c r="F37" s="7"/>
      <c r="G37" s="7"/>
      <c r="H37" s="7"/>
      <c r="I37" s="7"/>
      <c r="J37" s="7"/>
    </row>
    <row r="38" ht="14.5" outlineLevel="1" spans="3:3">
      <c r="C38" t="s">
        <v>30</v>
      </c>
    </row>
    <row r="39" ht="14.5" outlineLevel="1" spans="3:3">
      <c r="C39" t="s">
        <v>31</v>
      </c>
    </row>
    <row r="40" ht="14.5" outlineLevel="1" spans="3:3">
      <c r="C40" t="s">
        <v>32</v>
      </c>
    </row>
    <row r="41" ht="14.5" outlineLevel="1" spans="3:3">
      <c r="C41" t="s">
        <v>33</v>
      </c>
    </row>
    <row r="42" ht="14.5" outlineLevel="1" spans="3:3">
      <c r="C42" t="s">
        <v>34</v>
      </c>
    </row>
    <row r="43" ht="14.5"/>
    <row r="44" ht="14.5" spans="1:10">
      <c r="A44" s="7"/>
      <c r="B44" s="8" t="s">
        <v>35</v>
      </c>
      <c r="C44" s="7"/>
      <c r="D44" s="7"/>
      <c r="E44" s="7"/>
      <c r="F44" s="7"/>
      <c r="G44" s="7"/>
      <c r="H44" s="7"/>
      <c r="I44" s="7"/>
      <c r="J44" s="7"/>
    </row>
    <row r="45" ht="14.5" hidden="1" outlineLevel="1" spans="3:3">
      <c r="C45" t="s">
        <v>36</v>
      </c>
    </row>
    <row r="46" ht="14.5" hidden="1" outlineLevel="1" spans="3:3">
      <c r="C46" t="s">
        <v>37</v>
      </c>
    </row>
    <row r="47" ht="14.5" hidden="1" outlineLevel="1" spans="3:3">
      <c r="C47" t="s">
        <v>38</v>
      </c>
    </row>
    <row r="48" ht="14.5" hidden="1" outlineLevel="1" spans="3:3">
      <c r="C48" t="s">
        <v>39</v>
      </c>
    </row>
    <row r="49" ht="14.5" hidden="1" outlineLevel="1" spans="3:3">
      <c r="C49" t="s">
        <v>40</v>
      </c>
    </row>
    <row r="50" ht="14.5" hidden="1" outlineLevel="1" spans="3:3">
      <c r="C50" t="s">
        <v>41</v>
      </c>
    </row>
    <row r="51" ht="14.5" collapsed="1"/>
    <row r="52" ht="2.1" customHeight="1"/>
    <row r="53" hidden="1" customHeight="1"/>
    <row r="54" hidden="1" customHeight="1"/>
    <row r="55" hidden="1" customHeight="1"/>
    <row r="56" ht="14.5" hidden="1"/>
  </sheetData>
  <mergeCells count="1">
    <mergeCell ref="A1:J2"/>
  </mergeCells>
  <hyperlinks>
    <hyperlink ref="C25" location="Formula!A1" display="Logic "/>
    <hyperlink ref="C26" location="Formula!A15" display="Date Time 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51"/>
  <sheetViews>
    <sheetView topLeftCell="A24" workbookViewId="0">
      <selection activeCell="H37" sqref="H37"/>
    </sheetView>
  </sheetViews>
  <sheetFormatPr defaultColWidth="9" defaultRowHeight="14.5"/>
  <cols>
    <col min="3" max="3" width="16.4272727272727" customWidth="1"/>
    <col min="4" max="15" width="10.4272727272727" customWidth="1"/>
  </cols>
  <sheetData>
    <row r="3" spans="2:2">
      <c r="B3" t="s">
        <v>42</v>
      </c>
    </row>
    <row r="4" spans="3:4">
      <c r="C4" t="s">
        <v>43</v>
      </c>
      <c r="D4" t="s">
        <v>44</v>
      </c>
    </row>
    <row r="5" spans="3:6">
      <c r="C5">
        <v>100</v>
      </c>
      <c r="D5" t="str">
        <f>IF(C5&gt;250,"pass","fail")</f>
        <v>fail</v>
      </c>
      <c r="E5" t="str">
        <f t="shared" ref="E5:E8" si="0">IF(C5&gt;50,"A",IF(C5&gt;150,"B",IF(C5&gt;9999,"c","D")))</f>
        <v>A</v>
      </c>
      <c r="F5" t="str">
        <f>IF(C5&gt;120,"Pass","Fail")</f>
        <v>Fail</v>
      </c>
    </row>
    <row r="6" spans="3:6">
      <c r="C6">
        <v>40</v>
      </c>
      <c r="D6" t="str">
        <f t="shared" ref="D6:D8" si="1">IF(C6&gt;250,"pass","fail")</f>
        <v>fail</v>
      </c>
      <c r="E6" t="str">
        <f t="shared" si="0"/>
        <v>D</v>
      </c>
      <c r="F6" t="str">
        <f>IF(C6&gt;120,"Pass","Fail")</f>
        <v>Fail</v>
      </c>
    </row>
    <row r="7" spans="3:6">
      <c r="C7">
        <v>450</v>
      </c>
      <c r="D7" t="str">
        <f t="shared" si="1"/>
        <v>pass</v>
      </c>
      <c r="E7" t="str">
        <f t="shared" ref="E7:E8" si="2">IF(C7&gt;50,"A",IF(C7&gt;150,"B",IF(C7&gt;9999,"c","D")))</f>
        <v>A</v>
      </c>
      <c r="F7" t="str">
        <f>IF(C7&gt;120,"Pass","Fail")</f>
        <v>Pass</v>
      </c>
    </row>
    <row r="8" spans="3:6">
      <c r="C8">
        <v>1150</v>
      </c>
      <c r="D8" t="str">
        <f t="shared" si="1"/>
        <v>pass</v>
      </c>
      <c r="E8" t="str">
        <f t="shared" si="2"/>
        <v>A</v>
      </c>
      <c r="F8" t="str">
        <f>IF(C8&gt;120,"Pass","Fail")</f>
        <v>Pass</v>
      </c>
    </row>
    <row r="14" spans="3:12">
      <c r="C14" s="3" t="s">
        <v>45</v>
      </c>
      <c r="D14" s="3" t="s">
        <v>46</v>
      </c>
      <c r="E14" s="3" t="s">
        <v>47</v>
      </c>
      <c r="F14" s="3" t="s">
        <v>48</v>
      </c>
      <c r="G14" s="3" t="s">
        <v>49</v>
      </c>
      <c r="H14" s="3" t="s">
        <v>50</v>
      </c>
      <c r="J14" t="s">
        <v>45</v>
      </c>
      <c r="K14" t="s">
        <v>51</v>
      </c>
      <c r="L14" t="s">
        <v>47</v>
      </c>
    </row>
    <row r="15" spans="3:12">
      <c r="C15">
        <v>0</v>
      </c>
      <c r="D15">
        <v>0</v>
      </c>
      <c r="E15" t="b">
        <f>AND(C15&gt;0,D15&gt;0)</f>
        <v>0</v>
      </c>
      <c r="F15" t="b">
        <f>OR(C15&gt;0,D15&gt;0)</f>
        <v>0</v>
      </c>
      <c r="G15" t="b">
        <f>NOT(C15&gt;0)</f>
        <v>1</v>
      </c>
      <c r="H15">
        <f>N(NOT(D15&gt;0))</f>
        <v>1</v>
      </c>
      <c r="L15" t="b">
        <f>AND(C15&gt;0,D15&gt;0)</f>
        <v>0</v>
      </c>
    </row>
    <row r="16" spans="3:12">
      <c r="C16">
        <v>0</v>
      </c>
      <c r="D16">
        <v>1</v>
      </c>
      <c r="E16" t="b">
        <f t="shared" ref="E16:E18" si="3">AND(C16&gt;0,D16&gt;0)</f>
        <v>0</v>
      </c>
      <c r="F16" t="b">
        <f t="shared" ref="F16:F18" si="4">OR(C16&gt;0,D16&gt;0)</f>
        <v>1</v>
      </c>
      <c r="G16" t="b">
        <f t="shared" ref="G16:G18" si="5">NOT(C16&gt;0)</f>
        <v>1</v>
      </c>
      <c r="H16">
        <f t="shared" ref="H16:H18" si="6">N(NOT(D16&gt;0))</f>
        <v>0</v>
      </c>
      <c r="L16" t="b">
        <f>AND(C16&gt;0,D16&gt;0)</f>
        <v>0</v>
      </c>
    </row>
    <row r="17" spans="3:12">
      <c r="C17">
        <v>1</v>
      </c>
      <c r="D17">
        <v>0</v>
      </c>
      <c r="E17" t="b">
        <f t="shared" si="3"/>
        <v>0</v>
      </c>
      <c r="F17" t="b">
        <f t="shared" si="4"/>
        <v>1</v>
      </c>
      <c r="G17" t="b">
        <f t="shared" si="5"/>
        <v>0</v>
      </c>
      <c r="H17">
        <f t="shared" si="6"/>
        <v>1</v>
      </c>
      <c r="L17" t="b">
        <f>AND(C17&gt;0,D17&gt;0)</f>
        <v>0</v>
      </c>
    </row>
    <row r="18" spans="3:12">
      <c r="C18">
        <v>1</v>
      </c>
      <c r="D18">
        <v>1</v>
      </c>
      <c r="E18" t="b">
        <f t="shared" si="3"/>
        <v>1</v>
      </c>
      <c r="F18" t="b">
        <f t="shared" si="4"/>
        <v>1</v>
      </c>
      <c r="G18" t="b">
        <f t="shared" si="5"/>
        <v>0</v>
      </c>
      <c r="H18">
        <f t="shared" si="6"/>
        <v>0</v>
      </c>
      <c r="L18" t="b">
        <f>AND(C18&gt;0,D18&gt;0)</f>
        <v>1</v>
      </c>
    </row>
    <row r="21" spans="2:2">
      <c r="B21" t="s">
        <v>52</v>
      </c>
    </row>
    <row r="23" spans="3:15">
      <c r="C23" s="1">
        <v>43891</v>
      </c>
      <c r="D23" s="1">
        <f>DATE(YEAR(C23),MONTH(C23)+1,DAY(C23))</f>
        <v>43922</v>
      </c>
      <c r="E23" s="1">
        <f>DATE(YEAR(D23),MONTH(D23)+1,DAY(D23))</f>
        <v>43952</v>
      </c>
      <c r="F23" s="1">
        <f t="shared" ref="F23:O23" si="7">DATE(YEAR(E23),MONTH(E23)+1,DAY(E23))</f>
        <v>43983</v>
      </c>
      <c r="G23" s="1">
        <f t="shared" si="7"/>
        <v>44013</v>
      </c>
      <c r="H23" s="1">
        <f t="shared" si="7"/>
        <v>44044</v>
      </c>
      <c r="I23" s="1">
        <f t="shared" si="7"/>
        <v>44075</v>
      </c>
      <c r="J23" s="1">
        <f t="shared" si="7"/>
        <v>44105</v>
      </c>
      <c r="K23" s="1">
        <f t="shared" si="7"/>
        <v>44136</v>
      </c>
      <c r="L23" s="1">
        <f t="shared" si="7"/>
        <v>44166</v>
      </c>
      <c r="M23" s="1">
        <f t="shared" si="7"/>
        <v>44197</v>
      </c>
      <c r="N23" s="1">
        <f t="shared" si="7"/>
        <v>44228</v>
      </c>
      <c r="O23" s="1">
        <f t="shared" si="7"/>
        <v>44256</v>
      </c>
    </row>
    <row r="24" spans="3:11">
      <c r="C24" s="1">
        <v>43891</v>
      </c>
      <c r="D24" s="1">
        <f>DATE(YEAR(C23),MONTH(C23)+1,DAY(C23))</f>
        <v>43922</v>
      </c>
      <c r="E24" s="1">
        <f t="shared" ref="E24:K24" si="8">DATE(YEAR(D23),MONTH(D23)+1,DAY(D23))</f>
        <v>43952</v>
      </c>
      <c r="F24" s="1">
        <f t="shared" si="8"/>
        <v>43983</v>
      </c>
      <c r="G24" s="1">
        <f t="shared" si="8"/>
        <v>44013</v>
      </c>
      <c r="H24" s="1">
        <f t="shared" si="8"/>
        <v>44044</v>
      </c>
      <c r="I24" s="1">
        <f t="shared" si="8"/>
        <v>44075</v>
      </c>
      <c r="J24" s="1">
        <f t="shared" si="8"/>
        <v>44105</v>
      </c>
      <c r="K24" s="1">
        <f t="shared" si="8"/>
        <v>44136</v>
      </c>
    </row>
    <row r="27" spans="2:2">
      <c r="B27" t="s">
        <v>53</v>
      </c>
    </row>
    <row r="29" spans="3:5">
      <c r="C29" t="s">
        <v>54</v>
      </c>
      <c r="D29" t="str">
        <f>LEFT(C29,3)</f>
        <v>abc</v>
      </c>
      <c r="E29" t="str">
        <f>RIGHT(C29,3)</f>
        <v>def</v>
      </c>
    </row>
    <row r="30" spans="3:5">
      <c r="C30" t="s">
        <v>55</v>
      </c>
      <c r="D30">
        <f>LEFT(C30,3)*1</f>
        <v>123</v>
      </c>
      <c r="E30">
        <f>RIGHT(C30,3)*1</f>
        <v>345</v>
      </c>
    </row>
    <row r="34" spans="3:11">
      <c r="C34" t="s">
        <v>56</v>
      </c>
      <c r="F34" t="s">
        <v>57</v>
      </c>
      <c r="G34" t="s">
        <v>58</v>
      </c>
      <c r="J34" t="s">
        <v>59</v>
      </c>
      <c r="K34" t="s">
        <v>58</v>
      </c>
    </row>
    <row r="35" spans="3:12">
      <c r="C35" t="s">
        <v>60</v>
      </c>
      <c r="D35">
        <f>FIND("_",C35,1)</f>
        <v>4</v>
      </c>
      <c r="E35">
        <f>LEN(C35)</f>
        <v>9</v>
      </c>
      <c r="F35" t="str">
        <f>LEFT(C35,D35-1)</f>
        <v>ram</v>
      </c>
      <c r="G35" t="str">
        <f>RIGHT(C35,LEN(C35)-FIND("_",C35))</f>
        <v>shyam</v>
      </c>
      <c r="H35" t="s">
        <v>61</v>
      </c>
      <c r="I35" t="s">
        <v>62</v>
      </c>
      <c r="J35" t="s">
        <v>61</v>
      </c>
      <c r="K35" t="s">
        <v>62</v>
      </c>
      <c r="L35">
        <f>FIND("_",C35)</f>
        <v>4</v>
      </c>
    </row>
    <row r="36" spans="3:11">
      <c r="C36" t="s">
        <v>63</v>
      </c>
      <c r="D36">
        <f t="shared" ref="D36:D38" si="9">FIND("_",C36,1)</f>
        <v>5</v>
      </c>
      <c r="E36">
        <f t="shared" ref="E36:E38" si="10">LEN(C36)</f>
        <v>9</v>
      </c>
      <c r="F36" t="str">
        <f t="shared" ref="F36:F38" si="11">LEFT(C36,D36-1)</f>
        <v>sona</v>
      </c>
      <c r="G36" t="str">
        <f t="shared" ref="G36:G38" si="12">RIGHT(C36,LEN(C36)-FIND("_",C36))</f>
        <v>mona</v>
      </c>
      <c r="J36" t="s">
        <v>64</v>
      </c>
      <c r="K36" t="s">
        <v>65</v>
      </c>
    </row>
    <row r="37" spans="3:11">
      <c r="C37" t="s">
        <v>66</v>
      </c>
      <c r="D37">
        <f t="shared" si="9"/>
        <v>5</v>
      </c>
      <c r="E37">
        <f t="shared" si="10"/>
        <v>10</v>
      </c>
      <c r="F37" t="str">
        <f t="shared" si="11"/>
        <v>alok</v>
      </c>
      <c r="G37" t="str">
        <f t="shared" si="12"/>
        <v>anand</v>
      </c>
      <c r="J37" t="s">
        <v>67</v>
      </c>
      <c r="K37" t="s">
        <v>68</v>
      </c>
    </row>
    <row r="38" spans="3:11">
      <c r="C38" t="s">
        <v>69</v>
      </c>
      <c r="D38">
        <f t="shared" si="9"/>
        <v>6</v>
      </c>
      <c r="E38">
        <f t="shared" si="10"/>
        <v>17</v>
      </c>
      <c r="F38" t="str">
        <f t="shared" si="11"/>
        <v>vikas</v>
      </c>
      <c r="G38" t="str">
        <f t="shared" si="12"/>
        <v>shrivastava</v>
      </c>
      <c r="J38" t="s">
        <v>70</v>
      </c>
      <c r="K38" t="s">
        <v>71</v>
      </c>
    </row>
    <row r="42" spans="3:6">
      <c r="C42" t="s">
        <v>72</v>
      </c>
      <c r="D42">
        <f>FIND("_",C42,FIND("_",C42,1)+1)</f>
        <v>10</v>
      </c>
      <c r="E42" t="str">
        <f>LEFT(C42,D42-1)</f>
        <v>abc_deasf</v>
      </c>
      <c r="F42" t="str">
        <f>RIGHT(E42,LEN(E42)-FIND("_",E42,1))</f>
        <v>deasf</v>
      </c>
    </row>
    <row r="46" spans="1:2">
      <c r="A46" t="s">
        <v>73</v>
      </c>
      <c r="B46" t="s">
        <v>74</v>
      </c>
    </row>
    <row r="47" spans="1:3">
      <c r="A47">
        <v>12</v>
      </c>
      <c r="B47">
        <v>5</v>
      </c>
      <c r="C47" s="4">
        <f>B47/A47</f>
        <v>0.416666666666667</v>
      </c>
    </row>
    <row r="48" spans="1:3">
      <c r="A48">
        <v>0</v>
      </c>
      <c r="B48">
        <v>0</v>
      </c>
      <c r="C48" s="4" t="str">
        <f>IFERROR(B48/A48,"")</f>
        <v/>
      </c>
    </row>
    <row r="51" spans="4:4">
      <c r="D51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opLeftCell="A6" workbookViewId="0">
      <selection activeCell="D16" sqref="D16"/>
    </sheetView>
  </sheetViews>
  <sheetFormatPr defaultColWidth="9" defaultRowHeight="14.5"/>
  <cols>
    <col min="4" max="12" width="12.8181818181818"/>
  </cols>
  <sheetData>
    <row r="2" spans="2:2">
      <c r="B2" t="s">
        <v>75</v>
      </c>
    </row>
    <row r="3" spans="4:12">
      <c r="D3" s="3">
        <v>0.1</v>
      </c>
      <c r="E3" s="3">
        <f>D3+0.1</f>
        <v>0.2</v>
      </c>
      <c r="F3" s="3">
        <f t="shared" ref="F3:L3" si="0">E3+0.1</f>
        <v>0.3</v>
      </c>
      <c r="G3" s="3">
        <f t="shared" si="0"/>
        <v>0.4</v>
      </c>
      <c r="H3" s="3">
        <f t="shared" si="0"/>
        <v>0.5</v>
      </c>
      <c r="I3" s="3">
        <f t="shared" si="0"/>
        <v>0.6</v>
      </c>
      <c r="J3" s="3">
        <f t="shared" si="0"/>
        <v>0.7</v>
      </c>
      <c r="K3" s="3">
        <f t="shared" si="0"/>
        <v>0.8</v>
      </c>
      <c r="L3" s="3">
        <f t="shared" si="0"/>
        <v>0.9</v>
      </c>
    </row>
    <row r="4" spans="3:12">
      <c r="C4" s="3">
        <f t="shared" ref="C4:C11" si="1">C5+0.1</f>
        <v>0.9</v>
      </c>
      <c r="D4" s="4">
        <f>$C4*D$3</f>
        <v>0.09</v>
      </c>
      <c r="E4" s="4">
        <f t="shared" ref="E4:L12" si="2">$C4*E$3</f>
        <v>0.18</v>
      </c>
      <c r="F4" s="4">
        <f t="shared" si="2"/>
        <v>0.27</v>
      </c>
      <c r="G4" s="4">
        <f t="shared" si="2"/>
        <v>0.36</v>
      </c>
      <c r="H4" s="4">
        <f t="shared" si="2"/>
        <v>0.45</v>
      </c>
      <c r="I4" s="4">
        <f t="shared" si="2"/>
        <v>0.54</v>
      </c>
      <c r="J4" s="4">
        <f t="shared" si="2"/>
        <v>0.63</v>
      </c>
      <c r="K4" s="4">
        <f t="shared" si="2"/>
        <v>0.72</v>
      </c>
      <c r="L4" s="4">
        <f t="shared" si="2"/>
        <v>0.81</v>
      </c>
    </row>
    <row r="5" spans="3:12">
      <c r="C5" s="3">
        <f t="shared" si="1"/>
        <v>0.8</v>
      </c>
      <c r="D5" s="4">
        <f t="shared" ref="D5:L12" si="3">$C5*D$3</f>
        <v>0.08</v>
      </c>
      <c r="E5" s="4">
        <f t="shared" si="2"/>
        <v>0.16</v>
      </c>
      <c r="F5" s="4">
        <f t="shared" si="2"/>
        <v>0.24</v>
      </c>
      <c r="G5" s="4">
        <f t="shared" si="2"/>
        <v>0.32</v>
      </c>
      <c r="H5" s="4">
        <f t="shared" si="2"/>
        <v>0.4</v>
      </c>
      <c r="I5" s="4">
        <f t="shared" si="2"/>
        <v>0.48</v>
      </c>
      <c r="J5" s="4">
        <f t="shared" si="2"/>
        <v>0.56</v>
      </c>
      <c r="K5" s="4">
        <f t="shared" si="2"/>
        <v>0.64</v>
      </c>
      <c r="L5" s="4">
        <f t="shared" si="2"/>
        <v>0.72</v>
      </c>
    </row>
    <row r="6" spans="3:12">
      <c r="C6" s="3">
        <f t="shared" si="1"/>
        <v>0.7</v>
      </c>
      <c r="D6" s="4">
        <f t="shared" si="3"/>
        <v>0.07</v>
      </c>
      <c r="E6" s="4">
        <f t="shared" si="2"/>
        <v>0.14</v>
      </c>
      <c r="F6" s="4">
        <f t="shared" si="2"/>
        <v>0.21</v>
      </c>
      <c r="G6" s="4">
        <f t="shared" si="2"/>
        <v>0.28</v>
      </c>
      <c r="H6" s="4">
        <f t="shared" si="2"/>
        <v>0.35</v>
      </c>
      <c r="I6" s="4">
        <f t="shared" si="2"/>
        <v>0.42</v>
      </c>
      <c r="J6" s="4">
        <f t="shared" si="2"/>
        <v>0.49</v>
      </c>
      <c r="K6" s="4">
        <f t="shared" si="2"/>
        <v>0.56</v>
      </c>
      <c r="L6" s="4">
        <f t="shared" si="2"/>
        <v>0.63</v>
      </c>
    </row>
    <row r="7" spans="3:12">
      <c r="C7" s="3">
        <f t="shared" si="1"/>
        <v>0.6</v>
      </c>
      <c r="D7" s="4">
        <f t="shared" si="3"/>
        <v>0.06</v>
      </c>
      <c r="E7" s="4">
        <f t="shared" si="2"/>
        <v>0.12</v>
      </c>
      <c r="F7" s="4">
        <f t="shared" si="2"/>
        <v>0.18</v>
      </c>
      <c r="G7" s="4">
        <f t="shared" si="2"/>
        <v>0.24</v>
      </c>
      <c r="H7" s="4">
        <f t="shared" si="2"/>
        <v>0.3</v>
      </c>
      <c r="I7" s="4">
        <f t="shared" si="2"/>
        <v>0.36</v>
      </c>
      <c r="J7" s="4">
        <f t="shared" si="2"/>
        <v>0.42</v>
      </c>
      <c r="K7" s="4">
        <f t="shared" si="2"/>
        <v>0.48</v>
      </c>
      <c r="L7" s="4">
        <f t="shared" si="2"/>
        <v>0.54</v>
      </c>
    </row>
    <row r="8" spans="3:12">
      <c r="C8" s="3">
        <f t="shared" si="1"/>
        <v>0.5</v>
      </c>
      <c r="D8" s="4">
        <f t="shared" si="3"/>
        <v>0.05</v>
      </c>
      <c r="E8" s="4">
        <f t="shared" si="2"/>
        <v>0.1</v>
      </c>
      <c r="F8" s="4">
        <f t="shared" si="2"/>
        <v>0.15</v>
      </c>
      <c r="G8" s="4">
        <f t="shared" si="2"/>
        <v>0.2</v>
      </c>
      <c r="H8" s="4">
        <f t="shared" si="2"/>
        <v>0.25</v>
      </c>
      <c r="I8" s="4">
        <f t="shared" si="2"/>
        <v>0.3</v>
      </c>
      <c r="J8" s="4">
        <f t="shared" si="2"/>
        <v>0.35</v>
      </c>
      <c r="K8" s="4">
        <f t="shared" si="2"/>
        <v>0.4</v>
      </c>
      <c r="L8" s="4">
        <f t="shared" si="2"/>
        <v>0.45</v>
      </c>
    </row>
    <row r="9" spans="3:12">
      <c r="C9" s="3">
        <f t="shared" si="1"/>
        <v>0.4</v>
      </c>
      <c r="D9" s="4">
        <f t="shared" si="3"/>
        <v>0.04</v>
      </c>
      <c r="E9" s="4">
        <f t="shared" si="2"/>
        <v>0.08</v>
      </c>
      <c r="F9" s="4">
        <f t="shared" si="2"/>
        <v>0.12</v>
      </c>
      <c r="G9" s="4">
        <f t="shared" si="2"/>
        <v>0.16</v>
      </c>
      <c r="H9" s="4">
        <f t="shared" si="2"/>
        <v>0.2</v>
      </c>
      <c r="I9" s="4">
        <f t="shared" si="2"/>
        <v>0.24</v>
      </c>
      <c r="J9" s="4">
        <f t="shared" si="2"/>
        <v>0.28</v>
      </c>
      <c r="K9" s="4">
        <f t="shared" si="2"/>
        <v>0.32</v>
      </c>
      <c r="L9" s="4">
        <f t="shared" si="2"/>
        <v>0.36</v>
      </c>
    </row>
    <row r="10" spans="3:12">
      <c r="C10" s="3">
        <f t="shared" si="1"/>
        <v>0.3</v>
      </c>
      <c r="D10" s="4">
        <f t="shared" si="3"/>
        <v>0.03</v>
      </c>
      <c r="E10" s="4">
        <f t="shared" si="2"/>
        <v>0.06</v>
      </c>
      <c r="F10" s="4">
        <f t="shared" si="2"/>
        <v>0.09</v>
      </c>
      <c r="G10" s="4">
        <f t="shared" si="2"/>
        <v>0.12</v>
      </c>
      <c r="H10" s="4">
        <f t="shared" si="2"/>
        <v>0.15</v>
      </c>
      <c r="I10" s="4">
        <f t="shared" si="2"/>
        <v>0.18</v>
      </c>
      <c r="J10" s="4">
        <f t="shared" si="2"/>
        <v>0.21</v>
      </c>
      <c r="K10" s="4">
        <f t="shared" si="2"/>
        <v>0.24</v>
      </c>
      <c r="L10" s="4">
        <f t="shared" si="2"/>
        <v>0.27</v>
      </c>
    </row>
    <row r="11" spans="3:12">
      <c r="C11" s="3">
        <f t="shared" si="1"/>
        <v>0.2</v>
      </c>
      <c r="D11" s="4">
        <f t="shared" si="3"/>
        <v>0.02</v>
      </c>
      <c r="E11" s="4">
        <f t="shared" si="2"/>
        <v>0.04</v>
      </c>
      <c r="F11" s="4">
        <f t="shared" si="2"/>
        <v>0.06</v>
      </c>
      <c r="G11" s="4">
        <f t="shared" si="2"/>
        <v>0.08</v>
      </c>
      <c r="H11" s="4">
        <f t="shared" si="2"/>
        <v>0.1</v>
      </c>
      <c r="I11" s="4">
        <f t="shared" si="2"/>
        <v>0.12</v>
      </c>
      <c r="J11" s="4">
        <f>$C11*J$3</f>
        <v>0.14</v>
      </c>
      <c r="K11" s="4">
        <f t="shared" si="2"/>
        <v>0.16</v>
      </c>
      <c r="L11" s="4">
        <f t="shared" si="2"/>
        <v>0.18</v>
      </c>
    </row>
    <row r="12" spans="3:12">
      <c r="C12" s="3">
        <v>0.1</v>
      </c>
      <c r="D12" s="4">
        <f t="shared" si="3"/>
        <v>0.01</v>
      </c>
      <c r="E12" s="4">
        <f t="shared" si="2"/>
        <v>0.02</v>
      </c>
      <c r="F12" s="4">
        <f t="shared" si="2"/>
        <v>0.03</v>
      </c>
      <c r="G12" s="4">
        <f t="shared" si="2"/>
        <v>0.04</v>
      </c>
      <c r="H12" s="4">
        <f t="shared" si="2"/>
        <v>0.05</v>
      </c>
      <c r="I12" s="4">
        <f t="shared" si="2"/>
        <v>0.06</v>
      </c>
      <c r="J12" s="4">
        <f t="shared" si="2"/>
        <v>0.07</v>
      </c>
      <c r="K12" s="4">
        <f t="shared" si="2"/>
        <v>0.08</v>
      </c>
      <c r="L12" s="4">
        <f t="shared" si="2"/>
        <v>0.09</v>
      </c>
    </row>
    <row r="15" spans="4:12">
      <c r="D15" s="3">
        <v>0.1</v>
      </c>
      <c r="E15" s="3">
        <f t="shared" ref="E15:L15" si="4">D15+0.1</f>
        <v>0.2</v>
      </c>
      <c r="F15" s="3">
        <f t="shared" si="4"/>
        <v>0.3</v>
      </c>
      <c r="G15" s="3">
        <f t="shared" si="4"/>
        <v>0.4</v>
      </c>
      <c r="H15" s="3">
        <f t="shared" si="4"/>
        <v>0.5</v>
      </c>
      <c r="I15" s="3">
        <f t="shared" si="4"/>
        <v>0.6</v>
      </c>
      <c r="J15" s="3">
        <f t="shared" si="4"/>
        <v>0.7</v>
      </c>
      <c r="K15" s="3">
        <f t="shared" si="4"/>
        <v>0.8</v>
      </c>
      <c r="L15" s="3">
        <f t="shared" si="4"/>
        <v>0.9</v>
      </c>
    </row>
    <row r="16" spans="3:12">
      <c r="C16" s="3">
        <f t="shared" ref="C16:C23" si="5">C17+0.1</f>
        <v>0.9</v>
      </c>
      <c r="D16">
        <f>$C16*D$15</f>
        <v>0.09</v>
      </c>
      <c r="E16">
        <f t="shared" ref="E16:L16" si="6">$C16*E$15</f>
        <v>0.18</v>
      </c>
      <c r="F16">
        <f t="shared" si="6"/>
        <v>0.27</v>
      </c>
      <c r="G16">
        <f t="shared" si="6"/>
        <v>0.36</v>
      </c>
      <c r="H16">
        <f t="shared" si="6"/>
        <v>0.45</v>
      </c>
      <c r="I16">
        <f t="shared" si="6"/>
        <v>0.54</v>
      </c>
      <c r="J16">
        <f t="shared" si="6"/>
        <v>0.63</v>
      </c>
      <c r="K16">
        <f t="shared" si="6"/>
        <v>0.72</v>
      </c>
      <c r="L16">
        <f t="shared" si="6"/>
        <v>0.81</v>
      </c>
    </row>
    <row r="17" spans="3:12">
      <c r="C17" s="3">
        <f t="shared" si="5"/>
        <v>0.8</v>
      </c>
      <c r="D17">
        <f t="shared" ref="D17:D24" si="7">$C17*D$15</f>
        <v>0.08</v>
      </c>
      <c r="E17">
        <f t="shared" ref="E17:E24" si="8">$C17*E$15</f>
        <v>0.16</v>
      </c>
      <c r="F17">
        <f t="shared" ref="F17:F24" si="9">$C17*F$15</f>
        <v>0.24</v>
      </c>
      <c r="G17">
        <f t="shared" ref="G17:G24" si="10">$C17*G$15</f>
        <v>0.32</v>
      </c>
      <c r="H17">
        <f t="shared" ref="H17:H24" si="11">$C17*H$15</f>
        <v>0.4</v>
      </c>
      <c r="I17">
        <f t="shared" ref="I17:I24" si="12">$C17*I$15</f>
        <v>0.48</v>
      </c>
      <c r="J17">
        <f t="shared" ref="J17:J24" si="13">$C17*J$15</f>
        <v>0.56</v>
      </c>
      <c r="K17">
        <f t="shared" ref="K17:K24" si="14">$C17*K$15</f>
        <v>0.64</v>
      </c>
      <c r="L17">
        <f t="shared" ref="L17:L24" si="15">$C17*L$15</f>
        <v>0.72</v>
      </c>
    </row>
    <row r="18" spans="3:12">
      <c r="C18" s="3">
        <f t="shared" si="5"/>
        <v>0.7</v>
      </c>
      <c r="D18">
        <f t="shared" si="7"/>
        <v>0.07</v>
      </c>
      <c r="E18">
        <f t="shared" si="8"/>
        <v>0.14</v>
      </c>
      <c r="F18">
        <f t="shared" si="9"/>
        <v>0.21</v>
      </c>
      <c r="G18">
        <f t="shared" si="10"/>
        <v>0.28</v>
      </c>
      <c r="H18">
        <f t="shared" si="11"/>
        <v>0.35</v>
      </c>
      <c r="I18">
        <f t="shared" si="12"/>
        <v>0.42</v>
      </c>
      <c r="J18">
        <f t="shared" si="13"/>
        <v>0.49</v>
      </c>
      <c r="K18">
        <f t="shared" si="14"/>
        <v>0.56</v>
      </c>
      <c r="L18">
        <f t="shared" si="15"/>
        <v>0.63</v>
      </c>
    </row>
    <row r="19" spans="3:12">
      <c r="C19" s="3">
        <f t="shared" si="5"/>
        <v>0.6</v>
      </c>
      <c r="D19">
        <f t="shared" si="7"/>
        <v>0.06</v>
      </c>
      <c r="E19">
        <f t="shared" si="8"/>
        <v>0.12</v>
      </c>
      <c r="F19">
        <f t="shared" si="9"/>
        <v>0.18</v>
      </c>
      <c r="G19">
        <f t="shared" si="10"/>
        <v>0.24</v>
      </c>
      <c r="H19">
        <f t="shared" si="11"/>
        <v>0.3</v>
      </c>
      <c r="I19">
        <f t="shared" si="12"/>
        <v>0.36</v>
      </c>
      <c r="J19">
        <f t="shared" si="13"/>
        <v>0.42</v>
      </c>
      <c r="K19">
        <f t="shared" si="14"/>
        <v>0.48</v>
      </c>
      <c r="L19">
        <f t="shared" si="15"/>
        <v>0.54</v>
      </c>
    </row>
    <row r="20" spans="3:12">
      <c r="C20" s="3">
        <f t="shared" si="5"/>
        <v>0.5</v>
      </c>
      <c r="D20">
        <f t="shared" si="7"/>
        <v>0.05</v>
      </c>
      <c r="E20">
        <f t="shared" si="8"/>
        <v>0.1</v>
      </c>
      <c r="F20">
        <f t="shared" si="9"/>
        <v>0.15</v>
      </c>
      <c r="G20">
        <f t="shared" si="10"/>
        <v>0.2</v>
      </c>
      <c r="H20">
        <f t="shared" si="11"/>
        <v>0.25</v>
      </c>
      <c r="I20">
        <f t="shared" si="12"/>
        <v>0.3</v>
      </c>
      <c r="J20">
        <f t="shared" si="13"/>
        <v>0.35</v>
      </c>
      <c r="K20">
        <f t="shared" si="14"/>
        <v>0.4</v>
      </c>
      <c r="L20">
        <f t="shared" si="15"/>
        <v>0.45</v>
      </c>
    </row>
    <row r="21" spans="3:12">
      <c r="C21" s="3">
        <f t="shared" si="5"/>
        <v>0.4</v>
      </c>
      <c r="D21">
        <f t="shared" si="7"/>
        <v>0.04</v>
      </c>
      <c r="E21">
        <f t="shared" si="8"/>
        <v>0.08</v>
      </c>
      <c r="F21">
        <f t="shared" si="9"/>
        <v>0.12</v>
      </c>
      <c r="G21">
        <f t="shared" si="10"/>
        <v>0.16</v>
      </c>
      <c r="H21">
        <f t="shared" si="11"/>
        <v>0.2</v>
      </c>
      <c r="I21">
        <f t="shared" si="12"/>
        <v>0.24</v>
      </c>
      <c r="J21">
        <f t="shared" si="13"/>
        <v>0.28</v>
      </c>
      <c r="K21">
        <f t="shared" si="14"/>
        <v>0.32</v>
      </c>
      <c r="L21">
        <f t="shared" si="15"/>
        <v>0.36</v>
      </c>
    </row>
    <row r="22" spans="3:12">
      <c r="C22" s="3">
        <f t="shared" si="5"/>
        <v>0.3</v>
      </c>
      <c r="D22">
        <f t="shared" si="7"/>
        <v>0.03</v>
      </c>
      <c r="E22">
        <f t="shared" si="8"/>
        <v>0.06</v>
      </c>
      <c r="F22">
        <f t="shared" si="9"/>
        <v>0.09</v>
      </c>
      <c r="G22">
        <f t="shared" si="10"/>
        <v>0.12</v>
      </c>
      <c r="H22">
        <f t="shared" si="11"/>
        <v>0.15</v>
      </c>
      <c r="I22">
        <f t="shared" si="12"/>
        <v>0.18</v>
      </c>
      <c r="J22">
        <f t="shared" si="13"/>
        <v>0.21</v>
      </c>
      <c r="K22">
        <f t="shared" si="14"/>
        <v>0.24</v>
      </c>
      <c r="L22">
        <f t="shared" si="15"/>
        <v>0.27</v>
      </c>
    </row>
    <row r="23" spans="3:12">
      <c r="C23" s="3">
        <f t="shared" si="5"/>
        <v>0.2</v>
      </c>
      <c r="D23">
        <f t="shared" si="7"/>
        <v>0.02</v>
      </c>
      <c r="E23">
        <f t="shared" si="8"/>
        <v>0.04</v>
      </c>
      <c r="F23">
        <f t="shared" si="9"/>
        <v>0.06</v>
      </c>
      <c r="G23">
        <f t="shared" si="10"/>
        <v>0.08</v>
      </c>
      <c r="H23">
        <f t="shared" si="11"/>
        <v>0.1</v>
      </c>
      <c r="I23">
        <f t="shared" si="12"/>
        <v>0.12</v>
      </c>
      <c r="J23">
        <f t="shared" si="13"/>
        <v>0.14</v>
      </c>
      <c r="K23">
        <f t="shared" si="14"/>
        <v>0.16</v>
      </c>
      <c r="L23">
        <f t="shared" si="15"/>
        <v>0.18</v>
      </c>
    </row>
    <row r="24" spans="3:12">
      <c r="C24" s="3">
        <v>0.1</v>
      </c>
      <c r="D24">
        <f t="shared" si="7"/>
        <v>0.01</v>
      </c>
      <c r="E24">
        <f t="shared" si="8"/>
        <v>0.02</v>
      </c>
      <c r="F24">
        <f t="shared" si="9"/>
        <v>0.03</v>
      </c>
      <c r="G24">
        <f t="shared" si="10"/>
        <v>0.04</v>
      </c>
      <c r="H24">
        <f t="shared" si="11"/>
        <v>0.05</v>
      </c>
      <c r="I24">
        <f t="shared" si="12"/>
        <v>0.06</v>
      </c>
      <c r="J24">
        <f t="shared" si="13"/>
        <v>0.07</v>
      </c>
      <c r="K24">
        <f t="shared" si="14"/>
        <v>0.08</v>
      </c>
      <c r="L24">
        <f t="shared" si="15"/>
        <v>0.09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1"/>
  <sheetViews>
    <sheetView tabSelected="1" workbookViewId="0">
      <pane xSplit="1" ySplit="2" topLeftCell="J364" activePane="bottomRight" state="frozen"/>
      <selection/>
      <selection pane="topRight"/>
      <selection pane="bottomLeft"/>
      <selection pane="bottomRight" activeCell="Q364" sqref="Q364"/>
    </sheetView>
  </sheetViews>
  <sheetFormatPr defaultColWidth="9" defaultRowHeight="14.5"/>
  <cols>
    <col min="1" max="2" width="10.4272727272727" customWidth="1"/>
    <col min="3" max="3" width="7" customWidth="1"/>
    <col min="4" max="4" width="13.7090909090909" customWidth="1"/>
    <col min="5" max="5" width="15.5727272727273" customWidth="1"/>
    <col min="6" max="6" width="13.7090909090909" customWidth="1"/>
    <col min="7" max="7" width="19.5727272727273" customWidth="1"/>
    <col min="8" max="8" width="20.4272727272727" customWidth="1"/>
    <col min="9" max="9" width="22.4272727272727" customWidth="1"/>
    <col min="10" max="10" width="9" customWidth="1"/>
    <col min="11" max="11" width="16.2818181818182" customWidth="1"/>
    <col min="12" max="12" width="22.8545454545455" customWidth="1"/>
    <col min="13" max="13" width="20.8545454545455" customWidth="1"/>
    <col min="14" max="14" width="9" customWidth="1"/>
    <col min="15" max="15" width="15.7090909090909" customWidth="1"/>
    <col min="16" max="16" width="6.28181818181818" customWidth="1"/>
    <col min="17" max="17" width="11.7090909090909" customWidth="1"/>
    <col min="18" max="18" width="15.4272727272727" customWidth="1"/>
    <col min="19" max="19" width="23.1363636363636" customWidth="1"/>
  </cols>
  <sheetData>
    <row r="1" spans="1:19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</row>
    <row r="2" spans="1:19">
      <c r="A2" s="1">
        <v>44262</v>
      </c>
      <c r="B2" s="2" t="str">
        <f>YEAR(A2)&amp;"_"&amp;TEXT(MONTH(A2),"00")</f>
        <v>2021_03</v>
      </c>
      <c r="C2">
        <v>515148</v>
      </c>
      <c r="D2">
        <v>839</v>
      </c>
      <c r="E2">
        <v>45475</v>
      </c>
      <c r="F2">
        <v>8137</v>
      </c>
      <c r="G2">
        <v>726</v>
      </c>
      <c r="H2">
        <v>40212</v>
      </c>
      <c r="I2">
        <v>878613</v>
      </c>
      <c r="J2">
        <v>74582825</v>
      </c>
      <c r="K2">
        <v>131835</v>
      </c>
      <c r="L2">
        <v>4281</v>
      </c>
      <c r="M2">
        <v>2801</v>
      </c>
      <c r="N2">
        <v>28756184</v>
      </c>
      <c r="O2">
        <v>41530</v>
      </c>
      <c r="P2">
        <v>56</v>
      </c>
      <c r="Q2" t="str">
        <f>VLOOKUP(P2,Mapping!$A$1:$B$17,2,0)</f>
        <v>Texas</v>
      </c>
      <c r="R2">
        <v>363824818</v>
      </c>
      <c r="S2">
        <v>1169754</v>
      </c>
    </row>
    <row r="3" spans="1:19">
      <c r="A3" s="1">
        <v>44261</v>
      </c>
      <c r="B3" s="1" t="str">
        <f t="shared" ref="B3:B66" si="0">YEAR(A3)&amp;"_"&amp;TEXT(MONTH(A3),"00")</f>
        <v>2021_03</v>
      </c>
      <c r="C3">
        <v>514309</v>
      </c>
      <c r="D3">
        <v>1680</v>
      </c>
      <c r="E3">
        <v>45453</v>
      </c>
      <c r="F3">
        <v>8409</v>
      </c>
      <c r="G3">
        <v>503</v>
      </c>
      <c r="H3">
        <v>41401</v>
      </c>
      <c r="I3">
        <v>877887</v>
      </c>
      <c r="J3">
        <v>74450990</v>
      </c>
      <c r="K3">
        <v>143835</v>
      </c>
      <c r="L3">
        <v>4280</v>
      </c>
      <c r="M3">
        <v>2811</v>
      </c>
      <c r="N3">
        <v>28714654</v>
      </c>
      <c r="O3">
        <v>60015</v>
      </c>
      <c r="P3">
        <v>56</v>
      </c>
      <c r="Q3" t="str">
        <f>VLOOKUP(P3,Mapping!$A$1:$B$17,2,0)</f>
        <v>Texas</v>
      </c>
      <c r="R3">
        <v>362655064</v>
      </c>
      <c r="S3">
        <v>1430992</v>
      </c>
    </row>
    <row r="4" spans="1:19">
      <c r="A4" s="1">
        <v>44260</v>
      </c>
      <c r="B4" s="1" t="str">
        <f t="shared" si="0"/>
        <v>2021_03</v>
      </c>
      <c r="C4">
        <v>512629</v>
      </c>
      <c r="D4">
        <v>2221</v>
      </c>
      <c r="E4">
        <v>45373</v>
      </c>
      <c r="F4">
        <v>8634</v>
      </c>
      <c r="G4">
        <v>2781</v>
      </c>
      <c r="H4">
        <v>42541</v>
      </c>
      <c r="I4">
        <v>877384</v>
      </c>
      <c r="J4">
        <v>74307155</v>
      </c>
      <c r="K4">
        <v>271917</v>
      </c>
      <c r="L4">
        <v>4275</v>
      </c>
      <c r="M4">
        <v>2889</v>
      </c>
      <c r="N4">
        <v>28654639</v>
      </c>
      <c r="O4">
        <v>68787</v>
      </c>
      <c r="P4">
        <v>56</v>
      </c>
      <c r="Q4" t="str">
        <f>VLOOKUP(P4,Mapping!$A$1:$B$17,2,0)</f>
        <v>Texas</v>
      </c>
      <c r="R4">
        <v>361224072</v>
      </c>
      <c r="S4">
        <v>1744417</v>
      </c>
    </row>
    <row r="5" spans="1:19">
      <c r="A5" s="1">
        <v>44259</v>
      </c>
      <c r="B5" s="1" t="str">
        <f t="shared" si="0"/>
        <v>2021_03</v>
      </c>
      <c r="C5">
        <v>510408</v>
      </c>
      <c r="D5">
        <v>1743</v>
      </c>
      <c r="E5">
        <v>45293</v>
      </c>
      <c r="F5">
        <v>8970</v>
      </c>
      <c r="G5">
        <v>1530</v>
      </c>
      <c r="H5">
        <v>44172</v>
      </c>
      <c r="I5">
        <v>874603</v>
      </c>
      <c r="J5">
        <v>74035238</v>
      </c>
      <c r="K5">
        <v>177957</v>
      </c>
      <c r="L5">
        <v>4267</v>
      </c>
      <c r="M5">
        <v>2973</v>
      </c>
      <c r="N5">
        <v>28585852</v>
      </c>
      <c r="O5">
        <v>65487</v>
      </c>
      <c r="P5">
        <v>56</v>
      </c>
      <c r="Q5" t="str">
        <f>VLOOKUP(P5,Mapping!$A$1:$B$17,2,0)</f>
        <v>Texas</v>
      </c>
      <c r="R5">
        <v>359479655</v>
      </c>
      <c r="S5">
        <v>1590984</v>
      </c>
    </row>
    <row r="6" spans="1:19">
      <c r="A6" s="1">
        <v>44258</v>
      </c>
      <c r="B6" s="1" t="str">
        <f t="shared" si="0"/>
        <v>2021_03</v>
      </c>
      <c r="C6">
        <v>508665</v>
      </c>
      <c r="D6">
        <v>2449</v>
      </c>
      <c r="E6">
        <v>45214</v>
      </c>
      <c r="F6">
        <v>9359</v>
      </c>
      <c r="G6">
        <v>2172</v>
      </c>
      <c r="H6">
        <v>45462</v>
      </c>
      <c r="I6">
        <v>873073</v>
      </c>
      <c r="J6">
        <v>73857281</v>
      </c>
      <c r="K6">
        <v>267001</v>
      </c>
      <c r="L6">
        <v>4260</v>
      </c>
      <c r="M6">
        <v>3094</v>
      </c>
      <c r="N6">
        <v>28520365</v>
      </c>
      <c r="O6">
        <v>66836</v>
      </c>
      <c r="P6">
        <v>56</v>
      </c>
      <c r="Q6" t="str">
        <f>VLOOKUP(P6,Mapping!$A$1:$B$17,2,0)</f>
        <v>Texas</v>
      </c>
      <c r="R6">
        <v>357888671</v>
      </c>
      <c r="S6">
        <v>1406795</v>
      </c>
    </row>
    <row r="7" spans="1:19">
      <c r="A7" s="1">
        <v>44257</v>
      </c>
      <c r="B7" s="1" t="str">
        <f t="shared" si="0"/>
        <v>2021_03</v>
      </c>
      <c r="C7">
        <v>506216</v>
      </c>
      <c r="D7">
        <v>1728</v>
      </c>
      <c r="E7">
        <v>45084</v>
      </c>
      <c r="F7">
        <v>9465</v>
      </c>
      <c r="G7">
        <v>1871</v>
      </c>
      <c r="H7">
        <v>46388</v>
      </c>
      <c r="I7">
        <v>870901</v>
      </c>
      <c r="J7">
        <v>73590280</v>
      </c>
      <c r="K7">
        <v>255779</v>
      </c>
      <c r="L7">
        <v>4257</v>
      </c>
      <c r="M7">
        <v>3169</v>
      </c>
      <c r="N7">
        <v>28453529</v>
      </c>
      <c r="O7">
        <v>54248</v>
      </c>
      <c r="P7">
        <v>56</v>
      </c>
      <c r="Q7" t="str">
        <f>VLOOKUP(P7,Mapping!$A$1:$B$17,2,0)</f>
        <v>Texas</v>
      </c>
      <c r="R7">
        <v>356481876</v>
      </c>
      <c r="S7">
        <v>1343519</v>
      </c>
    </row>
    <row r="8" spans="1:19">
      <c r="A8" s="1">
        <v>44256</v>
      </c>
      <c r="B8" s="1" t="str">
        <f t="shared" si="0"/>
        <v>2021_03</v>
      </c>
      <c r="C8">
        <v>504488</v>
      </c>
      <c r="D8">
        <v>1241</v>
      </c>
      <c r="E8">
        <v>44956</v>
      </c>
      <c r="F8">
        <v>9595</v>
      </c>
      <c r="G8">
        <v>1024</v>
      </c>
      <c r="H8">
        <v>46738</v>
      </c>
      <c r="I8">
        <v>869030</v>
      </c>
      <c r="J8">
        <v>73334501</v>
      </c>
      <c r="K8">
        <v>118077</v>
      </c>
      <c r="L8">
        <v>4252</v>
      </c>
      <c r="M8">
        <v>3171</v>
      </c>
      <c r="N8">
        <v>28399281</v>
      </c>
      <c r="O8">
        <v>48092</v>
      </c>
      <c r="P8">
        <v>56</v>
      </c>
      <c r="Q8" t="str">
        <f>VLOOKUP(P8,Mapping!$A$1:$B$17,2,0)</f>
        <v>Texas</v>
      </c>
      <c r="R8">
        <v>355138357</v>
      </c>
      <c r="S8">
        <v>1154440</v>
      </c>
    </row>
    <row r="9" spans="1:19">
      <c r="A9" s="1">
        <v>44255</v>
      </c>
      <c r="B9" s="1" t="str">
        <f t="shared" si="0"/>
        <v>2021_02</v>
      </c>
      <c r="C9">
        <v>503247</v>
      </c>
      <c r="D9">
        <v>1051</v>
      </c>
      <c r="E9">
        <v>44907</v>
      </c>
      <c r="F9">
        <v>9802</v>
      </c>
      <c r="G9">
        <v>879</v>
      </c>
      <c r="H9">
        <v>47352</v>
      </c>
      <c r="I9">
        <v>868006</v>
      </c>
      <c r="J9">
        <v>73216424</v>
      </c>
      <c r="K9">
        <v>203599</v>
      </c>
      <c r="L9">
        <v>4252</v>
      </c>
      <c r="M9">
        <v>3245</v>
      </c>
      <c r="N9">
        <v>28351189</v>
      </c>
      <c r="O9">
        <v>54349</v>
      </c>
      <c r="P9">
        <v>56</v>
      </c>
      <c r="Q9" t="str">
        <f>VLOOKUP(P9,Mapping!$A$1:$B$17,2,0)</f>
        <v>Texas</v>
      </c>
      <c r="R9">
        <v>353983917</v>
      </c>
      <c r="S9">
        <v>1408422</v>
      </c>
    </row>
    <row r="10" spans="1:19">
      <c r="A10" s="1">
        <v>44254</v>
      </c>
      <c r="B10" s="1" t="str">
        <f t="shared" si="0"/>
        <v>2021_02</v>
      </c>
      <c r="C10">
        <v>502196</v>
      </c>
      <c r="D10">
        <v>1847</v>
      </c>
      <c r="E10">
        <v>44875</v>
      </c>
      <c r="F10">
        <v>10114</v>
      </c>
      <c r="G10">
        <v>1428</v>
      </c>
      <c r="H10">
        <v>48871</v>
      </c>
      <c r="I10">
        <v>867127</v>
      </c>
      <c r="J10">
        <v>73012825</v>
      </c>
      <c r="K10">
        <v>205090</v>
      </c>
      <c r="L10">
        <v>4252</v>
      </c>
      <c r="M10">
        <v>3335</v>
      </c>
      <c r="N10">
        <v>28296840</v>
      </c>
      <c r="O10">
        <v>71245</v>
      </c>
      <c r="P10">
        <v>56</v>
      </c>
      <c r="Q10" t="str">
        <f>VLOOKUP(P10,Mapping!$A$1:$B$17,2,0)</f>
        <v>Texas</v>
      </c>
      <c r="R10">
        <v>352575495</v>
      </c>
      <c r="S10">
        <v>1655179</v>
      </c>
    </row>
    <row r="11" spans="1:19">
      <c r="A11" s="1">
        <v>44253</v>
      </c>
      <c r="B11" s="1" t="str">
        <f t="shared" si="0"/>
        <v>2021_02</v>
      </c>
      <c r="C11">
        <v>500349</v>
      </c>
      <c r="D11">
        <v>2141</v>
      </c>
      <c r="E11">
        <v>44791</v>
      </c>
      <c r="F11">
        <v>10466</v>
      </c>
      <c r="G11">
        <v>1933</v>
      </c>
      <c r="H11">
        <v>51112</v>
      </c>
      <c r="I11">
        <v>865699</v>
      </c>
      <c r="J11">
        <v>72807735</v>
      </c>
      <c r="K11">
        <v>276829</v>
      </c>
      <c r="L11">
        <v>4247</v>
      </c>
      <c r="M11">
        <v>3466</v>
      </c>
      <c r="N11">
        <v>28225595</v>
      </c>
      <c r="O11">
        <v>74857</v>
      </c>
      <c r="P11">
        <v>56</v>
      </c>
      <c r="Q11" t="str">
        <f>VLOOKUP(P11,Mapping!$A$1:$B$17,2,0)</f>
        <v>Texas</v>
      </c>
      <c r="R11">
        <v>350920316</v>
      </c>
      <c r="S11">
        <v>1803309</v>
      </c>
    </row>
    <row r="12" spans="1:19">
      <c r="A12" s="1">
        <v>44252</v>
      </c>
      <c r="B12" s="1" t="str">
        <f t="shared" si="0"/>
        <v>2021_02</v>
      </c>
      <c r="C12">
        <v>498208</v>
      </c>
      <c r="D12">
        <v>3138</v>
      </c>
      <c r="E12">
        <v>44636</v>
      </c>
      <c r="F12">
        <v>10846</v>
      </c>
      <c r="G12">
        <v>1982</v>
      </c>
      <c r="H12">
        <v>52669</v>
      </c>
      <c r="I12">
        <v>863766</v>
      </c>
      <c r="J12">
        <v>72530906</v>
      </c>
      <c r="K12">
        <v>272209</v>
      </c>
      <c r="L12">
        <v>4233</v>
      </c>
      <c r="M12">
        <v>3567</v>
      </c>
      <c r="N12">
        <v>28150738</v>
      </c>
      <c r="O12">
        <v>75565</v>
      </c>
      <c r="P12">
        <v>56</v>
      </c>
      <c r="Q12" t="str">
        <f>VLOOKUP(P12,Mapping!$A$1:$B$17,2,0)</f>
        <v>Texas</v>
      </c>
      <c r="R12">
        <v>349117007</v>
      </c>
      <c r="S12">
        <v>1826144</v>
      </c>
    </row>
    <row r="13" spans="1:19">
      <c r="A13" s="1">
        <v>44251</v>
      </c>
      <c r="B13" s="1" t="str">
        <f t="shared" si="0"/>
        <v>2021_02</v>
      </c>
      <c r="C13">
        <v>495070</v>
      </c>
      <c r="D13">
        <v>2447</v>
      </c>
      <c r="E13">
        <v>44534</v>
      </c>
      <c r="F13">
        <v>11026</v>
      </c>
      <c r="G13">
        <v>2172</v>
      </c>
      <c r="H13">
        <v>54118</v>
      </c>
      <c r="I13">
        <v>861784</v>
      </c>
      <c r="J13">
        <v>72258697</v>
      </c>
      <c r="K13">
        <v>245318</v>
      </c>
      <c r="L13">
        <v>4227</v>
      </c>
      <c r="M13">
        <v>3685</v>
      </c>
      <c r="N13">
        <v>28075173</v>
      </c>
      <c r="O13">
        <v>73258</v>
      </c>
      <c r="P13">
        <v>56</v>
      </c>
      <c r="Q13" t="str">
        <f>VLOOKUP(P13,Mapping!$A$1:$B$17,2,0)</f>
        <v>Texas</v>
      </c>
      <c r="R13">
        <v>347290863</v>
      </c>
      <c r="S13">
        <v>1450666</v>
      </c>
    </row>
    <row r="14" spans="1:19">
      <c r="A14" s="1">
        <v>44250</v>
      </c>
      <c r="B14" s="1" t="str">
        <f t="shared" si="0"/>
        <v>2021_02</v>
      </c>
      <c r="C14">
        <v>492623</v>
      </c>
      <c r="D14">
        <v>2241</v>
      </c>
      <c r="E14">
        <v>44420</v>
      </c>
      <c r="F14">
        <v>11272</v>
      </c>
      <c r="G14">
        <v>2164</v>
      </c>
      <c r="H14">
        <v>55058</v>
      </c>
      <c r="I14">
        <v>859612</v>
      </c>
      <c r="J14">
        <v>72013379</v>
      </c>
      <c r="K14">
        <v>225267</v>
      </c>
      <c r="L14">
        <v>4214</v>
      </c>
      <c r="M14">
        <v>3755</v>
      </c>
      <c r="N14">
        <v>28001915</v>
      </c>
      <c r="O14">
        <v>69105</v>
      </c>
      <c r="P14">
        <v>56</v>
      </c>
      <c r="Q14" t="str">
        <f>VLOOKUP(P14,Mapping!$A$1:$B$17,2,0)</f>
        <v>Texas</v>
      </c>
      <c r="R14">
        <v>345840197</v>
      </c>
      <c r="S14">
        <v>1193835</v>
      </c>
    </row>
    <row r="15" spans="1:19">
      <c r="A15" s="1">
        <v>44249</v>
      </c>
      <c r="B15" s="1" t="str">
        <f t="shared" si="0"/>
        <v>2021_02</v>
      </c>
      <c r="C15">
        <v>490382</v>
      </c>
      <c r="D15">
        <v>1235</v>
      </c>
      <c r="E15">
        <v>44266</v>
      </c>
      <c r="F15">
        <v>11536</v>
      </c>
      <c r="G15">
        <v>1305</v>
      </c>
      <c r="H15">
        <v>55403</v>
      </c>
      <c r="I15">
        <v>857448</v>
      </c>
      <c r="J15">
        <v>71788112</v>
      </c>
      <c r="K15">
        <v>123611</v>
      </c>
      <c r="L15">
        <v>4200</v>
      </c>
      <c r="M15">
        <v>3804</v>
      </c>
      <c r="N15">
        <v>27932810</v>
      </c>
      <c r="O15">
        <v>52530</v>
      </c>
      <c r="P15">
        <v>56</v>
      </c>
      <c r="Q15" t="str">
        <f>VLOOKUP(P15,Mapping!$A$1:$B$17,2,0)</f>
        <v>Texas</v>
      </c>
      <c r="R15">
        <v>344646362</v>
      </c>
      <c r="S15">
        <v>1201247</v>
      </c>
    </row>
    <row r="16" spans="1:19">
      <c r="A16" s="1">
        <v>44248</v>
      </c>
      <c r="B16" s="1" t="str">
        <f t="shared" si="0"/>
        <v>2021_02</v>
      </c>
      <c r="C16">
        <v>489147</v>
      </c>
      <c r="D16">
        <v>1287</v>
      </c>
      <c r="E16">
        <v>44216</v>
      </c>
      <c r="F16">
        <v>11862</v>
      </c>
      <c r="G16">
        <v>997</v>
      </c>
      <c r="H16">
        <v>56159</v>
      </c>
      <c r="I16">
        <v>856143</v>
      </c>
      <c r="J16">
        <v>71664501</v>
      </c>
      <c r="K16">
        <v>156778</v>
      </c>
      <c r="L16">
        <v>4197</v>
      </c>
      <c r="M16">
        <v>3915</v>
      </c>
      <c r="N16">
        <v>27880280</v>
      </c>
      <c r="O16">
        <v>58702</v>
      </c>
      <c r="P16">
        <v>56</v>
      </c>
      <c r="Q16" t="str">
        <f>VLOOKUP(P16,Mapping!$A$1:$B$17,2,0)</f>
        <v>Texas</v>
      </c>
      <c r="R16">
        <v>343445115</v>
      </c>
      <c r="S16">
        <v>1232995</v>
      </c>
    </row>
    <row r="17" spans="1:19">
      <c r="A17" s="1">
        <v>44247</v>
      </c>
      <c r="B17" s="1" t="str">
        <f t="shared" si="0"/>
        <v>2021_02</v>
      </c>
      <c r="C17">
        <v>487860</v>
      </c>
      <c r="D17">
        <v>2160</v>
      </c>
      <c r="E17">
        <v>44166</v>
      </c>
      <c r="F17">
        <v>12120</v>
      </c>
      <c r="G17">
        <v>1732</v>
      </c>
      <c r="H17">
        <v>58222</v>
      </c>
      <c r="I17">
        <v>855146</v>
      </c>
      <c r="J17">
        <v>71507723</v>
      </c>
      <c r="K17">
        <v>141790</v>
      </c>
      <c r="L17">
        <v>4197</v>
      </c>
      <c r="M17">
        <v>3932</v>
      </c>
      <c r="N17">
        <v>27821578</v>
      </c>
      <c r="O17">
        <v>72354</v>
      </c>
      <c r="P17">
        <v>56</v>
      </c>
      <c r="Q17" t="str">
        <f>VLOOKUP(P17,Mapping!$A$1:$B$17,2,0)</f>
        <v>Texas</v>
      </c>
      <c r="R17">
        <v>342212120</v>
      </c>
      <c r="S17">
        <v>1290481</v>
      </c>
    </row>
    <row r="18" spans="1:19">
      <c r="A18" s="1">
        <v>44246</v>
      </c>
      <c r="B18" s="1" t="str">
        <f t="shared" si="0"/>
        <v>2021_02</v>
      </c>
      <c r="C18">
        <v>485700</v>
      </c>
      <c r="D18">
        <v>2477</v>
      </c>
      <c r="E18">
        <v>44085</v>
      </c>
      <c r="F18">
        <v>12491</v>
      </c>
      <c r="G18">
        <v>2674</v>
      </c>
      <c r="H18">
        <v>59882</v>
      </c>
      <c r="I18">
        <v>853414</v>
      </c>
      <c r="J18">
        <v>71365933</v>
      </c>
      <c r="K18">
        <v>224755</v>
      </c>
      <c r="L18">
        <v>4187</v>
      </c>
      <c r="M18">
        <v>4118</v>
      </c>
      <c r="N18">
        <v>27749224</v>
      </c>
      <c r="O18">
        <v>74676</v>
      </c>
      <c r="P18">
        <v>56</v>
      </c>
      <c r="Q18" t="str">
        <f>VLOOKUP(P18,Mapping!$A$1:$B$17,2,0)</f>
        <v>Texas</v>
      </c>
      <c r="R18">
        <v>340921639</v>
      </c>
      <c r="S18">
        <v>1878033</v>
      </c>
    </row>
    <row r="19" spans="1:19">
      <c r="A19" s="1">
        <v>44245</v>
      </c>
      <c r="B19" s="1" t="str">
        <f t="shared" si="0"/>
        <v>2021_02</v>
      </c>
      <c r="C19">
        <v>483223</v>
      </c>
      <c r="D19">
        <v>2616</v>
      </c>
      <c r="E19">
        <v>43964</v>
      </c>
      <c r="F19">
        <v>13045</v>
      </c>
      <c r="G19">
        <v>2497</v>
      </c>
      <c r="H19">
        <v>62300</v>
      </c>
      <c r="I19">
        <v>850740</v>
      </c>
      <c r="J19">
        <v>71141178</v>
      </c>
      <c r="K19">
        <v>218491</v>
      </c>
      <c r="L19">
        <v>4178</v>
      </c>
      <c r="M19">
        <v>4180</v>
      </c>
      <c r="N19">
        <v>27674548</v>
      </c>
      <c r="O19">
        <v>66824</v>
      </c>
      <c r="P19">
        <v>56</v>
      </c>
      <c r="Q19" t="str">
        <f>VLOOKUP(P19,Mapping!$A$1:$B$17,2,0)</f>
        <v>Texas</v>
      </c>
      <c r="R19">
        <v>339043606</v>
      </c>
      <c r="S19">
        <v>1345849</v>
      </c>
    </row>
    <row r="20" spans="1:19">
      <c r="A20" s="1">
        <v>44244</v>
      </c>
      <c r="B20" s="1" t="str">
        <f t="shared" si="0"/>
        <v>2021_02</v>
      </c>
      <c r="C20">
        <v>480607</v>
      </c>
      <c r="D20">
        <v>2348</v>
      </c>
      <c r="E20">
        <v>43823</v>
      </c>
      <c r="F20">
        <v>13103</v>
      </c>
      <c r="G20">
        <v>2857</v>
      </c>
      <c r="H20">
        <v>63405</v>
      </c>
      <c r="I20">
        <v>848243</v>
      </c>
      <c r="J20">
        <v>70922687</v>
      </c>
      <c r="K20">
        <v>233666</v>
      </c>
      <c r="L20">
        <v>4154</v>
      </c>
      <c r="M20">
        <v>4271</v>
      </c>
      <c r="N20">
        <v>27607724</v>
      </c>
      <c r="O20">
        <v>66839</v>
      </c>
      <c r="P20">
        <v>56</v>
      </c>
      <c r="Q20" t="str">
        <f>VLOOKUP(P20,Mapping!$A$1:$B$17,2,0)</f>
        <v>Texas</v>
      </c>
      <c r="R20">
        <v>337697757</v>
      </c>
      <c r="S20">
        <v>1298421</v>
      </c>
    </row>
    <row r="21" spans="1:19">
      <c r="A21" s="1">
        <v>44243</v>
      </c>
      <c r="B21" s="1" t="str">
        <f t="shared" si="0"/>
        <v>2021_02</v>
      </c>
      <c r="C21">
        <v>478259</v>
      </c>
      <c r="D21">
        <v>1353</v>
      </c>
      <c r="E21">
        <v>43673</v>
      </c>
      <c r="F21">
        <v>13616</v>
      </c>
      <c r="G21">
        <v>2094</v>
      </c>
      <c r="H21">
        <v>64533</v>
      </c>
      <c r="I21">
        <v>845386</v>
      </c>
      <c r="J21">
        <v>70689021</v>
      </c>
      <c r="K21">
        <v>101102</v>
      </c>
      <c r="L21">
        <v>4149</v>
      </c>
      <c r="M21">
        <v>4406</v>
      </c>
      <c r="N21">
        <v>27540885</v>
      </c>
      <c r="O21">
        <v>56312</v>
      </c>
      <c r="P21">
        <v>56</v>
      </c>
      <c r="Q21" t="str">
        <f>VLOOKUP(P21,Mapping!$A$1:$B$17,2,0)</f>
        <v>Texas</v>
      </c>
      <c r="R21">
        <v>336399336</v>
      </c>
      <c r="S21">
        <v>1053698</v>
      </c>
    </row>
    <row r="22" spans="1:19">
      <c r="A22" s="1">
        <v>44242</v>
      </c>
      <c r="B22" s="1" t="str">
        <f t="shared" si="0"/>
        <v>2021_02</v>
      </c>
      <c r="C22">
        <v>476906</v>
      </c>
      <c r="D22">
        <v>1078</v>
      </c>
      <c r="E22">
        <v>43553</v>
      </c>
      <c r="F22">
        <v>13799</v>
      </c>
      <c r="G22">
        <v>1130</v>
      </c>
      <c r="H22">
        <v>65455</v>
      </c>
      <c r="I22">
        <v>843292</v>
      </c>
      <c r="J22">
        <v>70587919</v>
      </c>
      <c r="K22">
        <v>143388</v>
      </c>
      <c r="L22">
        <v>4143</v>
      </c>
      <c r="M22">
        <v>4454</v>
      </c>
      <c r="N22">
        <v>27484573</v>
      </c>
      <c r="O22">
        <v>55077</v>
      </c>
      <c r="P22">
        <v>56</v>
      </c>
      <c r="Q22" t="str">
        <f>VLOOKUP(P22,Mapping!$A$1:$B$17,2,0)</f>
        <v>Texas</v>
      </c>
      <c r="R22">
        <v>335345638</v>
      </c>
      <c r="S22">
        <v>1123560</v>
      </c>
    </row>
    <row r="23" spans="1:19">
      <c r="A23" s="1">
        <v>44241</v>
      </c>
      <c r="B23" s="1" t="str">
        <f t="shared" si="0"/>
        <v>2021_02</v>
      </c>
      <c r="C23">
        <v>475828</v>
      </c>
      <c r="E23">
        <v>43516</v>
      </c>
      <c r="F23">
        <v>14047</v>
      </c>
      <c r="G23">
        <v>1236</v>
      </c>
      <c r="H23">
        <v>67023</v>
      </c>
      <c r="I23">
        <v>842162</v>
      </c>
      <c r="J23">
        <v>70444531</v>
      </c>
      <c r="K23">
        <v>171877</v>
      </c>
      <c r="L23">
        <v>4141</v>
      </c>
      <c r="M23">
        <v>4538</v>
      </c>
      <c r="N23">
        <v>27429496</v>
      </c>
      <c r="O23">
        <v>72164</v>
      </c>
      <c r="P23">
        <v>56</v>
      </c>
      <c r="Q23" t="str">
        <f>VLOOKUP(P23,Mapping!$A$1:$B$17,2,0)</f>
        <v>Texas</v>
      </c>
      <c r="R23">
        <v>334222078</v>
      </c>
      <c r="S23">
        <v>1439631</v>
      </c>
    </row>
    <row r="24" spans="1:19">
      <c r="A24" s="1">
        <v>44240</v>
      </c>
      <c r="B24" s="1" t="str">
        <f t="shared" si="0"/>
        <v>2021_02</v>
      </c>
      <c r="C24">
        <v>474462</v>
      </c>
      <c r="E24">
        <v>43463</v>
      </c>
      <c r="F24">
        <v>14396</v>
      </c>
      <c r="G24">
        <v>1805</v>
      </c>
      <c r="H24">
        <v>69283</v>
      </c>
      <c r="I24">
        <v>840926</v>
      </c>
      <c r="J24">
        <v>70272654</v>
      </c>
      <c r="K24">
        <v>234293</v>
      </c>
      <c r="L24">
        <v>4140</v>
      </c>
      <c r="M24">
        <v>4648</v>
      </c>
      <c r="N24">
        <v>27357332</v>
      </c>
      <c r="O24">
        <v>90642</v>
      </c>
      <c r="P24">
        <v>56</v>
      </c>
      <c r="Q24" t="str">
        <f>VLOOKUP(P24,Mapping!$A$1:$B$17,2,0)</f>
        <v>Texas</v>
      </c>
      <c r="R24">
        <v>332782447</v>
      </c>
      <c r="S24">
        <v>1757608</v>
      </c>
    </row>
    <row r="25" spans="1:19">
      <c r="A25" s="1">
        <v>44239</v>
      </c>
      <c r="B25" s="1" t="str">
        <f t="shared" si="0"/>
        <v>2021_02</v>
      </c>
      <c r="C25">
        <v>470995</v>
      </c>
      <c r="E25">
        <v>43389</v>
      </c>
      <c r="F25">
        <v>14775</v>
      </c>
      <c r="G25">
        <v>2347</v>
      </c>
      <c r="H25">
        <v>71497</v>
      </c>
      <c r="I25">
        <v>839121</v>
      </c>
      <c r="J25">
        <v>70038361</v>
      </c>
      <c r="K25">
        <v>255983</v>
      </c>
      <c r="L25">
        <v>4126</v>
      </c>
      <c r="M25">
        <v>4849</v>
      </c>
      <c r="N25">
        <v>27266690</v>
      </c>
      <c r="O25">
        <v>101030</v>
      </c>
      <c r="P25">
        <v>56</v>
      </c>
      <c r="Q25" t="str">
        <f>VLOOKUP(P25,Mapping!$A$1:$B$17,2,0)</f>
        <v>Texas</v>
      </c>
      <c r="R25">
        <v>331024839</v>
      </c>
      <c r="S25">
        <v>1812454</v>
      </c>
    </row>
    <row r="26" spans="1:19">
      <c r="A26" s="1">
        <v>44238</v>
      </c>
      <c r="B26" s="1" t="str">
        <f t="shared" si="0"/>
        <v>2021_02</v>
      </c>
      <c r="C26">
        <v>465568</v>
      </c>
      <c r="E26">
        <v>43291</v>
      </c>
      <c r="F26">
        <v>15190</v>
      </c>
      <c r="G26">
        <v>2460</v>
      </c>
      <c r="H26">
        <v>74225</v>
      </c>
      <c r="I26">
        <v>836774</v>
      </c>
      <c r="J26">
        <v>69782378</v>
      </c>
      <c r="K26">
        <v>260124</v>
      </c>
      <c r="L26">
        <v>4113</v>
      </c>
      <c r="M26">
        <v>4970</v>
      </c>
      <c r="N26">
        <v>27165660</v>
      </c>
      <c r="O26">
        <v>102417</v>
      </c>
      <c r="P26">
        <v>56</v>
      </c>
      <c r="Q26" t="str">
        <f>VLOOKUP(P26,Mapping!$A$1:$B$17,2,0)</f>
        <v>Texas</v>
      </c>
      <c r="R26">
        <v>329212385</v>
      </c>
      <c r="S26">
        <v>1855929</v>
      </c>
    </row>
    <row r="27" spans="1:19">
      <c r="A27" s="1">
        <v>44237</v>
      </c>
      <c r="B27" s="1" t="str">
        <f t="shared" si="0"/>
        <v>2021_02</v>
      </c>
      <c r="C27">
        <v>461695</v>
      </c>
      <c r="E27">
        <v>43184</v>
      </c>
      <c r="F27">
        <v>15788</v>
      </c>
      <c r="G27">
        <v>3226</v>
      </c>
      <c r="H27">
        <v>76979</v>
      </c>
      <c r="I27">
        <v>834314</v>
      </c>
      <c r="J27">
        <v>69522254</v>
      </c>
      <c r="K27">
        <v>155861</v>
      </c>
      <c r="L27">
        <v>4106</v>
      </c>
      <c r="M27">
        <v>5121</v>
      </c>
      <c r="N27">
        <v>27063243</v>
      </c>
      <c r="O27">
        <v>95194</v>
      </c>
      <c r="P27">
        <v>56</v>
      </c>
      <c r="Q27" t="str">
        <f>VLOOKUP(P27,Mapping!$A$1:$B$17,2,0)</f>
        <v>Texas</v>
      </c>
      <c r="R27">
        <v>327356456</v>
      </c>
      <c r="S27">
        <v>1382709</v>
      </c>
    </row>
    <row r="28" spans="1:19">
      <c r="A28" s="1">
        <v>44236</v>
      </c>
      <c r="B28" s="1" t="str">
        <f t="shared" si="0"/>
        <v>2021_02</v>
      </c>
      <c r="C28">
        <v>458250</v>
      </c>
      <c r="E28">
        <v>43000</v>
      </c>
      <c r="F28">
        <v>16129</v>
      </c>
      <c r="G28">
        <v>3144</v>
      </c>
      <c r="H28">
        <v>79179</v>
      </c>
      <c r="I28">
        <v>831088</v>
      </c>
      <c r="J28">
        <v>69366393</v>
      </c>
      <c r="K28">
        <v>337168</v>
      </c>
      <c r="L28">
        <v>4092</v>
      </c>
      <c r="M28">
        <v>5216</v>
      </c>
      <c r="N28">
        <v>26968049</v>
      </c>
      <c r="O28">
        <v>92986</v>
      </c>
      <c r="P28">
        <v>56</v>
      </c>
      <c r="Q28" t="str">
        <f>VLOOKUP(P28,Mapping!$A$1:$B$17,2,0)</f>
        <v>Texas</v>
      </c>
      <c r="R28">
        <v>325973747</v>
      </c>
      <c r="S28">
        <v>1488481</v>
      </c>
    </row>
    <row r="29" spans="1:19">
      <c r="A29" s="1">
        <v>44235</v>
      </c>
      <c r="B29" s="1" t="str">
        <f t="shared" si="0"/>
        <v>2021_02</v>
      </c>
      <c r="C29">
        <v>455455</v>
      </c>
      <c r="E29">
        <v>42833</v>
      </c>
      <c r="F29">
        <v>16174</v>
      </c>
      <c r="G29">
        <v>1638</v>
      </c>
      <c r="H29">
        <v>80055</v>
      </c>
      <c r="I29">
        <v>827944</v>
      </c>
      <c r="J29">
        <v>69029225</v>
      </c>
      <c r="K29">
        <v>142156</v>
      </c>
      <c r="L29">
        <v>4080</v>
      </c>
      <c r="M29">
        <v>5260</v>
      </c>
      <c r="N29">
        <v>26875063</v>
      </c>
      <c r="O29">
        <v>77737</v>
      </c>
      <c r="P29">
        <v>56</v>
      </c>
      <c r="Q29" t="str">
        <f>VLOOKUP(P29,Mapping!$A$1:$B$17,2,0)</f>
        <v>Texas</v>
      </c>
      <c r="R29">
        <v>324485266</v>
      </c>
      <c r="S29">
        <v>1400009</v>
      </c>
    </row>
    <row r="30" spans="1:19">
      <c r="A30" s="1">
        <v>44234</v>
      </c>
      <c r="B30" s="1" t="str">
        <f t="shared" si="0"/>
        <v>2021_02</v>
      </c>
      <c r="C30">
        <v>454146</v>
      </c>
      <c r="D30">
        <v>1475</v>
      </c>
      <c r="E30">
        <v>42779</v>
      </c>
      <c r="F30">
        <v>16616</v>
      </c>
      <c r="G30">
        <v>1543</v>
      </c>
      <c r="H30">
        <v>81439</v>
      </c>
      <c r="I30">
        <v>826306</v>
      </c>
      <c r="J30">
        <v>68887069</v>
      </c>
      <c r="K30">
        <v>208303</v>
      </c>
      <c r="L30">
        <v>4079</v>
      </c>
      <c r="M30">
        <v>5342</v>
      </c>
      <c r="N30">
        <v>26797326</v>
      </c>
      <c r="O30">
        <v>95994</v>
      </c>
      <c r="P30">
        <v>56</v>
      </c>
      <c r="Q30" t="str">
        <f>VLOOKUP(P30,Mapping!$A$1:$B$17,2,0)</f>
        <v>Texas</v>
      </c>
      <c r="R30">
        <v>323085257</v>
      </c>
      <c r="S30">
        <v>1498808</v>
      </c>
    </row>
    <row r="31" spans="1:19">
      <c r="A31" s="1">
        <v>44233</v>
      </c>
      <c r="B31" s="1" t="str">
        <f t="shared" si="0"/>
        <v>2021_02</v>
      </c>
      <c r="C31">
        <v>452671</v>
      </c>
      <c r="D31">
        <v>2994</v>
      </c>
      <c r="E31">
        <v>42730</v>
      </c>
      <c r="F31">
        <v>17093</v>
      </c>
      <c r="G31">
        <v>2443</v>
      </c>
      <c r="H31">
        <v>84233</v>
      </c>
      <c r="I31">
        <v>824763</v>
      </c>
      <c r="J31">
        <v>68678766</v>
      </c>
      <c r="K31">
        <v>282477</v>
      </c>
      <c r="L31">
        <v>4078</v>
      </c>
      <c r="M31">
        <v>5475</v>
      </c>
      <c r="N31">
        <v>26701332</v>
      </c>
      <c r="O31">
        <v>114557</v>
      </c>
      <c r="P31">
        <v>56</v>
      </c>
      <c r="Q31" t="str">
        <f>VLOOKUP(P31,Mapping!$A$1:$B$17,2,0)</f>
        <v>Texas</v>
      </c>
      <c r="R31">
        <v>321586449</v>
      </c>
      <c r="S31">
        <v>1888854</v>
      </c>
    </row>
    <row r="32" spans="1:19">
      <c r="A32" s="1">
        <v>44232</v>
      </c>
      <c r="B32" s="1" t="str">
        <f t="shared" si="0"/>
        <v>2021_02</v>
      </c>
      <c r="C32">
        <v>449677</v>
      </c>
      <c r="D32">
        <v>3543</v>
      </c>
      <c r="E32">
        <v>42626</v>
      </c>
      <c r="F32">
        <v>17284</v>
      </c>
      <c r="G32">
        <v>2940</v>
      </c>
      <c r="H32">
        <v>86373</v>
      </c>
      <c r="I32">
        <v>822320</v>
      </c>
      <c r="J32">
        <v>68396289</v>
      </c>
      <c r="K32">
        <v>270754</v>
      </c>
      <c r="L32">
        <v>4060</v>
      </c>
      <c r="M32">
        <v>5596</v>
      </c>
      <c r="N32">
        <v>26586775</v>
      </c>
      <c r="O32">
        <v>131146</v>
      </c>
      <c r="P32">
        <v>56</v>
      </c>
      <c r="Q32" t="str">
        <f>VLOOKUP(P32,Mapping!$A$1:$B$17,2,0)</f>
        <v>Texas</v>
      </c>
      <c r="R32">
        <v>319697595</v>
      </c>
      <c r="S32">
        <v>1868496</v>
      </c>
    </row>
    <row r="33" spans="1:19">
      <c r="A33" s="1">
        <v>44231</v>
      </c>
      <c r="B33" s="1" t="str">
        <f t="shared" si="0"/>
        <v>2021_02</v>
      </c>
      <c r="C33">
        <v>446134</v>
      </c>
      <c r="D33">
        <v>5212</v>
      </c>
      <c r="E33">
        <v>42472</v>
      </c>
      <c r="F33">
        <v>17918</v>
      </c>
      <c r="G33">
        <v>3402</v>
      </c>
      <c r="H33">
        <v>88668</v>
      </c>
      <c r="I33">
        <v>819380</v>
      </c>
      <c r="J33">
        <v>68125535</v>
      </c>
      <c r="K33">
        <v>217496</v>
      </c>
      <c r="L33">
        <v>4059</v>
      </c>
      <c r="M33">
        <v>5732</v>
      </c>
      <c r="N33">
        <v>26455629</v>
      </c>
      <c r="O33">
        <v>123907</v>
      </c>
      <c r="P33">
        <v>56</v>
      </c>
      <c r="Q33" t="str">
        <f>VLOOKUP(P33,Mapping!$A$1:$B$17,2,0)</f>
        <v>Texas</v>
      </c>
      <c r="R33">
        <v>317829099</v>
      </c>
      <c r="S33">
        <v>1663995</v>
      </c>
    </row>
    <row r="34" spans="1:19">
      <c r="A34" s="1">
        <v>44230</v>
      </c>
      <c r="B34" s="1" t="str">
        <f t="shared" si="0"/>
        <v>2021_02</v>
      </c>
      <c r="C34">
        <v>440922</v>
      </c>
      <c r="D34">
        <v>3685</v>
      </c>
      <c r="E34">
        <v>42323</v>
      </c>
      <c r="F34">
        <v>18147</v>
      </c>
      <c r="G34">
        <v>3975</v>
      </c>
      <c r="H34">
        <v>91440</v>
      </c>
      <c r="I34">
        <v>815978</v>
      </c>
      <c r="J34">
        <v>67908039</v>
      </c>
      <c r="K34">
        <v>224499</v>
      </c>
      <c r="L34">
        <v>4044</v>
      </c>
      <c r="M34">
        <v>5920</v>
      </c>
      <c r="N34">
        <v>26331722</v>
      </c>
      <c r="O34">
        <v>116960</v>
      </c>
      <c r="P34">
        <v>56</v>
      </c>
      <c r="Q34" t="str">
        <f>VLOOKUP(P34,Mapping!$A$1:$B$17,2,0)</f>
        <v>Texas</v>
      </c>
      <c r="R34">
        <v>316165104</v>
      </c>
      <c r="S34">
        <v>1384881</v>
      </c>
    </row>
    <row r="35" spans="1:19">
      <c r="A35" s="1">
        <v>44229</v>
      </c>
      <c r="B35" s="1" t="str">
        <f t="shared" si="0"/>
        <v>2021_02</v>
      </c>
      <c r="C35">
        <v>437237</v>
      </c>
      <c r="D35">
        <v>3486</v>
      </c>
      <c r="E35">
        <v>42148</v>
      </c>
      <c r="F35">
        <v>18388</v>
      </c>
      <c r="G35">
        <v>3285</v>
      </c>
      <c r="H35">
        <v>92880</v>
      </c>
      <c r="I35">
        <v>812003</v>
      </c>
      <c r="J35">
        <v>67683540</v>
      </c>
      <c r="K35">
        <v>167082</v>
      </c>
      <c r="L35">
        <v>4035</v>
      </c>
      <c r="M35">
        <v>6047</v>
      </c>
      <c r="N35">
        <v>26214762</v>
      </c>
      <c r="O35">
        <v>117616</v>
      </c>
      <c r="P35">
        <v>56</v>
      </c>
      <c r="Q35" t="str">
        <f>VLOOKUP(P35,Mapping!$A$1:$B$17,2,0)</f>
        <v>Texas</v>
      </c>
      <c r="R35">
        <v>314780223</v>
      </c>
      <c r="S35">
        <v>1385595</v>
      </c>
    </row>
    <row r="36" spans="1:19">
      <c r="A36" s="1">
        <v>44228</v>
      </c>
      <c r="B36" s="1" t="str">
        <f t="shared" si="0"/>
        <v>2021_02</v>
      </c>
      <c r="C36">
        <v>433751</v>
      </c>
      <c r="D36">
        <v>1562</v>
      </c>
      <c r="E36">
        <v>41998</v>
      </c>
      <c r="F36">
        <v>18572</v>
      </c>
      <c r="G36">
        <v>1766</v>
      </c>
      <c r="H36">
        <v>93536</v>
      </c>
      <c r="I36">
        <v>808718</v>
      </c>
      <c r="J36">
        <v>67516458</v>
      </c>
      <c r="K36">
        <v>344975</v>
      </c>
      <c r="L36">
        <v>4025</v>
      </c>
      <c r="M36">
        <v>6086</v>
      </c>
      <c r="N36">
        <v>26097146</v>
      </c>
      <c r="O36">
        <v>120200</v>
      </c>
      <c r="P36">
        <v>56</v>
      </c>
      <c r="Q36" t="str">
        <f>VLOOKUP(P36,Mapping!$A$1:$B$17,2,0)</f>
        <v>Texas</v>
      </c>
      <c r="R36">
        <v>313394628</v>
      </c>
      <c r="S36">
        <v>1507545</v>
      </c>
    </row>
    <row r="37" spans="1:19">
      <c r="A37" s="1">
        <v>44227</v>
      </c>
      <c r="B37" s="1" t="str">
        <f t="shared" si="0"/>
        <v>2021_01</v>
      </c>
      <c r="C37">
        <v>432189</v>
      </c>
      <c r="D37">
        <v>2059</v>
      </c>
      <c r="E37">
        <v>41934</v>
      </c>
      <c r="F37">
        <v>18968</v>
      </c>
      <c r="G37">
        <v>2171</v>
      </c>
      <c r="H37">
        <v>95013</v>
      </c>
      <c r="I37">
        <v>806952</v>
      </c>
      <c r="J37">
        <v>67171483</v>
      </c>
      <c r="K37">
        <v>224593</v>
      </c>
      <c r="L37">
        <v>4019</v>
      </c>
      <c r="M37">
        <v>6291</v>
      </c>
      <c r="N37">
        <v>25976946</v>
      </c>
      <c r="O37">
        <v>119367</v>
      </c>
      <c r="P37">
        <v>56</v>
      </c>
      <c r="Q37" t="str">
        <f>VLOOKUP(P37,Mapping!$A$1:$B$17,2,0)</f>
        <v>Texas</v>
      </c>
      <c r="R37">
        <v>311887083</v>
      </c>
      <c r="S37">
        <v>1725724</v>
      </c>
    </row>
    <row r="38" spans="1:19">
      <c r="A38" s="1">
        <v>44226</v>
      </c>
      <c r="B38" s="1" t="str">
        <f t="shared" si="0"/>
        <v>2021_01</v>
      </c>
      <c r="C38">
        <v>430130</v>
      </c>
      <c r="D38">
        <v>2982</v>
      </c>
      <c r="E38">
        <v>41872</v>
      </c>
      <c r="F38">
        <v>19130</v>
      </c>
      <c r="G38">
        <v>3147</v>
      </c>
      <c r="H38">
        <v>97561</v>
      </c>
      <c r="I38">
        <v>804781</v>
      </c>
      <c r="J38">
        <v>66946890</v>
      </c>
      <c r="K38">
        <v>232299</v>
      </c>
      <c r="L38">
        <v>4016</v>
      </c>
      <c r="M38">
        <v>6329</v>
      </c>
      <c r="N38">
        <v>25857579</v>
      </c>
      <c r="O38">
        <v>148824</v>
      </c>
      <c r="P38">
        <v>56</v>
      </c>
      <c r="Q38" t="str">
        <f>VLOOKUP(P38,Mapping!$A$1:$B$17,2,0)</f>
        <v>Texas</v>
      </c>
      <c r="R38">
        <v>310161359</v>
      </c>
      <c r="S38">
        <v>2139579</v>
      </c>
    </row>
    <row r="39" spans="1:19">
      <c r="A39" s="1">
        <v>44225</v>
      </c>
      <c r="B39" s="1" t="str">
        <f t="shared" si="0"/>
        <v>2021_01</v>
      </c>
      <c r="C39">
        <v>427148</v>
      </c>
      <c r="D39">
        <v>3503</v>
      </c>
      <c r="E39">
        <v>41758</v>
      </c>
      <c r="F39">
        <v>19609</v>
      </c>
      <c r="G39">
        <v>2835</v>
      </c>
      <c r="H39">
        <v>101003</v>
      </c>
      <c r="I39">
        <v>801634</v>
      </c>
      <c r="J39">
        <v>66714591</v>
      </c>
      <c r="K39">
        <v>284168</v>
      </c>
      <c r="L39">
        <v>4011</v>
      </c>
      <c r="M39">
        <v>6483</v>
      </c>
      <c r="N39">
        <v>25708755</v>
      </c>
      <c r="O39">
        <v>167111</v>
      </c>
      <c r="P39">
        <v>56</v>
      </c>
      <c r="Q39" t="str">
        <f>VLOOKUP(P39,Mapping!$A$1:$B$17,2,0)</f>
        <v>Texas</v>
      </c>
      <c r="R39">
        <v>308021780</v>
      </c>
      <c r="S39">
        <v>1955101</v>
      </c>
    </row>
    <row r="40" spans="1:19">
      <c r="A40" s="1">
        <v>44224</v>
      </c>
      <c r="B40" s="1" t="str">
        <f t="shared" si="0"/>
        <v>2021_01</v>
      </c>
      <c r="C40">
        <v>423645</v>
      </c>
      <c r="D40">
        <v>4011</v>
      </c>
      <c r="E40">
        <v>41588</v>
      </c>
      <c r="F40">
        <v>20113</v>
      </c>
      <c r="G40">
        <v>3500</v>
      </c>
      <c r="H40">
        <v>104303</v>
      </c>
      <c r="I40">
        <v>798799</v>
      </c>
      <c r="J40">
        <v>66430423</v>
      </c>
      <c r="K40">
        <v>269667</v>
      </c>
      <c r="L40">
        <v>4000</v>
      </c>
      <c r="M40">
        <v>6642</v>
      </c>
      <c r="N40">
        <v>25541644</v>
      </c>
      <c r="O40">
        <v>157306</v>
      </c>
      <c r="P40">
        <v>56</v>
      </c>
      <c r="Q40" t="str">
        <f>VLOOKUP(P40,Mapping!$A$1:$B$17,2,0)</f>
        <v>Texas</v>
      </c>
      <c r="R40">
        <v>306066679</v>
      </c>
      <c r="S40">
        <v>1936761</v>
      </c>
    </row>
    <row r="41" spans="1:19">
      <c r="A41" s="1">
        <v>44223</v>
      </c>
      <c r="B41" s="1" t="str">
        <f t="shared" si="0"/>
        <v>2021_01</v>
      </c>
      <c r="C41">
        <v>419634</v>
      </c>
      <c r="D41">
        <v>4077</v>
      </c>
      <c r="E41">
        <v>41402</v>
      </c>
      <c r="F41">
        <v>20497</v>
      </c>
      <c r="G41">
        <v>4134</v>
      </c>
      <c r="H41">
        <v>107444</v>
      </c>
      <c r="I41">
        <v>795299</v>
      </c>
      <c r="J41">
        <v>66160756</v>
      </c>
      <c r="K41">
        <v>244553</v>
      </c>
      <c r="L41">
        <v>3985</v>
      </c>
      <c r="M41">
        <v>6806</v>
      </c>
      <c r="N41">
        <v>25384338</v>
      </c>
      <c r="O41">
        <v>153985</v>
      </c>
      <c r="P41">
        <v>56</v>
      </c>
      <c r="Q41" t="str">
        <f>VLOOKUP(P41,Mapping!$A$1:$B$17,2,0)</f>
        <v>Texas</v>
      </c>
      <c r="R41">
        <v>304129918</v>
      </c>
      <c r="S41">
        <v>1626393</v>
      </c>
    </row>
    <row r="42" spans="1:19">
      <c r="A42" s="1">
        <v>44222</v>
      </c>
      <c r="B42" s="1" t="str">
        <f t="shared" si="0"/>
        <v>2021_01</v>
      </c>
      <c r="C42">
        <v>415557</v>
      </c>
      <c r="D42">
        <v>3734</v>
      </c>
      <c r="E42">
        <v>41205</v>
      </c>
      <c r="F42">
        <v>20573</v>
      </c>
      <c r="G42">
        <v>3705</v>
      </c>
      <c r="H42">
        <v>108960</v>
      </c>
      <c r="I42">
        <v>791165</v>
      </c>
      <c r="J42">
        <v>65916203</v>
      </c>
      <c r="K42">
        <v>377450</v>
      </c>
      <c r="L42">
        <v>3976</v>
      </c>
      <c r="M42">
        <v>6832</v>
      </c>
      <c r="N42">
        <v>25230353</v>
      </c>
      <c r="O42">
        <v>146448</v>
      </c>
      <c r="P42">
        <v>56</v>
      </c>
      <c r="Q42" t="str">
        <f>VLOOKUP(P42,Mapping!$A$1:$B$17,2,0)</f>
        <v>Texas</v>
      </c>
      <c r="R42">
        <v>302503525</v>
      </c>
      <c r="S42">
        <v>1733799</v>
      </c>
    </row>
    <row r="43" spans="1:19">
      <c r="A43" s="1">
        <v>44221</v>
      </c>
      <c r="B43" s="1" t="str">
        <f t="shared" si="0"/>
        <v>2021_01</v>
      </c>
      <c r="C43">
        <v>411823</v>
      </c>
      <c r="D43">
        <v>1593</v>
      </c>
      <c r="E43">
        <v>41028</v>
      </c>
      <c r="F43">
        <v>20875</v>
      </c>
      <c r="G43">
        <v>2515</v>
      </c>
      <c r="H43">
        <v>109936</v>
      </c>
      <c r="I43">
        <v>787460</v>
      </c>
      <c r="J43">
        <v>65538753</v>
      </c>
      <c r="K43">
        <v>217006</v>
      </c>
      <c r="L43">
        <v>3949</v>
      </c>
      <c r="M43">
        <v>6857</v>
      </c>
      <c r="N43">
        <v>25083905</v>
      </c>
      <c r="O43">
        <v>133454</v>
      </c>
      <c r="P43">
        <v>56</v>
      </c>
      <c r="Q43" t="str">
        <f>VLOOKUP(P43,Mapping!$A$1:$B$17,2,0)</f>
        <v>Texas</v>
      </c>
      <c r="R43">
        <v>300769726</v>
      </c>
      <c r="S43">
        <v>1630391</v>
      </c>
    </row>
    <row r="44" spans="1:19">
      <c r="A44" s="1">
        <v>44220</v>
      </c>
      <c r="B44" s="1" t="str">
        <f t="shared" si="0"/>
        <v>2021_01</v>
      </c>
      <c r="C44">
        <v>410230</v>
      </c>
      <c r="D44">
        <v>1944</v>
      </c>
      <c r="E44">
        <v>40931</v>
      </c>
      <c r="F44">
        <v>21168</v>
      </c>
      <c r="G44">
        <v>1909</v>
      </c>
      <c r="H44">
        <v>110628</v>
      </c>
      <c r="I44">
        <v>784945</v>
      </c>
      <c r="J44">
        <v>65321747</v>
      </c>
      <c r="K44">
        <v>223447</v>
      </c>
      <c r="L44">
        <v>3943</v>
      </c>
      <c r="M44">
        <v>6989</v>
      </c>
      <c r="N44">
        <v>24950451</v>
      </c>
      <c r="O44">
        <v>144234</v>
      </c>
      <c r="P44">
        <v>56</v>
      </c>
      <c r="Q44" t="str">
        <f>VLOOKUP(P44,Mapping!$A$1:$B$17,2,0)</f>
        <v>Texas</v>
      </c>
      <c r="R44">
        <v>299139335</v>
      </c>
      <c r="S44">
        <v>1792892</v>
      </c>
    </row>
    <row r="45" spans="1:19">
      <c r="A45" s="1">
        <v>44219</v>
      </c>
      <c r="B45" s="1" t="str">
        <f t="shared" si="0"/>
        <v>2021_01</v>
      </c>
      <c r="C45">
        <v>408286</v>
      </c>
      <c r="D45">
        <v>3591</v>
      </c>
      <c r="E45">
        <v>40853</v>
      </c>
      <c r="F45">
        <v>21657</v>
      </c>
      <c r="G45">
        <v>6652</v>
      </c>
      <c r="H45">
        <v>113609</v>
      </c>
      <c r="I45">
        <v>783036</v>
      </c>
      <c r="J45">
        <v>65098300</v>
      </c>
      <c r="K45">
        <v>274547</v>
      </c>
      <c r="L45">
        <v>3941</v>
      </c>
      <c r="M45">
        <v>7110</v>
      </c>
      <c r="N45">
        <v>24806217</v>
      </c>
      <c r="O45">
        <v>177118</v>
      </c>
      <c r="P45">
        <v>56</v>
      </c>
      <c r="Q45" t="str">
        <f>VLOOKUP(P45,Mapping!$A$1:$B$17,2,0)</f>
        <v>Texas</v>
      </c>
      <c r="R45">
        <v>297346443</v>
      </c>
      <c r="S45">
        <v>1990072</v>
      </c>
    </row>
    <row r="46" spans="1:19">
      <c r="A46" s="1">
        <v>44218</v>
      </c>
      <c r="B46" s="1" t="str">
        <f t="shared" si="0"/>
        <v>2021_01</v>
      </c>
      <c r="C46">
        <v>404695</v>
      </c>
      <c r="D46">
        <v>3980</v>
      </c>
      <c r="E46">
        <v>40687</v>
      </c>
      <c r="F46">
        <v>22008</v>
      </c>
      <c r="G46">
        <v>4325</v>
      </c>
      <c r="H46">
        <v>116264</v>
      </c>
      <c r="I46">
        <v>776384</v>
      </c>
      <c r="J46">
        <v>64823753</v>
      </c>
      <c r="K46">
        <v>284392</v>
      </c>
      <c r="L46">
        <v>3919</v>
      </c>
      <c r="M46">
        <v>7236</v>
      </c>
      <c r="N46">
        <v>24629099</v>
      </c>
      <c r="O46">
        <v>190915</v>
      </c>
      <c r="P46">
        <v>56</v>
      </c>
      <c r="Q46" t="str">
        <f>VLOOKUP(P46,Mapping!$A$1:$B$17,2,0)</f>
        <v>Texas</v>
      </c>
      <c r="R46">
        <v>295356371</v>
      </c>
      <c r="S46">
        <v>2022028</v>
      </c>
    </row>
    <row r="47" spans="1:19">
      <c r="A47" s="1">
        <v>44217</v>
      </c>
      <c r="B47" s="1" t="str">
        <f t="shared" si="0"/>
        <v>2021_01</v>
      </c>
      <c r="C47">
        <v>400715</v>
      </c>
      <c r="D47">
        <v>3878</v>
      </c>
      <c r="E47">
        <v>40481</v>
      </c>
      <c r="F47">
        <v>22309</v>
      </c>
      <c r="G47">
        <v>4053</v>
      </c>
      <c r="H47">
        <v>119949</v>
      </c>
      <c r="I47">
        <v>772059</v>
      </c>
      <c r="J47">
        <v>64539361</v>
      </c>
      <c r="K47">
        <v>256168</v>
      </c>
      <c r="L47">
        <v>3910</v>
      </c>
      <c r="M47">
        <v>7370</v>
      </c>
      <c r="N47">
        <v>24438184</v>
      </c>
      <c r="O47">
        <v>186275</v>
      </c>
      <c r="P47">
        <v>56</v>
      </c>
      <c r="Q47" t="str">
        <f>VLOOKUP(P47,Mapping!$A$1:$B$17,2,0)</f>
        <v>Texas</v>
      </c>
      <c r="R47">
        <v>293334343</v>
      </c>
      <c r="S47">
        <v>1922155</v>
      </c>
    </row>
    <row r="48" spans="1:19">
      <c r="A48" s="1">
        <v>44216</v>
      </c>
      <c r="B48" s="1" t="str">
        <f t="shared" si="0"/>
        <v>2021_01</v>
      </c>
      <c r="C48">
        <v>396837</v>
      </c>
      <c r="D48">
        <v>4409</v>
      </c>
      <c r="E48">
        <v>40340</v>
      </c>
      <c r="F48">
        <v>22809</v>
      </c>
      <c r="G48">
        <v>5105</v>
      </c>
      <c r="H48">
        <v>122700</v>
      </c>
      <c r="I48">
        <v>768006</v>
      </c>
      <c r="J48">
        <v>64283193</v>
      </c>
      <c r="K48">
        <v>312902</v>
      </c>
      <c r="L48">
        <v>3897</v>
      </c>
      <c r="M48">
        <v>7564</v>
      </c>
      <c r="N48">
        <v>24251909</v>
      </c>
      <c r="O48">
        <v>189203</v>
      </c>
      <c r="P48">
        <v>56</v>
      </c>
      <c r="Q48" t="str">
        <f>VLOOKUP(P48,Mapping!$A$1:$B$17,2,0)</f>
        <v>Texas</v>
      </c>
      <c r="R48">
        <v>291412188</v>
      </c>
      <c r="S48">
        <v>1821802</v>
      </c>
    </row>
    <row r="49" spans="1:19">
      <c r="A49" s="1">
        <v>44215</v>
      </c>
      <c r="B49" s="1" t="str">
        <f t="shared" si="0"/>
        <v>2021_01</v>
      </c>
      <c r="C49">
        <v>392428</v>
      </c>
      <c r="D49">
        <v>2141</v>
      </c>
      <c r="E49">
        <v>40103</v>
      </c>
      <c r="F49">
        <v>23029</v>
      </c>
      <c r="G49">
        <v>3206</v>
      </c>
      <c r="H49">
        <v>123820</v>
      </c>
      <c r="I49">
        <v>762901</v>
      </c>
      <c r="J49">
        <v>63970291</v>
      </c>
      <c r="K49">
        <v>370922</v>
      </c>
      <c r="L49">
        <v>3883</v>
      </c>
      <c r="M49">
        <v>7688</v>
      </c>
      <c r="N49">
        <v>24062706</v>
      </c>
      <c r="O49">
        <v>146626</v>
      </c>
      <c r="P49">
        <v>56</v>
      </c>
      <c r="Q49" t="str">
        <f>VLOOKUP(P49,Mapping!$A$1:$B$17,2,0)</f>
        <v>Texas</v>
      </c>
      <c r="R49">
        <v>289590386</v>
      </c>
      <c r="S49">
        <v>1637938</v>
      </c>
    </row>
    <row r="50" spans="1:19">
      <c r="A50" s="1">
        <v>44214</v>
      </c>
      <c r="B50" s="1" t="str">
        <f t="shared" si="0"/>
        <v>2021_01</v>
      </c>
      <c r="C50">
        <v>390287</v>
      </c>
      <c r="D50">
        <v>1395</v>
      </c>
      <c r="E50">
        <v>39973</v>
      </c>
      <c r="F50">
        <v>23226</v>
      </c>
      <c r="G50">
        <v>2839</v>
      </c>
      <c r="H50">
        <v>123848</v>
      </c>
      <c r="I50">
        <v>759695</v>
      </c>
      <c r="J50">
        <v>63599369</v>
      </c>
      <c r="K50">
        <v>192825</v>
      </c>
      <c r="L50">
        <v>3865</v>
      </c>
      <c r="M50">
        <v>7772</v>
      </c>
      <c r="N50">
        <v>23916080</v>
      </c>
      <c r="O50">
        <v>150792</v>
      </c>
      <c r="P50">
        <v>56</v>
      </c>
      <c r="Q50" t="str">
        <f>VLOOKUP(P50,Mapping!$A$1:$B$17,2,0)</f>
        <v>Texas</v>
      </c>
      <c r="R50">
        <v>287952448</v>
      </c>
      <c r="S50">
        <v>1771268</v>
      </c>
    </row>
    <row r="51" spans="1:19">
      <c r="A51" s="1">
        <v>44213</v>
      </c>
      <c r="B51" s="1" t="str">
        <f t="shared" si="0"/>
        <v>2021_01</v>
      </c>
      <c r="C51">
        <v>388892</v>
      </c>
      <c r="D51">
        <v>2053</v>
      </c>
      <c r="E51">
        <v>39864</v>
      </c>
      <c r="F51">
        <v>23432</v>
      </c>
      <c r="G51">
        <v>2167</v>
      </c>
      <c r="H51">
        <v>124387</v>
      </c>
      <c r="I51">
        <v>756856</v>
      </c>
      <c r="J51">
        <v>63406544</v>
      </c>
      <c r="K51">
        <v>277842</v>
      </c>
      <c r="L51">
        <v>3860</v>
      </c>
      <c r="M51">
        <v>7797</v>
      </c>
      <c r="N51">
        <v>23765288</v>
      </c>
      <c r="O51">
        <v>187218</v>
      </c>
      <c r="P51">
        <v>56</v>
      </c>
      <c r="Q51" t="str">
        <f>VLOOKUP(P51,Mapping!$A$1:$B$17,2,0)</f>
        <v>Texas</v>
      </c>
      <c r="R51">
        <v>286181180</v>
      </c>
      <c r="S51">
        <v>1916756</v>
      </c>
    </row>
    <row r="52" spans="1:19">
      <c r="A52" s="1">
        <v>44212</v>
      </c>
      <c r="B52" s="1" t="str">
        <f t="shared" si="0"/>
        <v>2021_01</v>
      </c>
      <c r="C52">
        <v>386839</v>
      </c>
      <c r="D52">
        <v>3709</v>
      </c>
      <c r="E52">
        <v>39797</v>
      </c>
      <c r="F52">
        <v>23524</v>
      </c>
      <c r="G52">
        <v>4039</v>
      </c>
      <c r="H52">
        <v>126139</v>
      </c>
      <c r="I52">
        <v>754689</v>
      </c>
      <c r="J52">
        <v>63128702</v>
      </c>
      <c r="K52">
        <v>226342</v>
      </c>
      <c r="L52">
        <v>3858</v>
      </c>
      <c r="M52">
        <v>7755</v>
      </c>
      <c r="N52">
        <v>23578070</v>
      </c>
      <c r="O52">
        <v>218085</v>
      </c>
      <c r="P52">
        <v>56</v>
      </c>
      <c r="Q52" t="str">
        <f>VLOOKUP(P52,Mapping!$A$1:$B$17,2,0)</f>
        <v>Texas</v>
      </c>
      <c r="R52">
        <v>284264424</v>
      </c>
      <c r="S52">
        <v>2116224</v>
      </c>
    </row>
    <row r="53" spans="1:19">
      <c r="A53" s="1">
        <v>44211</v>
      </c>
      <c r="B53" s="1" t="str">
        <f t="shared" si="0"/>
        <v>2021_01</v>
      </c>
      <c r="C53">
        <v>383130</v>
      </c>
      <c r="D53">
        <v>3679</v>
      </c>
      <c r="E53">
        <v>39626</v>
      </c>
      <c r="F53">
        <v>23593</v>
      </c>
      <c r="G53">
        <v>4000</v>
      </c>
      <c r="H53">
        <v>127235</v>
      </c>
      <c r="I53">
        <v>750650</v>
      </c>
      <c r="J53">
        <v>62902360</v>
      </c>
      <c r="K53">
        <v>410997</v>
      </c>
      <c r="L53">
        <v>3845</v>
      </c>
      <c r="M53">
        <v>7772</v>
      </c>
      <c r="N53">
        <v>23359985</v>
      </c>
      <c r="O53">
        <v>246454</v>
      </c>
      <c r="P53">
        <v>56</v>
      </c>
      <c r="Q53" t="str">
        <f>VLOOKUP(P53,Mapping!$A$1:$B$17,2,0)</f>
        <v>Texas</v>
      </c>
      <c r="R53">
        <v>282148200</v>
      </c>
      <c r="S53">
        <v>2309884</v>
      </c>
    </row>
    <row r="54" spans="1:19">
      <c r="A54" s="1">
        <v>44210</v>
      </c>
      <c r="B54" s="1" t="str">
        <f t="shared" si="0"/>
        <v>2021_01</v>
      </c>
      <c r="C54">
        <v>379451</v>
      </c>
      <c r="D54">
        <v>3915</v>
      </c>
      <c r="E54">
        <v>39418</v>
      </c>
      <c r="F54">
        <v>23891</v>
      </c>
      <c r="G54">
        <v>3792</v>
      </c>
      <c r="H54">
        <v>128947</v>
      </c>
      <c r="I54">
        <v>746650</v>
      </c>
      <c r="J54">
        <v>62491363</v>
      </c>
      <c r="K54">
        <v>305894</v>
      </c>
      <c r="L54">
        <v>3829</v>
      </c>
      <c r="M54">
        <v>7878</v>
      </c>
      <c r="N54">
        <v>23113531</v>
      </c>
      <c r="O54">
        <v>225616</v>
      </c>
      <c r="P54">
        <v>56</v>
      </c>
      <c r="Q54" t="str">
        <f>VLOOKUP(P54,Mapping!$A$1:$B$17,2,0)</f>
        <v>Texas</v>
      </c>
      <c r="R54">
        <v>279838316</v>
      </c>
      <c r="S54">
        <v>2048899</v>
      </c>
    </row>
    <row r="55" spans="1:19">
      <c r="A55" s="1">
        <v>44209</v>
      </c>
      <c r="B55" s="1" t="str">
        <f t="shared" si="0"/>
        <v>2021_01</v>
      </c>
      <c r="C55">
        <v>375536</v>
      </c>
      <c r="D55">
        <v>4087</v>
      </c>
      <c r="E55">
        <v>39248</v>
      </c>
      <c r="F55">
        <v>23857</v>
      </c>
      <c r="G55">
        <v>5312</v>
      </c>
      <c r="H55">
        <v>130391</v>
      </c>
      <c r="I55">
        <v>742858</v>
      </c>
      <c r="J55">
        <v>62185469</v>
      </c>
      <c r="K55">
        <v>237885</v>
      </c>
      <c r="L55">
        <v>3811</v>
      </c>
      <c r="M55">
        <v>7902</v>
      </c>
      <c r="N55">
        <v>22887915</v>
      </c>
      <c r="O55">
        <v>224491</v>
      </c>
      <c r="P55">
        <v>56</v>
      </c>
      <c r="Q55" t="str">
        <f>VLOOKUP(P55,Mapping!$A$1:$B$17,2,0)</f>
        <v>Texas</v>
      </c>
      <c r="R55">
        <v>277789417</v>
      </c>
      <c r="S55">
        <v>1827396</v>
      </c>
    </row>
    <row r="56" spans="1:19">
      <c r="A56" s="1">
        <v>44208</v>
      </c>
      <c r="B56" s="1" t="str">
        <f t="shared" si="0"/>
        <v>2021_01</v>
      </c>
      <c r="C56">
        <v>371449</v>
      </c>
      <c r="D56">
        <v>4064</v>
      </c>
      <c r="E56">
        <v>39049</v>
      </c>
      <c r="F56">
        <v>23881</v>
      </c>
      <c r="G56">
        <v>4657</v>
      </c>
      <c r="H56">
        <v>131326</v>
      </c>
      <c r="I56">
        <v>737546</v>
      </c>
      <c r="J56">
        <v>61947584</v>
      </c>
      <c r="K56">
        <v>428795</v>
      </c>
      <c r="L56">
        <v>3796</v>
      </c>
      <c r="M56">
        <v>7879</v>
      </c>
      <c r="N56">
        <v>22663424</v>
      </c>
      <c r="O56">
        <v>218020</v>
      </c>
      <c r="P56">
        <v>56</v>
      </c>
      <c r="Q56" t="str">
        <f>VLOOKUP(P56,Mapping!$A$1:$B$17,2,0)</f>
        <v>Texas</v>
      </c>
      <c r="R56">
        <v>275962021</v>
      </c>
      <c r="S56">
        <v>1944234</v>
      </c>
    </row>
    <row r="57" spans="1:19">
      <c r="A57" s="1">
        <v>44207</v>
      </c>
      <c r="B57" s="1" t="str">
        <f t="shared" si="0"/>
        <v>2021_01</v>
      </c>
      <c r="C57">
        <v>367385</v>
      </c>
      <c r="D57">
        <v>1733</v>
      </c>
      <c r="E57">
        <v>38823</v>
      </c>
      <c r="F57">
        <v>23501</v>
      </c>
      <c r="G57">
        <v>3045</v>
      </c>
      <c r="H57">
        <v>129793</v>
      </c>
      <c r="I57">
        <v>732889</v>
      </c>
      <c r="J57">
        <v>61518789</v>
      </c>
      <c r="K57">
        <v>225808</v>
      </c>
      <c r="L57">
        <v>3773</v>
      </c>
      <c r="M57">
        <v>7786</v>
      </c>
      <c r="N57">
        <v>22445404</v>
      </c>
      <c r="O57">
        <v>195255</v>
      </c>
      <c r="P57">
        <v>56</v>
      </c>
      <c r="Q57" t="str">
        <f>VLOOKUP(P57,Mapping!$A$1:$B$17,2,0)</f>
        <v>Texas</v>
      </c>
      <c r="R57">
        <v>274017787</v>
      </c>
      <c r="S57">
        <v>1695767</v>
      </c>
    </row>
    <row r="58" spans="1:19">
      <c r="A58" s="1">
        <v>44206</v>
      </c>
      <c r="B58" s="1" t="str">
        <f t="shared" si="0"/>
        <v>2021_01</v>
      </c>
      <c r="C58">
        <v>365652</v>
      </c>
      <c r="D58">
        <v>2068</v>
      </c>
      <c r="E58">
        <v>38706</v>
      </c>
      <c r="F58">
        <v>23640</v>
      </c>
      <c r="G58">
        <v>2413</v>
      </c>
      <c r="H58">
        <v>129223</v>
      </c>
      <c r="I58">
        <v>729844</v>
      </c>
      <c r="J58">
        <v>61292981</v>
      </c>
      <c r="K58">
        <v>270382</v>
      </c>
      <c r="L58">
        <v>3771</v>
      </c>
      <c r="M58">
        <v>7878</v>
      </c>
      <c r="N58">
        <v>22250149</v>
      </c>
      <c r="O58">
        <v>228732</v>
      </c>
      <c r="P58">
        <v>56</v>
      </c>
      <c r="Q58" t="str">
        <f>VLOOKUP(P58,Mapping!$A$1:$B$17,2,0)</f>
        <v>Texas</v>
      </c>
      <c r="R58">
        <v>272322020</v>
      </c>
      <c r="S58">
        <v>2051661</v>
      </c>
    </row>
    <row r="59" spans="1:19">
      <c r="A59" s="1">
        <v>44205</v>
      </c>
      <c r="B59" s="1" t="str">
        <f t="shared" si="0"/>
        <v>2021_01</v>
      </c>
      <c r="C59">
        <v>363584</v>
      </c>
      <c r="D59">
        <v>3537</v>
      </c>
      <c r="E59">
        <v>38607</v>
      </c>
      <c r="F59">
        <v>23718</v>
      </c>
      <c r="G59">
        <v>6683</v>
      </c>
      <c r="H59">
        <v>130781</v>
      </c>
      <c r="I59">
        <v>727431</v>
      </c>
      <c r="J59">
        <v>61022599</v>
      </c>
      <c r="K59">
        <v>290183</v>
      </c>
      <c r="L59">
        <v>3767</v>
      </c>
      <c r="M59">
        <v>7791</v>
      </c>
      <c r="N59">
        <v>22021417</v>
      </c>
      <c r="O59">
        <v>269368</v>
      </c>
      <c r="P59">
        <v>56</v>
      </c>
      <c r="Q59" t="str">
        <f>VLOOKUP(P59,Mapping!$A$1:$B$17,2,0)</f>
        <v>Texas</v>
      </c>
      <c r="R59">
        <v>270270359</v>
      </c>
      <c r="S59">
        <v>2137700</v>
      </c>
    </row>
    <row r="60" spans="1:19">
      <c r="A60" s="1">
        <v>44204</v>
      </c>
      <c r="B60" s="1" t="str">
        <f t="shared" si="0"/>
        <v>2021_01</v>
      </c>
      <c r="C60">
        <v>360047</v>
      </c>
      <c r="D60">
        <v>3780</v>
      </c>
      <c r="E60">
        <v>38432</v>
      </c>
      <c r="F60">
        <v>23912</v>
      </c>
      <c r="G60">
        <v>4705</v>
      </c>
      <c r="H60">
        <v>131921</v>
      </c>
      <c r="I60">
        <v>720748</v>
      </c>
      <c r="J60">
        <v>60732416</v>
      </c>
      <c r="K60">
        <v>320284</v>
      </c>
      <c r="L60">
        <v>3756</v>
      </c>
      <c r="M60">
        <v>7908</v>
      </c>
      <c r="N60">
        <v>21752049</v>
      </c>
      <c r="O60">
        <v>295121</v>
      </c>
      <c r="P60">
        <v>56</v>
      </c>
      <c r="Q60" t="str">
        <f>VLOOKUP(P60,Mapping!$A$1:$B$17,2,0)</f>
        <v>Texas</v>
      </c>
      <c r="R60">
        <v>268132659</v>
      </c>
      <c r="S60">
        <v>2146223</v>
      </c>
    </row>
    <row r="61" spans="1:19">
      <c r="A61" s="1">
        <v>44203</v>
      </c>
      <c r="B61" s="1" t="str">
        <f t="shared" si="0"/>
        <v>2021_01</v>
      </c>
      <c r="C61">
        <v>356267</v>
      </c>
      <c r="D61">
        <v>4079</v>
      </c>
      <c r="E61">
        <v>38236</v>
      </c>
      <c r="F61">
        <v>23821</v>
      </c>
      <c r="G61">
        <v>5312</v>
      </c>
      <c r="H61">
        <v>132370</v>
      </c>
      <c r="I61">
        <v>716043</v>
      </c>
      <c r="J61">
        <v>60412132</v>
      </c>
      <c r="K61">
        <v>246578</v>
      </c>
      <c r="L61">
        <v>3748</v>
      </c>
      <c r="M61">
        <v>7900</v>
      </c>
      <c r="N61">
        <v>21456928</v>
      </c>
      <c r="O61">
        <v>272043</v>
      </c>
      <c r="P61">
        <v>56</v>
      </c>
      <c r="Q61" t="str">
        <f>VLOOKUP(P61,Mapping!$A$1:$B$17,2,0)</f>
        <v>Texas</v>
      </c>
      <c r="R61">
        <v>265986436</v>
      </c>
      <c r="S61">
        <v>1928262</v>
      </c>
    </row>
    <row r="62" spans="1:19">
      <c r="A62" s="1">
        <v>44202</v>
      </c>
      <c r="B62" s="1" t="str">
        <f t="shared" si="0"/>
        <v>2021_01</v>
      </c>
      <c r="C62">
        <v>352188</v>
      </c>
      <c r="D62">
        <v>3902</v>
      </c>
      <c r="E62">
        <v>38064</v>
      </c>
      <c r="F62">
        <v>23708</v>
      </c>
      <c r="G62">
        <v>6607</v>
      </c>
      <c r="H62">
        <v>132474</v>
      </c>
      <c r="I62">
        <v>710731</v>
      </c>
      <c r="J62">
        <v>60165554</v>
      </c>
      <c r="K62">
        <v>263088</v>
      </c>
      <c r="L62">
        <v>3739</v>
      </c>
      <c r="M62">
        <v>7946</v>
      </c>
      <c r="N62">
        <v>21184885</v>
      </c>
      <c r="O62">
        <v>250184</v>
      </c>
      <c r="P62">
        <v>56</v>
      </c>
      <c r="Q62" t="str">
        <f>VLOOKUP(P62,Mapping!$A$1:$B$17,2,0)</f>
        <v>Texas</v>
      </c>
      <c r="R62">
        <v>264058174</v>
      </c>
      <c r="S62">
        <v>1650493</v>
      </c>
    </row>
    <row r="63" spans="1:19">
      <c r="A63" s="1">
        <v>44201</v>
      </c>
      <c r="B63" s="1" t="str">
        <f t="shared" si="0"/>
        <v>2021_01</v>
      </c>
      <c r="C63">
        <v>348286</v>
      </c>
      <c r="D63">
        <v>3484</v>
      </c>
      <c r="E63">
        <v>37841</v>
      </c>
      <c r="F63">
        <v>23509</v>
      </c>
      <c r="G63">
        <v>4290</v>
      </c>
      <c r="H63">
        <v>131195</v>
      </c>
      <c r="I63">
        <v>704124</v>
      </c>
      <c r="J63">
        <v>59902466</v>
      </c>
      <c r="K63">
        <v>480256</v>
      </c>
      <c r="L63">
        <v>3718</v>
      </c>
      <c r="M63">
        <v>7976</v>
      </c>
      <c r="N63">
        <v>20934701</v>
      </c>
      <c r="O63">
        <v>219075</v>
      </c>
      <c r="P63">
        <v>56</v>
      </c>
      <c r="Q63" t="str">
        <f>VLOOKUP(P63,Mapping!$A$1:$B$17,2,0)</f>
        <v>Texas</v>
      </c>
      <c r="R63">
        <v>262407681</v>
      </c>
      <c r="S63">
        <v>1721007</v>
      </c>
    </row>
    <row r="64" spans="1:19">
      <c r="A64" s="1">
        <v>44200</v>
      </c>
      <c r="B64" s="1" t="str">
        <f t="shared" si="0"/>
        <v>2021_01</v>
      </c>
      <c r="C64">
        <v>344802</v>
      </c>
      <c r="D64">
        <v>1547</v>
      </c>
      <c r="E64">
        <v>37586</v>
      </c>
      <c r="F64">
        <v>23435</v>
      </c>
      <c r="G64">
        <v>3892</v>
      </c>
      <c r="H64">
        <v>128210</v>
      </c>
      <c r="I64">
        <v>699834</v>
      </c>
      <c r="J64">
        <v>59422210</v>
      </c>
      <c r="K64">
        <v>148614</v>
      </c>
      <c r="L64">
        <v>3692</v>
      </c>
      <c r="M64">
        <v>7930</v>
      </c>
      <c r="N64">
        <v>20715626</v>
      </c>
      <c r="O64">
        <v>179571</v>
      </c>
      <c r="P64">
        <v>56</v>
      </c>
      <c r="Q64" t="str">
        <f>VLOOKUP(P64,Mapping!$A$1:$B$17,2,0)</f>
        <v>Texas</v>
      </c>
      <c r="R64">
        <v>260686674</v>
      </c>
      <c r="S64">
        <v>1512611</v>
      </c>
    </row>
    <row r="65" spans="1:19">
      <c r="A65" s="1">
        <v>44199</v>
      </c>
      <c r="B65" s="1" t="str">
        <f t="shared" si="0"/>
        <v>2021_01</v>
      </c>
      <c r="C65">
        <v>343255</v>
      </c>
      <c r="D65">
        <v>1455</v>
      </c>
      <c r="E65">
        <v>37433</v>
      </c>
      <c r="F65">
        <v>23243</v>
      </c>
      <c r="G65">
        <v>2226</v>
      </c>
      <c r="H65">
        <v>125562</v>
      </c>
      <c r="I65">
        <v>695942</v>
      </c>
      <c r="J65">
        <v>59273596</v>
      </c>
      <c r="K65">
        <v>215583</v>
      </c>
      <c r="L65">
        <v>3688</v>
      </c>
      <c r="M65">
        <v>7939</v>
      </c>
      <c r="N65">
        <v>20536055</v>
      </c>
      <c r="O65">
        <v>208457</v>
      </c>
      <c r="P65">
        <v>56</v>
      </c>
      <c r="Q65" t="str">
        <f>VLOOKUP(P65,Mapping!$A$1:$B$17,2,0)</f>
        <v>Texas</v>
      </c>
      <c r="R65">
        <v>259174063</v>
      </c>
      <c r="S65">
        <v>1444257</v>
      </c>
    </row>
    <row r="66" spans="1:19">
      <c r="A66" s="1">
        <v>44198</v>
      </c>
      <c r="B66" s="1" t="str">
        <f t="shared" si="0"/>
        <v>2021_01</v>
      </c>
      <c r="C66">
        <v>341800</v>
      </c>
      <c r="D66">
        <v>2406</v>
      </c>
      <c r="E66">
        <v>37309</v>
      </c>
      <c r="F66">
        <v>23133</v>
      </c>
      <c r="G66">
        <v>3051</v>
      </c>
      <c r="H66">
        <v>123614</v>
      </c>
      <c r="I66">
        <v>693716</v>
      </c>
      <c r="J66">
        <v>59058013</v>
      </c>
      <c r="K66">
        <v>221792</v>
      </c>
      <c r="L66">
        <v>3684</v>
      </c>
      <c r="M66">
        <v>7910</v>
      </c>
      <c r="N66">
        <v>20327598</v>
      </c>
      <c r="O66">
        <v>280318</v>
      </c>
      <c r="P66">
        <v>56</v>
      </c>
      <c r="Q66" t="str">
        <f>VLOOKUP(P66,Mapping!$A$1:$B$17,2,0)</f>
        <v>Texas</v>
      </c>
      <c r="R66">
        <v>257729806</v>
      </c>
      <c r="S66">
        <v>1934350</v>
      </c>
    </row>
    <row r="67" spans="1:19">
      <c r="A67" s="1">
        <v>44197</v>
      </c>
      <c r="B67" s="1" t="str">
        <f t="shared" ref="B67:B130" si="1">YEAR(A67)&amp;"_"&amp;TEXT(MONTH(A67),"00")</f>
        <v>2021_01</v>
      </c>
      <c r="C67">
        <v>339394</v>
      </c>
      <c r="D67">
        <v>2592</v>
      </c>
      <c r="E67">
        <v>37196</v>
      </c>
      <c r="F67">
        <v>23255</v>
      </c>
      <c r="G67">
        <v>4550</v>
      </c>
      <c r="H67">
        <v>125047</v>
      </c>
      <c r="I67">
        <v>690665</v>
      </c>
      <c r="J67">
        <v>58836221</v>
      </c>
      <c r="K67">
        <v>192048</v>
      </c>
      <c r="L67">
        <v>3681</v>
      </c>
      <c r="M67">
        <v>7990</v>
      </c>
      <c r="N67">
        <v>20047280</v>
      </c>
      <c r="O67">
        <v>182906</v>
      </c>
      <c r="P67">
        <v>56</v>
      </c>
      <c r="Q67" t="str">
        <f>VLOOKUP(P67,Mapping!$A$1:$B$17,2,0)</f>
        <v>Texas</v>
      </c>
      <c r="R67">
        <v>255795456</v>
      </c>
      <c r="S67">
        <v>1545537</v>
      </c>
    </row>
    <row r="68" spans="1:19">
      <c r="A68" s="1">
        <v>44196</v>
      </c>
      <c r="B68" s="1" t="str">
        <f t="shared" si="1"/>
        <v>2020_12</v>
      </c>
      <c r="C68">
        <v>336802</v>
      </c>
      <c r="D68">
        <v>3297</v>
      </c>
      <c r="E68">
        <v>37066</v>
      </c>
      <c r="F68">
        <v>23097</v>
      </c>
      <c r="G68">
        <v>4348</v>
      </c>
      <c r="H68">
        <v>125423</v>
      </c>
      <c r="I68">
        <v>686115</v>
      </c>
      <c r="J68">
        <v>58644173</v>
      </c>
      <c r="K68">
        <v>262855</v>
      </c>
      <c r="L68">
        <v>3672</v>
      </c>
      <c r="M68">
        <v>8004</v>
      </c>
      <c r="N68">
        <v>19864374</v>
      </c>
      <c r="O68">
        <v>226246</v>
      </c>
      <c r="P68">
        <v>56</v>
      </c>
      <c r="Q68" t="str">
        <f>VLOOKUP(P68,Mapping!$A$1:$B$17,2,0)</f>
        <v>Texas</v>
      </c>
      <c r="R68">
        <v>254249919</v>
      </c>
      <c r="S68">
        <v>1797220</v>
      </c>
    </row>
    <row r="69" spans="1:19">
      <c r="A69" s="1">
        <v>44195</v>
      </c>
      <c r="B69" s="1" t="str">
        <f t="shared" si="1"/>
        <v>2020_12</v>
      </c>
      <c r="C69">
        <v>333505</v>
      </c>
      <c r="D69">
        <v>3900</v>
      </c>
      <c r="E69">
        <v>36855</v>
      </c>
      <c r="F69">
        <v>23069</v>
      </c>
      <c r="G69">
        <v>5514</v>
      </c>
      <c r="H69">
        <v>125220</v>
      </c>
      <c r="I69">
        <v>681767</v>
      </c>
      <c r="J69">
        <v>58381318</v>
      </c>
      <c r="K69">
        <v>215107</v>
      </c>
      <c r="L69">
        <v>3653</v>
      </c>
      <c r="M69">
        <v>7930</v>
      </c>
      <c r="N69">
        <v>19638128</v>
      </c>
      <c r="O69">
        <v>229496</v>
      </c>
      <c r="P69">
        <v>56</v>
      </c>
      <c r="Q69" t="str">
        <f>VLOOKUP(P69,Mapping!$A$1:$B$17,2,0)</f>
        <v>Texas</v>
      </c>
      <c r="R69">
        <v>252452699</v>
      </c>
      <c r="S69">
        <v>1583713</v>
      </c>
    </row>
    <row r="70" spans="1:19">
      <c r="A70" s="1">
        <v>44194</v>
      </c>
      <c r="B70" s="1" t="str">
        <f t="shared" si="1"/>
        <v>2020_12</v>
      </c>
      <c r="C70">
        <v>329605</v>
      </c>
      <c r="D70">
        <v>3289</v>
      </c>
      <c r="E70">
        <v>36583</v>
      </c>
      <c r="F70">
        <v>22838</v>
      </c>
      <c r="G70">
        <v>5261</v>
      </c>
      <c r="H70">
        <v>124686</v>
      </c>
      <c r="I70">
        <v>676253</v>
      </c>
      <c r="J70">
        <v>58166211</v>
      </c>
      <c r="K70">
        <v>201698</v>
      </c>
      <c r="L70">
        <v>3635</v>
      </c>
      <c r="M70">
        <v>7885</v>
      </c>
      <c r="N70">
        <v>19408632</v>
      </c>
      <c r="O70">
        <v>199679</v>
      </c>
      <c r="P70">
        <v>56</v>
      </c>
      <c r="Q70" t="str">
        <f>VLOOKUP(P70,Mapping!$A$1:$B$17,2,0)</f>
        <v>Texas</v>
      </c>
      <c r="R70">
        <v>250868986</v>
      </c>
      <c r="S70">
        <v>1343514</v>
      </c>
    </row>
    <row r="71" spans="1:19">
      <c r="A71" s="1">
        <v>44193</v>
      </c>
      <c r="B71" s="1" t="str">
        <f t="shared" si="1"/>
        <v>2020_12</v>
      </c>
      <c r="C71">
        <v>326316</v>
      </c>
      <c r="D71">
        <v>1490</v>
      </c>
      <c r="E71">
        <v>36308</v>
      </c>
      <c r="F71">
        <v>22579</v>
      </c>
      <c r="G71">
        <v>3723</v>
      </c>
      <c r="H71">
        <v>121202</v>
      </c>
      <c r="I71">
        <v>670992</v>
      </c>
      <c r="J71">
        <v>57964513</v>
      </c>
      <c r="K71">
        <v>309721</v>
      </c>
      <c r="L71">
        <v>3612</v>
      </c>
      <c r="M71">
        <v>7948</v>
      </c>
      <c r="N71">
        <v>19208953</v>
      </c>
      <c r="O71">
        <v>164127</v>
      </c>
      <c r="P71">
        <v>56</v>
      </c>
      <c r="Q71" t="str">
        <f>VLOOKUP(P71,Mapping!$A$1:$B$17,2,0)</f>
        <v>Texas</v>
      </c>
      <c r="R71">
        <v>249525472</v>
      </c>
      <c r="S71">
        <v>1332122</v>
      </c>
    </row>
    <row r="72" spans="1:19">
      <c r="A72" s="1">
        <v>44192</v>
      </c>
      <c r="B72" s="1" t="str">
        <f t="shared" si="1"/>
        <v>2020_12</v>
      </c>
      <c r="C72">
        <v>324826</v>
      </c>
      <c r="D72">
        <v>1397</v>
      </c>
      <c r="E72">
        <v>36164</v>
      </c>
      <c r="F72">
        <v>22447</v>
      </c>
      <c r="G72">
        <v>2302</v>
      </c>
      <c r="H72">
        <v>118720</v>
      </c>
      <c r="I72">
        <v>667269</v>
      </c>
      <c r="J72">
        <v>57654792</v>
      </c>
      <c r="K72">
        <v>204288</v>
      </c>
      <c r="L72">
        <v>3604</v>
      </c>
      <c r="M72">
        <v>7878</v>
      </c>
      <c r="N72">
        <v>19044826</v>
      </c>
      <c r="O72">
        <v>153540</v>
      </c>
      <c r="P72">
        <v>56</v>
      </c>
      <c r="Q72" t="str">
        <f>VLOOKUP(P72,Mapping!$A$1:$B$17,2,0)</f>
        <v>Texas</v>
      </c>
      <c r="R72">
        <v>248193350</v>
      </c>
      <c r="S72">
        <v>1395240</v>
      </c>
    </row>
    <row r="73" spans="1:19">
      <c r="A73" s="1">
        <v>44191</v>
      </c>
      <c r="B73" s="1" t="str">
        <f t="shared" si="1"/>
        <v>2020_12</v>
      </c>
      <c r="C73">
        <v>323429</v>
      </c>
      <c r="D73">
        <v>1426</v>
      </c>
      <c r="E73">
        <v>36038</v>
      </c>
      <c r="F73">
        <v>22373</v>
      </c>
      <c r="G73">
        <v>2292</v>
      </c>
      <c r="H73">
        <v>117344</v>
      </c>
      <c r="I73">
        <v>664967</v>
      </c>
      <c r="J73">
        <v>57450504</v>
      </c>
      <c r="K73">
        <v>214555</v>
      </c>
      <c r="L73">
        <v>3593</v>
      </c>
      <c r="M73">
        <v>7809</v>
      </c>
      <c r="N73">
        <v>18891286</v>
      </c>
      <c r="O73">
        <v>190594</v>
      </c>
      <c r="P73">
        <v>56</v>
      </c>
      <c r="Q73" t="str">
        <f>VLOOKUP(P73,Mapping!$A$1:$B$17,2,0)</f>
        <v>Texas</v>
      </c>
      <c r="R73">
        <v>246798110</v>
      </c>
      <c r="S73">
        <v>1974298</v>
      </c>
    </row>
    <row r="74" spans="1:19">
      <c r="A74" s="1">
        <v>44190</v>
      </c>
      <c r="B74" s="1" t="str">
        <f t="shared" si="1"/>
        <v>2020_12</v>
      </c>
      <c r="C74">
        <v>322003</v>
      </c>
      <c r="D74">
        <v>1553</v>
      </c>
      <c r="E74">
        <v>35945</v>
      </c>
      <c r="F74">
        <v>22418</v>
      </c>
      <c r="G74">
        <v>2047</v>
      </c>
      <c r="H74">
        <v>118948</v>
      </c>
      <c r="I74">
        <v>662675</v>
      </c>
      <c r="J74">
        <v>57235949</v>
      </c>
      <c r="K74">
        <v>170690</v>
      </c>
      <c r="L74">
        <v>3592</v>
      </c>
      <c r="M74">
        <v>7831</v>
      </c>
      <c r="N74">
        <v>18700692</v>
      </c>
      <c r="O74">
        <v>126796</v>
      </c>
      <c r="P74">
        <v>56</v>
      </c>
      <c r="Q74" t="str">
        <f>VLOOKUP(P74,Mapping!$A$1:$B$17,2,0)</f>
        <v>Texas</v>
      </c>
      <c r="R74">
        <v>244823812</v>
      </c>
      <c r="S74">
        <v>1568040</v>
      </c>
    </row>
    <row r="75" spans="1:19">
      <c r="A75" s="1">
        <v>44189</v>
      </c>
      <c r="B75" s="1" t="str">
        <f t="shared" si="1"/>
        <v>2020_12</v>
      </c>
      <c r="C75">
        <v>320450</v>
      </c>
      <c r="D75">
        <v>2958</v>
      </c>
      <c r="E75">
        <v>35899</v>
      </c>
      <c r="F75">
        <v>22623</v>
      </c>
      <c r="G75">
        <v>4289</v>
      </c>
      <c r="H75">
        <v>120200</v>
      </c>
      <c r="I75">
        <v>660628</v>
      </c>
      <c r="J75">
        <v>57065259</v>
      </c>
      <c r="K75">
        <v>322117</v>
      </c>
      <c r="L75">
        <v>3587</v>
      </c>
      <c r="M75">
        <v>7792</v>
      </c>
      <c r="N75">
        <v>18573896</v>
      </c>
      <c r="O75">
        <v>206684</v>
      </c>
      <c r="P75">
        <v>56</v>
      </c>
      <c r="Q75" t="str">
        <f>VLOOKUP(P75,Mapping!$A$1:$B$17,2,0)</f>
        <v>Texas</v>
      </c>
      <c r="R75">
        <v>243255772</v>
      </c>
      <c r="S75">
        <v>2031894</v>
      </c>
    </row>
    <row r="76" spans="1:19">
      <c r="A76" s="1">
        <v>44188</v>
      </c>
      <c r="B76" s="1" t="str">
        <f t="shared" si="1"/>
        <v>2020_12</v>
      </c>
      <c r="C76">
        <v>317492</v>
      </c>
      <c r="D76">
        <v>3393</v>
      </c>
      <c r="E76">
        <v>35695</v>
      </c>
      <c r="F76">
        <v>22489</v>
      </c>
      <c r="G76">
        <v>4795</v>
      </c>
      <c r="H76">
        <v>119463</v>
      </c>
      <c r="I76">
        <v>656339</v>
      </c>
      <c r="J76">
        <v>56743142</v>
      </c>
      <c r="K76">
        <v>304962</v>
      </c>
      <c r="L76">
        <v>3579</v>
      </c>
      <c r="M76">
        <v>7819</v>
      </c>
      <c r="N76">
        <v>18367212</v>
      </c>
      <c r="O76">
        <v>224526</v>
      </c>
      <c r="P76">
        <v>56</v>
      </c>
      <c r="Q76" t="str">
        <f>VLOOKUP(P76,Mapping!$A$1:$B$17,2,0)</f>
        <v>Texas</v>
      </c>
      <c r="R76">
        <v>241223878</v>
      </c>
      <c r="S76">
        <v>1791481</v>
      </c>
    </row>
    <row r="77" spans="1:19">
      <c r="A77" s="1">
        <v>44187</v>
      </c>
      <c r="B77" s="1" t="str">
        <f t="shared" si="1"/>
        <v>2020_12</v>
      </c>
      <c r="C77">
        <v>314099</v>
      </c>
      <c r="D77">
        <v>3137</v>
      </c>
      <c r="E77">
        <v>35428</v>
      </c>
      <c r="F77">
        <v>22213</v>
      </c>
      <c r="G77">
        <v>4567</v>
      </c>
      <c r="H77">
        <v>117777</v>
      </c>
      <c r="I77">
        <v>651544</v>
      </c>
      <c r="J77">
        <v>56438180</v>
      </c>
      <c r="K77">
        <v>268046</v>
      </c>
      <c r="L77">
        <v>3554</v>
      </c>
      <c r="M77">
        <v>7830</v>
      </c>
      <c r="N77">
        <v>18142686</v>
      </c>
      <c r="O77">
        <v>193008</v>
      </c>
      <c r="P77">
        <v>56</v>
      </c>
      <c r="Q77" t="str">
        <f>VLOOKUP(P77,Mapping!$A$1:$B$17,2,0)</f>
        <v>Texas</v>
      </c>
      <c r="R77">
        <v>239432397</v>
      </c>
      <c r="S77">
        <v>1770133</v>
      </c>
    </row>
    <row r="78" spans="1:19">
      <c r="A78" s="1">
        <v>44186</v>
      </c>
      <c r="B78" s="1" t="str">
        <f t="shared" si="1"/>
        <v>2020_12</v>
      </c>
      <c r="C78">
        <v>310962</v>
      </c>
      <c r="D78">
        <v>1480</v>
      </c>
      <c r="E78">
        <v>35178</v>
      </c>
      <c r="F78">
        <v>21884</v>
      </c>
      <c r="G78">
        <v>3111</v>
      </c>
      <c r="H78">
        <v>115358</v>
      </c>
      <c r="I78">
        <v>646977</v>
      </c>
      <c r="J78">
        <v>56170134</v>
      </c>
      <c r="K78">
        <v>439796</v>
      </c>
      <c r="L78">
        <v>3539</v>
      </c>
      <c r="M78">
        <v>7783</v>
      </c>
      <c r="N78">
        <v>17949678</v>
      </c>
      <c r="O78">
        <v>179406</v>
      </c>
      <c r="P78">
        <v>56</v>
      </c>
      <c r="Q78" t="str">
        <f>VLOOKUP(P78,Mapping!$A$1:$B$17,2,0)</f>
        <v>Texas</v>
      </c>
      <c r="R78">
        <v>237662264</v>
      </c>
      <c r="S78">
        <v>1974590</v>
      </c>
    </row>
    <row r="79" spans="1:19">
      <c r="A79" s="1">
        <v>44185</v>
      </c>
      <c r="B79" s="1" t="str">
        <f t="shared" si="1"/>
        <v>2020_12</v>
      </c>
      <c r="C79">
        <v>309482</v>
      </c>
      <c r="D79">
        <v>1668</v>
      </c>
      <c r="E79">
        <v>35030</v>
      </c>
      <c r="F79">
        <v>21763</v>
      </c>
      <c r="G79">
        <v>2382</v>
      </c>
      <c r="H79">
        <v>113601</v>
      </c>
      <c r="I79">
        <v>643866</v>
      </c>
      <c r="J79">
        <v>55730338</v>
      </c>
      <c r="K79">
        <v>249266</v>
      </c>
      <c r="L79">
        <v>3530</v>
      </c>
      <c r="M79">
        <v>7695</v>
      </c>
      <c r="N79">
        <v>17770272</v>
      </c>
      <c r="O79">
        <v>197494</v>
      </c>
      <c r="P79">
        <v>56</v>
      </c>
      <c r="Q79" t="str">
        <f>VLOOKUP(P79,Mapping!$A$1:$B$17,2,0)</f>
        <v>Texas</v>
      </c>
      <c r="R79">
        <v>235687674</v>
      </c>
      <c r="S79">
        <v>1821629</v>
      </c>
    </row>
    <row r="80" spans="1:19">
      <c r="A80" s="1">
        <v>44184</v>
      </c>
      <c r="B80" s="1" t="str">
        <f t="shared" si="1"/>
        <v>2020_12</v>
      </c>
      <c r="C80">
        <v>307814</v>
      </c>
      <c r="D80">
        <v>2708</v>
      </c>
      <c r="E80">
        <v>34949</v>
      </c>
      <c r="F80">
        <v>21692</v>
      </c>
      <c r="G80">
        <v>3429</v>
      </c>
      <c r="H80">
        <v>113914</v>
      </c>
      <c r="I80">
        <v>641484</v>
      </c>
      <c r="J80">
        <v>55481072</v>
      </c>
      <c r="K80">
        <v>200763</v>
      </c>
      <c r="L80">
        <v>3529</v>
      </c>
      <c r="M80">
        <v>7786</v>
      </c>
      <c r="N80">
        <v>17572778</v>
      </c>
      <c r="O80">
        <v>204873</v>
      </c>
      <c r="P80">
        <v>56</v>
      </c>
      <c r="Q80" t="str">
        <f>VLOOKUP(P80,Mapping!$A$1:$B$17,2,0)</f>
        <v>Texas</v>
      </c>
      <c r="R80">
        <v>233866045</v>
      </c>
      <c r="S80">
        <v>1859539</v>
      </c>
    </row>
    <row r="81" spans="1:19">
      <c r="A81" s="1">
        <v>44183</v>
      </c>
      <c r="B81" s="1" t="str">
        <f t="shared" si="1"/>
        <v>2020_12</v>
      </c>
      <c r="C81">
        <v>305106</v>
      </c>
      <c r="D81">
        <v>2866</v>
      </c>
      <c r="E81">
        <v>34716</v>
      </c>
      <c r="F81">
        <v>21745</v>
      </c>
      <c r="G81">
        <v>5214</v>
      </c>
      <c r="H81">
        <v>113955</v>
      </c>
      <c r="I81">
        <v>638055</v>
      </c>
      <c r="J81">
        <v>55280309</v>
      </c>
      <c r="K81">
        <v>450795</v>
      </c>
      <c r="L81">
        <v>3519</v>
      </c>
      <c r="M81">
        <v>7786</v>
      </c>
      <c r="N81">
        <v>17367905</v>
      </c>
      <c r="O81">
        <v>241786</v>
      </c>
      <c r="P81">
        <v>56</v>
      </c>
      <c r="Q81" t="str">
        <f>VLOOKUP(P81,Mapping!$A$1:$B$17,2,0)</f>
        <v>Texas</v>
      </c>
      <c r="R81">
        <v>232006506</v>
      </c>
      <c r="S81">
        <v>2193466</v>
      </c>
    </row>
    <row r="82" spans="1:19">
      <c r="A82" s="1">
        <v>44182</v>
      </c>
      <c r="B82" s="1" t="str">
        <f t="shared" si="1"/>
        <v>2020_12</v>
      </c>
      <c r="C82">
        <v>302240</v>
      </c>
      <c r="D82">
        <v>3465</v>
      </c>
      <c r="E82">
        <v>34485</v>
      </c>
      <c r="F82">
        <v>21912</v>
      </c>
      <c r="G82">
        <v>5167</v>
      </c>
      <c r="H82">
        <v>114492</v>
      </c>
      <c r="I82">
        <v>632841</v>
      </c>
      <c r="J82">
        <v>54829514</v>
      </c>
      <c r="K82">
        <v>246432</v>
      </c>
      <c r="L82">
        <v>3504</v>
      </c>
      <c r="M82">
        <v>7848</v>
      </c>
      <c r="N82">
        <v>17126119</v>
      </c>
      <c r="O82">
        <v>242970</v>
      </c>
      <c r="P82">
        <v>56</v>
      </c>
      <c r="Q82" t="str">
        <f>VLOOKUP(P82,Mapping!$A$1:$B$17,2,0)</f>
        <v>Texas</v>
      </c>
      <c r="R82">
        <v>229813040</v>
      </c>
      <c r="S82">
        <v>1912697</v>
      </c>
    </row>
    <row r="83" spans="1:19">
      <c r="A83" s="1">
        <v>44181</v>
      </c>
      <c r="B83" s="1" t="str">
        <f t="shared" si="1"/>
        <v>2020_12</v>
      </c>
      <c r="C83">
        <v>298775</v>
      </c>
      <c r="D83">
        <v>3453</v>
      </c>
      <c r="E83">
        <v>34237</v>
      </c>
      <c r="F83">
        <v>21943</v>
      </c>
      <c r="G83">
        <v>4776</v>
      </c>
      <c r="H83">
        <v>113257</v>
      </c>
      <c r="I83">
        <v>627674</v>
      </c>
      <c r="J83">
        <v>54583082</v>
      </c>
      <c r="K83">
        <v>303846</v>
      </c>
      <c r="L83">
        <v>3488</v>
      </c>
      <c r="M83">
        <v>7782</v>
      </c>
      <c r="N83">
        <v>16883149</v>
      </c>
      <c r="O83">
        <v>234288</v>
      </c>
      <c r="P83">
        <v>56</v>
      </c>
      <c r="Q83" t="str">
        <f>VLOOKUP(P83,Mapping!$A$1:$B$17,2,0)</f>
        <v>Texas</v>
      </c>
      <c r="R83">
        <v>227900343</v>
      </c>
      <c r="S83">
        <v>1839996</v>
      </c>
    </row>
    <row r="84" spans="1:19">
      <c r="A84" s="1">
        <v>44180</v>
      </c>
      <c r="B84" s="1" t="str">
        <f t="shared" si="1"/>
        <v>2020_12</v>
      </c>
      <c r="C84">
        <v>295322</v>
      </c>
      <c r="D84">
        <v>2924</v>
      </c>
      <c r="E84">
        <v>33958</v>
      </c>
      <c r="F84">
        <v>21897</v>
      </c>
      <c r="G84">
        <v>4430</v>
      </c>
      <c r="H84">
        <v>112816</v>
      </c>
      <c r="I84">
        <v>622898</v>
      </c>
      <c r="J84">
        <v>54279236</v>
      </c>
      <c r="K84">
        <v>316712</v>
      </c>
      <c r="L84">
        <v>3460</v>
      </c>
      <c r="M84">
        <v>7702</v>
      </c>
      <c r="N84">
        <v>16648861</v>
      </c>
      <c r="O84">
        <v>193218</v>
      </c>
      <c r="P84">
        <v>56</v>
      </c>
      <c r="Q84" t="str">
        <f>VLOOKUP(P84,Mapping!$A$1:$B$17,2,0)</f>
        <v>Texas</v>
      </c>
      <c r="R84">
        <v>226060347</v>
      </c>
      <c r="S84">
        <v>1833138</v>
      </c>
    </row>
    <row r="85" spans="1:19">
      <c r="A85" s="1">
        <v>44179</v>
      </c>
      <c r="B85" s="1" t="str">
        <f t="shared" si="1"/>
        <v>2020_12</v>
      </c>
      <c r="C85">
        <v>292398</v>
      </c>
      <c r="D85">
        <v>1357</v>
      </c>
      <c r="E85">
        <v>33693</v>
      </c>
      <c r="F85">
        <v>21458</v>
      </c>
      <c r="G85">
        <v>3461</v>
      </c>
      <c r="H85">
        <v>110573</v>
      </c>
      <c r="I85">
        <v>618468</v>
      </c>
      <c r="J85">
        <v>53962524</v>
      </c>
      <c r="K85">
        <v>456078</v>
      </c>
      <c r="L85">
        <v>3442</v>
      </c>
      <c r="M85">
        <v>7699</v>
      </c>
      <c r="N85">
        <v>16455643</v>
      </c>
      <c r="O85">
        <v>193286</v>
      </c>
      <c r="P85">
        <v>56</v>
      </c>
      <c r="Q85" t="str">
        <f>VLOOKUP(P85,Mapping!$A$1:$B$17,2,0)</f>
        <v>Texas</v>
      </c>
      <c r="R85">
        <v>224227209</v>
      </c>
      <c r="S85">
        <v>2010951</v>
      </c>
    </row>
    <row r="86" spans="1:19">
      <c r="A86" s="1">
        <v>44178</v>
      </c>
      <c r="B86" s="1" t="str">
        <f t="shared" si="1"/>
        <v>2020_12</v>
      </c>
      <c r="C86">
        <v>291041</v>
      </c>
      <c r="D86">
        <v>1501</v>
      </c>
      <c r="E86">
        <v>33494</v>
      </c>
      <c r="F86">
        <v>21230</v>
      </c>
      <c r="G86">
        <v>2314</v>
      </c>
      <c r="H86">
        <v>109298</v>
      </c>
      <c r="I86">
        <v>615007</v>
      </c>
      <c r="J86">
        <v>53506446</v>
      </c>
      <c r="K86">
        <v>299810</v>
      </c>
      <c r="L86">
        <v>3432</v>
      </c>
      <c r="M86">
        <v>7535</v>
      </c>
      <c r="N86">
        <v>16262357</v>
      </c>
      <c r="O86">
        <v>187251</v>
      </c>
      <c r="P86">
        <v>56</v>
      </c>
      <c r="Q86" t="str">
        <f>VLOOKUP(P86,Mapping!$A$1:$B$17,2,0)</f>
        <v>Texas</v>
      </c>
      <c r="R86">
        <v>222216258</v>
      </c>
      <c r="S86">
        <v>1827310</v>
      </c>
    </row>
    <row r="87" spans="1:19">
      <c r="A87" s="1">
        <v>44177</v>
      </c>
      <c r="B87" s="1" t="str">
        <f t="shared" si="1"/>
        <v>2020_12</v>
      </c>
      <c r="C87">
        <v>289540</v>
      </c>
      <c r="D87">
        <v>2497</v>
      </c>
      <c r="E87">
        <v>33419</v>
      </c>
      <c r="F87">
        <v>21198</v>
      </c>
      <c r="G87">
        <v>3789</v>
      </c>
      <c r="H87">
        <v>108461</v>
      </c>
      <c r="I87">
        <v>612693</v>
      </c>
      <c r="J87">
        <v>53206636</v>
      </c>
      <c r="K87">
        <v>226203</v>
      </c>
      <c r="L87">
        <v>3430</v>
      </c>
      <c r="M87">
        <v>7515</v>
      </c>
      <c r="N87">
        <v>16075106</v>
      </c>
      <c r="O87">
        <v>226904</v>
      </c>
      <c r="P87">
        <v>56</v>
      </c>
      <c r="Q87" t="str">
        <f>VLOOKUP(P87,Mapping!$A$1:$B$17,2,0)</f>
        <v>Texas</v>
      </c>
      <c r="R87">
        <v>220388948</v>
      </c>
      <c r="S87">
        <v>1919896</v>
      </c>
    </row>
    <row r="88" spans="1:19">
      <c r="A88" s="1">
        <v>44176</v>
      </c>
      <c r="B88" s="1" t="str">
        <f t="shared" si="1"/>
        <v>2020_12</v>
      </c>
      <c r="C88">
        <v>287043</v>
      </c>
      <c r="D88">
        <v>2747</v>
      </c>
      <c r="E88">
        <v>33237</v>
      </c>
      <c r="F88">
        <v>21012</v>
      </c>
      <c r="G88">
        <v>5411</v>
      </c>
      <c r="H88">
        <v>108101</v>
      </c>
      <c r="I88">
        <v>608904</v>
      </c>
      <c r="J88">
        <v>52980433</v>
      </c>
      <c r="K88">
        <v>350441</v>
      </c>
      <c r="L88">
        <v>3424</v>
      </c>
      <c r="M88">
        <v>7488</v>
      </c>
      <c r="N88">
        <v>15848202</v>
      </c>
      <c r="O88">
        <v>236933</v>
      </c>
      <c r="P88">
        <v>56</v>
      </c>
      <c r="Q88" t="str">
        <f>VLOOKUP(P88,Mapping!$A$1:$B$17,2,0)</f>
        <v>Texas</v>
      </c>
      <c r="R88">
        <v>218469052</v>
      </c>
      <c r="S88">
        <v>1969509</v>
      </c>
    </row>
    <row r="89" spans="1:19">
      <c r="A89" s="1">
        <v>44175</v>
      </c>
      <c r="B89" s="1" t="str">
        <f t="shared" si="1"/>
        <v>2020_12</v>
      </c>
      <c r="C89">
        <v>284296</v>
      </c>
      <c r="D89">
        <v>3132</v>
      </c>
      <c r="E89">
        <v>32919</v>
      </c>
      <c r="F89">
        <v>21024</v>
      </c>
      <c r="G89">
        <v>4450</v>
      </c>
      <c r="H89">
        <v>107300</v>
      </c>
      <c r="I89">
        <v>603493</v>
      </c>
      <c r="J89">
        <v>52629992</v>
      </c>
      <c r="K89">
        <v>311589</v>
      </c>
      <c r="L89">
        <v>3394</v>
      </c>
      <c r="M89">
        <v>7444</v>
      </c>
      <c r="N89">
        <v>15611269</v>
      </c>
      <c r="O89">
        <v>220846</v>
      </c>
      <c r="P89">
        <v>56</v>
      </c>
      <c r="Q89" t="str">
        <f>VLOOKUP(P89,Mapping!$A$1:$B$17,2,0)</f>
        <v>Texas</v>
      </c>
      <c r="R89">
        <v>216499543</v>
      </c>
      <c r="S89">
        <v>1967578</v>
      </c>
    </row>
    <row r="90" spans="1:19">
      <c r="A90" s="1">
        <v>44174</v>
      </c>
      <c r="B90" s="1" t="str">
        <f t="shared" si="1"/>
        <v>2020_12</v>
      </c>
      <c r="C90">
        <v>281164</v>
      </c>
      <c r="D90">
        <v>3169</v>
      </c>
      <c r="E90">
        <v>32720</v>
      </c>
      <c r="F90">
        <v>20903</v>
      </c>
      <c r="G90">
        <v>5300</v>
      </c>
      <c r="H90">
        <v>106671</v>
      </c>
      <c r="I90">
        <v>599043</v>
      </c>
      <c r="J90">
        <v>52318403</v>
      </c>
      <c r="K90">
        <v>378319</v>
      </c>
      <c r="L90">
        <v>3376</v>
      </c>
      <c r="M90">
        <v>7621</v>
      </c>
      <c r="N90">
        <v>15390423</v>
      </c>
      <c r="O90">
        <v>216728</v>
      </c>
      <c r="P90">
        <v>56</v>
      </c>
      <c r="Q90" t="str">
        <f>VLOOKUP(P90,Mapping!$A$1:$B$17,2,0)</f>
        <v>Texas</v>
      </c>
      <c r="R90">
        <v>214531965</v>
      </c>
      <c r="S90">
        <v>1832545</v>
      </c>
    </row>
    <row r="91" spans="1:19">
      <c r="A91" s="1">
        <v>44173</v>
      </c>
      <c r="B91" s="1" t="str">
        <f t="shared" si="1"/>
        <v>2020_12</v>
      </c>
      <c r="C91">
        <v>277995</v>
      </c>
      <c r="D91">
        <v>2680</v>
      </c>
      <c r="E91">
        <v>32406</v>
      </c>
      <c r="F91">
        <v>20475</v>
      </c>
      <c r="G91">
        <v>4410</v>
      </c>
      <c r="H91">
        <v>104637</v>
      </c>
      <c r="I91">
        <v>593743</v>
      </c>
      <c r="J91">
        <v>51940084</v>
      </c>
      <c r="K91">
        <v>292335</v>
      </c>
      <c r="L91">
        <v>3359</v>
      </c>
      <c r="M91">
        <v>7251</v>
      </c>
      <c r="N91">
        <v>15173695</v>
      </c>
      <c r="O91">
        <v>217844</v>
      </c>
      <c r="P91">
        <v>56</v>
      </c>
      <c r="Q91" t="str">
        <f>VLOOKUP(P91,Mapping!$A$1:$B$17,2,0)</f>
        <v>Texas</v>
      </c>
      <c r="R91">
        <v>212699420</v>
      </c>
      <c r="S91">
        <v>1690914</v>
      </c>
    </row>
    <row r="92" spans="1:19">
      <c r="A92" s="1">
        <v>44172</v>
      </c>
      <c r="B92" s="1" t="str">
        <f t="shared" si="1"/>
        <v>2020_12</v>
      </c>
      <c r="C92">
        <v>275315</v>
      </c>
      <c r="D92">
        <v>1291</v>
      </c>
      <c r="E92">
        <v>32120</v>
      </c>
      <c r="F92">
        <v>20097</v>
      </c>
      <c r="G92">
        <v>3461</v>
      </c>
      <c r="H92">
        <v>102122</v>
      </c>
      <c r="I92">
        <v>589333</v>
      </c>
      <c r="J92">
        <v>51647749</v>
      </c>
      <c r="K92">
        <v>269111</v>
      </c>
      <c r="L92">
        <v>3328</v>
      </c>
      <c r="M92">
        <v>7067</v>
      </c>
      <c r="N92">
        <v>14955851</v>
      </c>
      <c r="O92">
        <v>181897</v>
      </c>
      <c r="P92">
        <v>56</v>
      </c>
      <c r="Q92" t="str">
        <f>VLOOKUP(P92,Mapping!$A$1:$B$17,2,0)</f>
        <v>Texas</v>
      </c>
      <c r="R92">
        <v>211008506</v>
      </c>
      <c r="S92">
        <v>1653269</v>
      </c>
    </row>
    <row r="93" spans="1:19">
      <c r="A93" s="1">
        <v>44171</v>
      </c>
      <c r="B93" s="1" t="str">
        <f t="shared" si="1"/>
        <v>2020_12</v>
      </c>
      <c r="C93">
        <v>274024</v>
      </c>
      <c r="D93">
        <v>1163</v>
      </c>
      <c r="E93">
        <v>31946</v>
      </c>
      <c r="F93">
        <v>20145</v>
      </c>
      <c r="G93">
        <v>2311</v>
      </c>
      <c r="H93">
        <v>101501</v>
      </c>
      <c r="I93">
        <v>585872</v>
      </c>
      <c r="J93">
        <v>51378638</v>
      </c>
      <c r="K93">
        <v>299691</v>
      </c>
      <c r="L93">
        <v>3322</v>
      </c>
      <c r="M93">
        <v>7095</v>
      </c>
      <c r="N93">
        <v>14773954</v>
      </c>
      <c r="O93">
        <v>182580</v>
      </c>
      <c r="P93">
        <v>56</v>
      </c>
      <c r="Q93" t="str">
        <f>VLOOKUP(P93,Mapping!$A$1:$B$17,2,0)</f>
        <v>Texas</v>
      </c>
      <c r="R93">
        <v>209355237</v>
      </c>
      <c r="S93">
        <v>1675779</v>
      </c>
    </row>
    <row r="94" spans="1:19">
      <c r="A94" s="1">
        <v>44170</v>
      </c>
      <c r="B94" s="1" t="str">
        <f t="shared" si="1"/>
        <v>2020_12</v>
      </c>
      <c r="C94">
        <v>272861</v>
      </c>
      <c r="D94">
        <v>2486</v>
      </c>
      <c r="E94">
        <v>31831</v>
      </c>
      <c r="F94">
        <v>19947</v>
      </c>
      <c r="G94">
        <v>3513</v>
      </c>
      <c r="H94">
        <v>101192</v>
      </c>
      <c r="I94">
        <v>583561</v>
      </c>
      <c r="J94">
        <v>51078947</v>
      </c>
      <c r="K94">
        <v>356778</v>
      </c>
      <c r="L94">
        <v>3321</v>
      </c>
      <c r="M94">
        <v>7006</v>
      </c>
      <c r="N94">
        <v>14591374</v>
      </c>
      <c r="O94">
        <v>219070</v>
      </c>
      <c r="P94">
        <v>56</v>
      </c>
      <c r="Q94" t="str">
        <f>VLOOKUP(P94,Mapping!$A$1:$B$17,2,0)</f>
        <v>Texas</v>
      </c>
      <c r="R94">
        <v>207679458</v>
      </c>
      <c r="S94">
        <v>2302086</v>
      </c>
    </row>
    <row r="95" spans="1:19">
      <c r="A95" s="1">
        <v>44169</v>
      </c>
      <c r="B95" s="1" t="str">
        <f t="shared" si="1"/>
        <v>2020_12</v>
      </c>
      <c r="C95">
        <v>270375</v>
      </c>
      <c r="D95">
        <v>2563</v>
      </c>
      <c r="E95">
        <v>31608</v>
      </c>
      <c r="F95">
        <v>19853</v>
      </c>
      <c r="G95">
        <v>4654</v>
      </c>
      <c r="H95">
        <v>101309</v>
      </c>
      <c r="I95">
        <v>580048</v>
      </c>
      <c r="J95">
        <v>50722169</v>
      </c>
      <c r="K95">
        <v>310395</v>
      </c>
      <c r="L95">
        <v>3305</v>
      </c>
      <c r="M95">
        <v>6992</v>
      </c>
      <c r="N95">
        <v>14372304</v>
      </c>
      <c r="O95">
        <v>230313</v>
      </c>
      <c r="P95">
        <v>56</v>
      </c>
      <c r="Q95" t="str">
        <f>VLOOKUP(P95,Mapping!$A$1:$B$17,2,0)</f>
        <v>Texas</v>
      </c>
      <c r="R95">
        <v>205377372</v>
      </c>
      <c r="S95">
        <v>1918739</v>
      </c>
    </row>
    <row r="96" spans="1:19">
      <c r="A96" s="1">
        <v>44168</v>
      </c>
      <c r="B96" s="1" t="str">
        <f t="shared" si="1"/>
        <v>2020_12</v>
      </c>
      <c r="C96">
        <v>267812</v>
      </c>
      <c r="D96">
        <v>2822</v>
      </c>
      <c r="E96">
        <v>31276</v>
      </c>
      <c r="F96">
        <v>19714</v>
      </c>
      <c r="G96">
        <v>5369</v>
      </c>
      <c r="H96">
        <v>100746</v>
      </c>
      <c r="I96">
        <v>575394</v>
      </c>
      <c r="J96">
        <v>50411774</v>
      </c>
      <c r="K96">
        <v>306223</v>
      </c>
      <c r="L96">
        <v>3280</v>
      </c>
      <c r="M96">
        <v>6871</v>
      </c>
      <c r="N96">
        <v>14141991</v>
      </c>
      <c r="O96">
        <v>216271</v>
      </c>
      <c r="P96">
        <v>56</v>
      </c>
      <c r="Q96" t="str">
        <f>VLOOKUP(P96,Mapping!$A$1:$B$17,2,0)</f>
        <v>Texas</v>
      </c>
      <c r="R96">
        <v>203458633</v>
      </c>
      <c r="S96">
        <v>1904020</v>
      </c>
    </row>
    <row r="97" spans="1:19">
      <c r="A97" s="1">
        <v>44167</v>
      </c>
      <c r="B97" s="1" t="str">
        <f t="shared" si="1"/>
        <v>2020_12</v>
      </c>
      <c r="C97">
        <v>264990</v>
      </c>
      <c r="D97">
        <v>2811</v>
      </c>
      <c r="E97">
        <v>31038</v>
      </c>
      <c r="F97">
        <v>19687</v>
      </c>
      <c r="G97">
        <v>5238</v>
      </c>
      <c r="H97">
        <v>100327</v>
      </c>
      <c r="I97">
        <v>570025</v>
      </c>
      <c r="J97">
        <v>50105551</v>
      </c>
      <c r="K97">
        <v>-658774</v>
      </c>
      <c r="L97">
        <v>3252</v>
      </c>
      <c r="M97">
        <v>6855</v>
      </c>
      <c r="N97">
        <v>13925720</v>
      </c>
      <c r="O97">
        <v>203429</v>
      </c>
      <c r="P97">
        <v>56</v>
      </c>
      <c r="Q97" t="str">
        <f>VLOOKUP(P97,Mapping!$A$1:$B$17,2,0)</f>
        <v>Texas</v>
      </c>
      <c r="R97">
        <v>201554613</v>
      </c>
      <c r="S97">
        <v>1587969</v>
      </c>
    </row>
    <row r="98" spans="1:19">
      <c r="A98" s="1">
        <v>44166</v>
      </c>
      <c r="B98" s="1" t="str">
        <f t="shared" si="1"/>
        <v>2020_12</v>
      </c>
      <c r="C98">
        <v>262179</v>
      </c>
      <c r="D98">
        <v>2489</v>
      </c>
      <c r="E98">
        <v>30749</v>
      </c>
      <c r="F98">
        <v>19292</v>
      </c>
      <c r="G98">
        <v>4916</v>
      </c>
      <c r="H98">
        <v>98736</v>
      </c>
      <c r="I98">
        <v>564787</v>
      </c>
      <c r="J98">
        <v>50764325</v>
      </c>
      <c r="K98">
        <v>263699</v>
      </c>
      <c r="L98">
        <v>3223</v>
      </c>
      <c r="M98">
        <v>6643</v>
      </c>
      <c r="N98">
        <v>13722291</v>
      </c>
      <c r="O98">
        <v>181183</v>
      </c>
      <c r="P98">
        <v>56</v>
      </c>
      <c r="Q98" t="str">
        <f>VLOOKUP(P98,Mapping!$A$1:$B$17,2,0)</f>
        <v>Texas</v>
      </c>
      <c r="R98">
        <v>199966644</v>
      </c>
      <c r="S98">
        <v>1494046</v>
      </c>
    </row>
    <row r="99" spans="1:19">
      <c r="A99" s="1">
        <v>44165</v>
      </c>
      <c r="B99" s="1" t="str">
        <f t="shared" si="1"/>
        <v>2020_11</v>
      </c>
      <c r="C99">
        <v>259690</v>
      </c>
      <c r="D99">
        <v>1037</v>
      </c>
      <c r="E99">
        <v>30469</v>
      </c>
      <c r="F99">
        <v>18807</v>
      </c>
      <c r="G99">
        <v>3394</v>
      </c>
      <c r="H99">
        <v>96134</v>
      </c>
      <c r="I99">
        <v>559871</v>
      </c>
      <c r="J99">
        <v>50500626</v>
      </c>
      <c r="K99">
        <v>344231</v>
      </c>
      <c r="L99">
        <v>3205</v>
      </c>
      <c r="M99">
        <v>6520</v>
      </c>
      <c r="N99">
        <v>13541108</v>
      </c>
      <c r="O99">
        <v>150031</v>
      </c>
      <c r="P99">
        <v>56</v>
      </c>
      <c r="Q99" t="str">
        <f>VLOOKUP(P99,Mapping!$A$1:$B$17,2,0)</f>
        <v>Texas</v>
      </c>
      <c r="R99">
        <v>198472598</v>
      </c>
      <c r="S99">
        <v>1520240</v>
      </c>
    </row>
    <row r="100" spans="1:19">
      <c r="A100" s="1">
        <v>44164</v>
      </c>
      <c r="B100" s="1" t="str">
        <f t="shared" si="1"/>
        <v>2020_11</v>
      </c>
      <c r="C100">
        <v>258653</v>
      </c>
      <c r="D100">
        <v>825</v>
      </c>
      <c r="E100">
        <v>30274</v>
      </c>
      <c r="F100">
        <v>18437</v>
      </c>
      <c r="G100">
        <v>2429</v>
      </c>
      <c r="H100">
        <v>93357</v>
      </c>
      <c r="I100">
        <v>556477</v>
      </c>
      <c r="J100">
        <v>50156395</v>
      </c>
      <c r="K100">
        <v>226788</v>
      </c>
      <c r="L100">
        <v>3184</v>
      </c>
      <c r="M100">
        <v>6245</v>
      </c>
      <c r="N100">
        <v>13391077</v>
      </c>
      <c r="O100">
        <v>137254</v>
      </c>
      <c r="P100">
        <v>56</v>
      </c>
      <c r="Q100" t="str">
        <f>VLOOKUP(P100,Mapping!$A$1:$B$17,2,0)</f>
        <v>Texas</v>
      </c>
      <c r="R100">
        <v>196952358</v>
      </c>
      <c r="S100">
        <v>1337135</v>
      </c>
    </row>
    <row r="101" spans="1:19">
      <c r="A101" s="1">
        <v>44163</v>
      </c>
      <c r="B101" s="1" t="str">
        <f t="shared" si="1"/>
        <v>2020_11</v>
      </c>
      <c r="C101">
        <v>257828</v>
      </c>
      <c r="D101">
        <v>1243</v>
      </c>
      <c r="E101">
        <v>30109</v>
      </c>
      <c r="F101">
        <v>18249</v>
      </c>
      <c r="G101">
        <v>3485</v>
      </c>
      <c r="H101">
        <v>91762</v>
      </c>
      <c r="I101">
        <v>554048</v>
      </c>
      <c r="J101">
        <v>49929607</v>
      </c>
      <c r="K101">
        <v>324413</v>
      </c>
      <c r="L101">
        <v>3179</v>
      </c>
      <c r="M101">
        <v>6148</v>
      </c>
      <c r="N101">
        <v>13253823</v>
      </c>
      <c r="O101">
        <v>151469</v>
      </c>
      <c r="P101">
        <v>56</v>
      </c>
      <c r="Q101" t="str">
        <f>VLOOKUP(P101,Mapping!$A$1:$B$17,2,0)</f>
        <v>Texas</v>
      </c>
      <c r="R101">
        <v>195615223</v>
      </c>
      <c r="S101">
        <v>1675224</v>
      </c>
    </row>
    <row r="102" spans="1:19">
      <c r="A102" s="1">
        <v>44162</v>
      </c>
      <c r="B102" s="1" t="str">
        <f t="shared" si="1"/>
        <v>2020_11</v>
      </c>
      <c r="C102">
        <v>256585</v>
      </c>
      <c r="D102">
        <v>1404</v>
      </c>
      <c r="E102">
        <v>29858</v>
      </c>
      <c r="F102">
        <v>18056</v>
      </c>
      <c r="G102">
        <v>3418</v>
      </c>
      <c r="H102">
        <v>89913</v>
      </c>
      <c r="I102">
        <v>550563</v>
      </c>
      <c r="J102">
        <v>49605194</v>
      </c>
      <c r="K102">
        <v>384580</v>
      </c>
      <c r="L102">
        <v>3171</v>
      </c>
      <c r="M102">
        <v>6028</v>
      </c>
      <c r="N102">
        <v>13102354</v>
      </c>
      <c r="O102">
        <v>198874</v>
      </c>
      <c r="P102">
        <v>56</v>
      </c>
      <c r="Q102" t="str">
        <f>VLOOKUP(P102,Mapping!$A$1:$B$17,2,0)</f>
        <v>Texas</v>
      </c>
      <c r="R102">
        <v>193939999</v>
      </c>
      <c r="S102">
        <v>1970528</v>
      </c>
    </row>
    <row r="103" spans="1:19">
      <c r="A103" s="1">
        <v>44161</v>
      </c>
      <c r="B103" s="1" t="str">
        <f t="shared" si="1"/>
        <v>2020_11</v>
      </c>
      <c r="C103">
        <v>255181</v>
      </c>
      <c r="D103">
        <v>1392</v>
      </c>
      <c r="E103">
        <v>29673</v>
      </c>
      <c r="F103">
        <v>18019</v>
      </c>
      <c r="G103">
        <v>2333</v>
      </c>
      <c r="H103">
        <v>90564</v>
      </c>
      <c r="I103">
        <v>547145</v>
      </c>
      <c r="J103">
        <v>49220614</v>
      </c>
      <c r="K103">
        <v>179941</v>
      </c>
      <c r="L103">
        <v>3153</v>
      </c>
      <c r="M103">
        <v>5986</v>
      </c>
      <c r="N103">
        <v>12903480</v>
      </c>
      <c r="O103">
        <v>129764</v>
      </c>
      <c r="P103">
        <v>56</v>
      </c>
      <c r="Q103" t="str">
        <f>VLOOKUP(P103,Mapping!$A$1:$B$17,2,0)</f>
        <v>Texas</v>
      </c>
      <c r="R103">
        <v>191969471</v>
      </c>
      <c r="S103">
        <v>1467611</v>
      </c>
    </row>
    <row r="104" spans="1:19">
      <c r="A104" s="1">
        <v>44160</v>
      </c>
      <c r="B104" s="1" t="str">
        <f t="shared" si="1"/>
        <v>2020_11</v>
      </c>
      <c r="C104">
        <v>253789</v>
      </c>
      <c r="D104">
        <v>2281</v>
      </c>
      <c r="E104">
        <v>29540</v>
      </c>
      <c r="F104">
        <v>17738</v>
      </c>
      <c r="G104">
        <v>4538</v>
      </c>
      <c r="H104">
        <v>90043</v>
      </c>
      <c r="I104">
        <v>544812</v>
      </c>
      <c r="J104">
        <v>49040673</v>
      </c>
      <c r="K104">
        <v>394165</v>
      </c>
      <c r="L104">
        <v>3147</v>
      </c>
      <c r="M104">
        <v>5987</v>
      </c>
      <c r="N104">
        <v>12773716</v>
      </c>
      <c r="O104">
        <v>188496</v>
      </c>
      <c r="P104">
        <v>56</v>
      </c>
      <c r="Q104" t="str">
        <f>VLOOKUP(P104,Mapping!$A$1:$B$17,2,0)</f>
        <v>Texas</v>
      </c>
      <c r="R104">
        <v>190501860</v>
      </c>
      <c r="S104">
        <v>1881059</v>
      </c>
    </row>
    <row r="105" spans="1:19">
      <c r="A105" s="1">
        <v>44159</v>
      </c>
      <c r="B105" s="1" t="str">
        <f t="shared" si="1"/>
        <v>2020_11</v>
      </c>
      <c r="C105">
        <v>251508</v>
      </c>
      <c r="D105">
        <v>2091</v>
      </c>
      <c r="E105">
        <v>29245</v>
      </c>
      <c r="F105">
        <v>17317</v>
      </c>
      <c r="G105">
        <v>4685</v>
      </c>
      <c r="H105">
        <v>88132</v>
      </c>
      <c r="I105">
        <v>540274</v>
      </c>
      <c r="J105">
        <v>48646508</v>
      </c>
      <c r="K105">
        <v>360586</v>
      </c>
      <c r="L105">
        <v>3123</v>
      </c>
      <c r="M105">
        <v>5626</v>
      </c>
      <c r="N105">
        <v>12585220</v>
      </c>
      <c r="O105">
        <v>166503</v>
      </c>
      <c r="P105">
        <v>56</v>
      </c>
      <c r="Q105" t="str">
        <f>VLOOKUP(P105,Mapping!$A$1:$B$17,2,0)</f>
        <v>Texas</v>
      </c>
      <c r="R105">
        <v>188620801</v>
      </c>
      <c r="S105">
        <v>1873837</v>
      </c>
    </row>
    <row r="106" spans="1:19">
      <c r="A106" s="1">
        <v>44158</v>
      </c>
      <c r="B106" s="1" t="str">
        <f t="shared" si="1"/>
        <v>2020_11</v>
      </c>
      <c r="C106">
        <v>249417</v>
      </c>
      <c r="D106">
        <v>853</v>
      </c>
      <c r="E106">
        <v>28990</v>
      </c>
      <c r="F106">
        <v>17060</v>
      </c>
      <c r="G106">
        <v>2835</v>
      </c>
      <c r="H106">
        <v>85945</v>
      </c>
      <c r="I106">
        <v>535589</v>
      </c>
      <c r="J106">
        <v>48285922</v>
      </c>
      <c r="K106">
        <v>331207</v>
      </c>
      <c r="L106">
        <v>3106</v>
      </c>
      <c r="M106">
        <v>5455</v>
      </c>
      <c r="N106">
        <v>12418717</v>
      </c>
      <c r="O106">
        <v>154696</v>
      </c>
      <c r="P106">
        <v>56</v>
      </c>
      <c r="Q106" t="str">
        <f>VLOOKUP(P106,Mapping!$A$1:$B$17,2,0)</f>
        <v>Texas</v>
      </c>
      <c r="R106">
        <v>186746964</v>
      </c>
      <c r="S106">
        <v>1671011</v>
      </c>
    </row>
    <row r="107" spans="1:19">
      <c r="A107" s="1">
        <v>44157</v>
      </c>
      <c r="B107" s="1" t="str">
        <f t="shared" si="1"/>
        <v>2020_11</v>
      </c>
      <c r="C107">
        <v>248564</v>
      </c>
      <c r="D107">
        <v>923</v>
      </c>
      <c r="E107">
        <v>28828</v>
      </c>
      <c r="F107">
        <v>16411</v>
      </c>
      <c r="G107">
        <v>2291</v>
      </c>
      <c r="H107">
        <v>83882</v>
      </c>
      <c r="I107">
        <v>532754</v>
      </c>
      <c r="J107">
        <v>47954715</v>
      </c>
      <c r="K107">
        <v>373855</v>
      </c>
      <c r="L107">
        <v>3094</v>
      </c>
      <c r="M107">
        <v>5233</v>
      </c>
      <c r="N107">
        <v>12264021</v>
      </c>
      <c r="O107">
        <v>154188</v>
      </c>
      <c r="P107">
        <v>56</v>
      </c>
      <c r="Q107" t="str">
        <f>VLOOKUP(P107,Mapping!$A$1:$B$17,2,0)</f>
        <v>Texas</v>
      </c>
      <c r="R107">
        <v>185075953</v>
      </c>
      <c r="S107">
        <v>1818793</v>
      </c>
    </row>
    <row r="108" spans="1:19">
      <c r="A108" s="1">
        <v>44156</v>
      </c>
      <c r="B108" s="1" t="str">
        <f t="shared" si="1"/>
        <v>2020_11</v>
      </c>
      <c r="C108">
        <v>247641</v>
      </c>
      <c r="D108">
        <v>1551</v>
      </c>
      <c r="E108">
        <v>28693</v>
      </c>
      <c r="F108">
        <v>16264</v>
      </c>
      <c r="G108">
        <v>3375</v>
      </c>
      <c r="H108">
        <v>83346</v>
      </c>
      <c r="I108">
        <v>530463</v>
      </c>
      <c r="J108">
        <v>47580860</v>
      </c>
      <c r="K108">
        <v>376533</v>
      </c>
      <c r="L108">
        <v>3087</v>
      </c>
      <c r="M108">
        <v>5103</v>
      </c>
      <c r="N108">
        <v>12109833</v>
      </c>
      <c r="O108">
        <v>186385</v>
      </c>
      <c r="P108">
        <v>56</v>
      </c>
      <c r="Q108" t="str">
        <f>VLOOKUP(P108,Mapping!$A$1:$B$17,2,0)</f>
        <v>Texas</v>
      </c>
      <c r="R108">
        <v>183257160</v>
      </c>
      <c r="S108">
        <v>2140465</v>
      </c>
    </row>
    <row r="109" spans="1:19">
      <c r="A109" s="1">
        <v>44155</v>
      </c>
      <c r="B109" s="1" t="str">
        <f t="shared" si="1"/>
        <v>2020_11</v>
      </c>
      <c r="C109">
        <v>246090</v>
      </c>
      <c r="D109">
        <v>1910</v>
      </c>
      <c r="E109">
        <v>28472</v>
      </c>
      <c r="F109">
        <v>16146</v>
      </c>
      <c r="G109">
        <v>3903</v>
      </c>
      <c r="H109">
        <v>82318</v>
      </c>
      <c r="I109">
        <v>527088</v>
      </c>
      <c r="J109">
        <v>47204327</v>
      </c>
      <c r="K109">
        <v>448167</v>
      </c>
      <c r="L109">
        <v>3078</v>
      </c>
      <c r="M109">
        <v>5058</v>
      </c>
      <c r="N109">
        <v>11923448</v>
      </c>
      <c r="O109">
        <v>197164</v>
      </c>
      <c r="P109">
        <v>56</v>
      </c>
      <c r="Q109" t="str">
        <f>VLOOKUP(P109,Mapping!$A$1:$B$17,2,0)</f>
        <v>Texas</v>
      </c>
      <c r="R109">
        <v>181116695</v>
      </c>
      <c r="S109">
        <v>2004886</v>
      </c>
    </row>
    <row r="110" spans="1:19">
      <c r="A110" s="1">
        <v>44154</v>
      </c>
      <c r="B110" s="1" t="str">
        <f t="shared" si="1"/>
        <v>2020_11</v>
      </c>
      <c r="C110">
        <v>244180</v>
      </c>
      <c r="D110">
        <v>2010</v>
      </c>
      <c r="E110">
        <v>28216</v>
      </c>
      <c r="F110">
        <v>15759</v>
      </c>
      <c r="G110">
        <v>4456</v>
      </c>
      <c r="H110">
        <v>80669</v>
      </c>
      <c r="I110">
        <v>523185</v>
      </c>
      <c r="J110">
        <v>46756160</v>
      </c>
      <c r="K110">
        <v>324389</v>
      </c>
      <c r="L110">
        <v>3052</v>
      </c>
      <c r="M110">
        <v>4860</v>
      </c>
      <c r="N110">
        <v>11726284</v>
      </c>
      <c r="O110">
        <v>187932</v>
      </c>
      <c r="P110">
        <v>56</v>
      </c>
      <c r="Q110" t="str">
        <f>VLOOKUP(P110,Mapping!$A$1:$B$17,2,0)</f>
        <v>Texas</v>
      </c>
      <c r="R110">
        <v>179111809</v>
      </c>
      <c r="S110">
        <v>1845354</v>
      </c>
    </row>
    <row r="111" spans="1:19">
      <c r="A111" s="1">
        <v>44153</v>
      </c>
      <c r="B111" s="1" t="str">
        <f t="shared" si="1"/>
        <v>2020_11</v>
      </c>
      <c r="C111">
        <v>242170</v>
      </c>
      <c r="D111">
        <v>1885</v>
      </c>
      <c r="E111">
        <v>27989</v>
      </c>
      <c r="F111">
        <v>15557</v>
      </c>
      <c r="G111">
        <v>4352</v>
      </c>
      <c r="H111">
        <v>79478</v>
      </c>
      <c r="I111">
        <v>518729</v>
      </c>
      <c r="J111">
        <v>46431771</v>
      </c>
      <c r="K111">
        <v>346915</v>
      </c>
      <c r="L111">
        <v>3024</v>
      </c>
      <c r="M111">
        <v>4699</v>
      </c>
      <c r="N111">
        <v>11538352</v>
      </c>
      <c r="O111">
        <v>168220</v>
      </c>
      <c r="P111">
        <v>56</v>
      </c>
      <c r="Q111" t="str">
        <f>VLOOKUP(P111,Mapping!$A$1:$B$17,2,0)</f>
        <v>Texas</v>
      </c>
      <c r="R111">
        <v>177266455</v>
      </c>
      <c r="S111">
        <v>1701006</v>
      </c>
    </row>
    <row r="112" spans="1:19">
      <c r="A112" s="1">
        <v>44152</v>
      </c>
      <c r="B112" s="1" t="str">
        <f t="shared" si="1"/>
        <v>2020_11</v>
      </c>
      <c r="C112">
        <v>240285</v>
      </c>
      <c r="D112">
        <v>1553</v>
      </c>
      <c r="E112">
        <v>27681</v>
      </c>
      <c r="F112">
        <v>15009</v>
      </c>
      <c r="G112">
        <v>3887</v>
      </c>
      <c r="H112">
        <v>77047</v>
      </c>
      <c r="I112">
        <v>514377</v>
      </c>
      <c r="J112">
        <v>46084856</v>
      </c>
      <c r="K112">
        <v>300498</v>
      </c>
      <c r="L112">
        <v>3004</v>
      </c>
      <c r="M112">
        <v>4379</v>
      </c>
      <c r="N112">
        <v>11370132</v>
      </c>
      <c r="O112">
        <v>159826</v>
      </c>
      <c r="P112">
        <v>56</v>
      </c>
      <c r="Q112" t="str">
        <f>VLOOKUP(P112,Mapping!$A$1:$B$17,2,0)</f>
        <v>Texas</v>
      </c>
      <c r="R112">
        <v>175565449</v>
      </c>
      <c r="S112">
        <v>1634272</v>
      </c>
    </row>
    <row r="113" spans="1:19">
      <c r="A113" s="1">
        <v>44151</v>
      </c>
      <c r="B113" s="1" t="str">
        <f t="shared" si="1"/>
        <v>2020_11</v>
      </c>
      <c r="C113">
        <v>238732</v>
      </c>
      <c r="D113">
        <v>607</v>
      </c>
      <c r="E113">
        <v>27437</v>
      </c>
      <c r="F113">
        <v>14471</v>
      </c>
      <c r="G113">
        <v>2907</v>
      </c>
      <c r="H113">
        <v>73320</v>
      </c>
      <c r="I113">
        <v>510490</v>
      </c>
      <c r="J113">
        <v>45784358</v>
      </c>
      <c r="K113">
        <v>249458</v>
      </c>
      <c r="L113">
        <v>2988</v>
      </c>
      <c r="M113">
        <v>4156</v>
      </c>
      <c r="N113">
        <v>11210306</v>
      </c>
      <c r="O113">
        <v>149977</v>
      </c>
      <c r="P113">
        <v>56</v>
      </c>
      <c r="Q113" t="str">
        <f>VLOOKUP(P113,Mapping!$A$1:$B$17,2,0)</f>
        <v>Texas</v>
      </c>
      <c r="R113">
        <v>173931177</v>
      </c>
      <c r="S113">
        <v>1484630</v>
      </c>
    </row>
    <row r="114" spans="1:19">
      <c r="A114" s="1">
        <v>44150</v>
      </c>
      <c r="B114" s="1" t="str">
        <f t="shared" si="1"/>
        <v>2020_11</v>
      </c>
      <c r="C114">
        <v>238125</v>
      </c>
      <c r="D114">
        <v>712</v>
      </c>
      <c r="E114">
        <v>27269</v>
      </c>
      <c r="F114">
        <v>13849</v>
      </c>
      <c r="G114">
        <v>1868</v>
      </c>
      <c r="H114">
        <v>70202</v>
      </c>
      <c r="I114">
        <v>507583</v>
      </c>
      <c r="J114">
        <v>45534900</v>
      </c>
      <c r="K114">
        <v>400351</v>
      </c>
      <c r="L114">
        <v>2975</v>
      </c>
      <c r="M114">
        <v>3939</v>
      </c>
      <c r="N114">
        <v>11060329</v>
      </c>
      <c r="O114">
        <v>147062</v>
      </c>
      <c r="P114">
        <v>56</v>
      </c>
      <c r="Q114" t="str">
        <f>VLOOKUP(P114,Mapping!$A$1:$B$17,2,0)</f>
        <v>Texas</v>
      </c>
      <c r="R114">
        <v>172446547</v>
      </c>
      <c r="S114">
        <v>1626437</v>
      </c>
    </row>
    <row r="115" spans="1:19">
      <c r="A115" s="1">
        <v>44149</v>
      </c>
      <c r="B115" s="1" t="str">
        <f t="shared" si="1"/>
        <v>2020_11</v>
      </c>
      <c r="C115">
        <v>237413</v>
      </c>
      <c r="D115">
        <v>1353</v>
      </c>
      <c r="E115">
        <v>27172</v>
      </c>
      <c r="F115">
        <v>13491</v>
      </c>
      <c r="G115">
        <v>3468</v>
      </c>
      <c r="H115">
        <v>69588</v>
      </c>
      <c r="I115">
        <v>505715</v>
      </c>
      <c r="J115">
        <v>45134549</v>
      </c>
      <c r="K115">
        <v>300446</v>
      </c>
      <c r="L115">
        <v>2972</v>
      </c>
      <c r="M115">
        <v>3945</v>
      </c>
      <c r="N115">
        <v>10913267</v>
      </c>
      <c r="O115">
        <v>167726</v>
      </c>
      <c r="P115">
        <v>56</v>
      </c>
      <c r="Q115" t="str">
        <f>VLOOKUP(P115,Mapping!$A$1:$B$17,2,0)</f>
        <v>Texas</v>
      </c>
      <c r="R115">
        <v>170820110</v>
      </c>
      <c r="S115">
        <v>1785889</v>
      </c>
    </row>
    <row r="116" spans="1:19">
      <c r="A116" s="1">
        <v>44148</v>
      </c>
      <c r="B116" s="1" t="str">
        <f t="shared" si="1"/>
        <v>2020_11</v>
      </c>
      <c r="C116">
        <v>236060</v>
      </c>
      <c r="D116">
        <v>1301</v>
      </c>
      <c r="E116">
        <v>26997</v>
      </c>
      <c r="F116">
        <v>13280</v>
      </c>
      <c r="G116">
        <v>3673</v>
      </c>
      <c r="H116">
        <v>68585</v>
      </c>
      <c r="I116">
        <v>502247</v>
      </c>
      <c r="J116">
        <v>44834103</v>
      </c>
      <c r="K116">
        <v>331974</v>
      </c>
      <c r="L116">
        <v>2967</v>
      </c>
      <c r="M116">
        <v>3766</v>
      </c>
      <c r="N116">
        <v>10745541</v>
      </c>
      <c r="O116">
        <v>174633</v>
      </c>
      <c r="P116">
        <v>56</v>
      </c>
      <c r="Q116" t="str">
        <f>VLOOKUP(P116,Mapping!$A$1:$B$17,2,0)</f>
        <v>Texas</v>
      </c>
      <c r="R116">
        <v>169034221</v>
      </c>
      <c r="S116">
        <v>1742559</v>
      </c>
    </row>
    <row r="117" spans="1:19">
      <c r="A117" s="1">
        <v>44147</v>
      </c>
      <c r="B117" s="1" t="str">
        <f t="shared" si="1"/>
        <v>2020_11</v>
      </c>
      <c r="C117">
        <v>234759</v>
      </c>
      <c r="D117">
        <v>1112</v>
      </c>
      <c r="E117">
        <v>26803</v>
      </c>
      <c r="F117">
        <v>12917</v>
      </c>
      <c r="G117">
        <v>3562</v>
      </c>
      <c r="H117">
        <v>67236</v>
      </c>
      <c r="I117">
        <v>498574</v>
      </c>
      <c r="J117">
        <v>44502129</v>
      </c>
      <c r="K117">
        <v>271550</v>
      </c>
      <c r="L117">
        <v>2954</v>
      </c>
      <c r="M117">
        <v>3622</v>
      </c>
      <c r="N117">
        <v>10570908</v>
      </c>
      <c r="O117">
        <v>157542</v>
      </c>
      <c r="P117">
        <v>56</v>
      </c>
      <c r="Q117" t="str">
        <f>VLOOKUP(P117,Mapping!$A$1:$B$17,2,0)</f>
        <v>Texas</v>
      </c>
      <c r="R117">
        <v>167291662</v>
      </c>
      <c r="S117">
        <v>1607551</v>
      </c>
    </row>
    <row r="118" spans="1:19">
      <c r="A118" s="1">
        <v>44146</v>
      </c>
      <c r="B118" s="1" t="str">
        <f t="shared" si="1"/>
        <v>2020_11</v>
      </c>
      <c r="C118">
        <v>233647</v>
      </c>
      <c r="D118">
        <v>1577</v>
      </c>
      <c r="E118">
        <v>26584</v>
      </c>
      <c r="F118">
        <v>12626</v>
      </c>
      <c r="G118">
        <v>3281</v>
      </c>
      <c r="H118">
        <v>65549</v>
      </c>
      <c r="I118">
        <v>495012</v>
      </c>
      <c r="J118">
        <v>44230579</v>
      </c>
      <c r="K118">
        <v>283243</v>
      </c>
      <c r="L118">
        <v>2947</v>
      </c>
      <c r="M118">
        <v>3365</v>
      </c>
      <c r="N118">
        <v>10413366</v>
      </c>
      <c r="O118">
        <v>149333</v>
      </c>
      <c r="P118">
        <v>56</v>
      </c>
      <c r="Q118" t="str">
        <f>VLOOKUP(P118,Mapping!$A$1:$B$17,2,0)</f>
        <v>Texas</v>
      </c>
      <c r="R118">
        <v>165684111</v>
      </c>
      <c r="S118">
        <v>1503560</v>
      </c>
    </row>
    <row r="119" spans="1:19">
      <c r="A119" s="1">
        <v>44145</v>
      </c>
      <c r="B119" s="1" t="str">
        <f t="shared" si="1"/>
        <v>2020_11</v>
      </c>
      <c r="C119">
        <v>232070</v>
      </c>
      <c r="D119">
        <v>1358</v>
      </c>
      <c r="E119">
        <v>26335</v>
      </c>
      <c r="F119">
        <v>12057</v>
      </c>
      <c r="G119">
        <v>4070</v>
      </c>
      <c r="H119">
        <v>62119</v>
      </c>
      <c r="I119">
        <v>491731</v>
      </c>
      <c r="J119">
        <v>43947336</v>
      </c>
      <c r="K119">
        <v>203377</v>
      </c>
      <c r="L119">
        <v>2922</v>
      </c>
      <c r="M119">
        <v>3202</v>
      </c>
      <c r="N119">
        <v>10264033</v>
      </c>
      <c r="O119">
        <v>135569</v>
      </c>
      <c r="P119">
        <v>56</v>
      </c>
      <c r="Q119" t="str">
        <f>VLOOKUP(P119,Mapping!$A$1:$B$17,2,0)</f>
        <v>Texas</v>
      </c>
      <c r="R119">
        <v>164180551</v>
      </c>
      <c r="S119">
        <v>1386936</v>
      </c>
    </row>
    <row r="120" spans="1:19">
      <c r="A120" s="1">
        <v>44144</v>
      </c>
      <c r="B120" s="1" t="str">
        <f t="shared" si="1"/>
        <v>2020_11</v>
      </c>
      <c r="C120">
        <v>230712</v>
      </c>
      <c r="D120">
        <v>577</v>
      </c>
      <c r="E120">
        <v>26087</v>
      </c>
      <c r="F120">
        <v>11636</v>
      </c>
      <c r="G120">
        <v>2176</v>
      </c>
      <c r="H120">
        <v>59342</v>
      </c>
      <c r="I120">
        <v>487661</v>
      </c>
      <c r="J120">
        <v>43743959</v>
      </c>
      <c r="K120">
        <v>283666</v>
      </c>
      <c r="L120">
        <v>2907</v>
      </c>
      <c r="M120">
        <v>3111</v>
      </c>
      <c r="N120">
        <v>10128464</v>
      </c>
      <c r="O120">
        <v>118403</v>
      </c>
      <c r="P120">
        <v>56</v>
      </c>
      <c r="Q120" t="str">
        <f>VLOOKUP(P120,Mapping!$A$1:$B$17,2,0)</f>
        <v>Texas</v>
      </c>
      <c r="R120">
        <v>162793615</v>
      </c>
      <c r="S120">
        <v>1314380</v>
      </c>
    </row>
    <row r="121" spans="1:19">
      <c r="A121" s="1">
        <v>44143</v>
      </c>
      <c r="B121" s="1" t="str">
        <f t="shared" si="1"/>
        <v>2020_11</v>
      </c>
      <c r="C121">
        <v>230135</v>
      </c>
      <c r="D121">
        <v>513</v>
      </c>
      <c r="E121">
        <v>25819</v>
      </c>
      <c r="F121">
        <v>11223</v>
      </c>
      <c r="G121">
        <v>1467</v>
      </c>
      <c r="H121">
        <v>56942</v>
      </c>
      <c r="I121">
        <v>485485</v>
      </c>
      <c r="J121">
        <v>43460293</v>
      </c>
      <c r="K121">
        <v>239635</v>
      </c>
      <c r="L121">
        <v>2900</v>
      </c>
      <c r="M121">
        <v>2977</v>
      </c>
      <c r="N121">
        <v>10010061</v>
      </c>
      <c r="O121">
        <v>112445</v>
      </c>
      <c r="P121">
        <v>56</v>
      </c>
      <c r="Q121" t="str">
        <f>VLOOKUP(P121,Mapping!$A$1:$B$17,2,0)</f>
        <v>Texas</v>
      </c>
      <c r="R121">
        <v>161479235</v>
      </c>
      <c r="S121">
        <v>1266058</v>
      </c>
    </row>
    <row r="122" spans="1:19">
      <c r="A122" s="1">
        <v>44142</v>
      </c>
      <c r="B122" s="1" t="str">
        <f t="shared" si="1"/>
        <v>2020_11</v>
      </c>
      <c r="C122">
        <v>229622</v>
      </c>
      <c r="D122">
        <v>1125</v>
      </c>
      <c r="E122">
        <v>25721</v>
      </c>
      <c r="F122">
        <v>11215</v>
      </c>
      <c r="G122">
        <v>2341</v>
      </c>
      <c r="H122">
        <v>56037</v>
      </c>
      <c r="I122">
        <v>484018</v>
      </c>
      <c r="J122">
        <v>43220658</v>
      </c>
      <c r="K122">
        <v>357869</v>
      </c>
      <c r="L122">
        <v>2898</v>
      </c>
      <c r="M122">
        <v>2947</v>
      </c>
      <c r="N122">
        <v>9897616</v>
      </c>
      <c r="O122">
        <v>132113</v>
      </c>
      <c r="P122">
        <v>56</v>
      </c>
      <c r="Q122" t="str">
        <f>VLOOKUP(P122,Mapping!$A$1:$B$17,2,0)</f>
        <v>Texas</v>
      </c>
      <c r="R122">
        <v>160213177</v>
      </c>
      <c r="S122">
        <v>1546164</v>
      </c>
    </row>
    <row r="123" spans="1:19">
      <c r="A123" s="1">
        <v>44141</v>
      </c>
      <c r="B123" s="1" t="str">
        <f t="shared" si="1"/>
        <v>2020_11</v>
      </c>
      <c r="C123">
        <v>228497</v>
      </c>
      <c r="D123">
        <v>1185</v>
      </c>
      <c r="E123">
        <v>25498</v>
      </c>
      <c r="F123">
        <v>11213</v>
      </c>
      <c r="G123">
        <v>3121</v>
      </c>
      <c r="H123">
        <v>55005</v>
      </c>
      <c r="I123">
        <v>481677</v>
      </c>
      <c r="J123">
        <v>42862789</v>
      </c>
      <c r="K123">
        <v>314445</v>
      </c>
      <c r="L123">
        <v>2885</v>
      </c>
      <c r="M123">
        <v>2850</v>
      </c>
      <c r="N123">
        <v>9765503</v>
      </c>
      <c r="O123">
        <v>129990</v>
      </c>
      <c r="P123">
        <v>56</v>
      </c>
      <c r="Q123" t="str">
        <f>VLOOKUP(P123,Mapping!$A$1:$B$17,2,0)</f>
        <v>Texas</v>
      </c>
      <c r="R123">
        <v>158667013</v>
      </c>
      <c r="S123">
        <v>1772955</v>
      </c>
    </row>
    <row r="124" spans="1:19">
      <c r="A124" s="1">
        <v>44140</v>
      </c>
      <c r="B124" s="1" t="str">
        <f t="shared" si="1"/>
        <v>2020_11</v>
      </c>
      <c r="C124">
        <v>227312</v>
      </c>
      <c r="D124">
        <v>1154</v>
      </c>
      <c r="E124">
        <v>25276</v>
      </c>
      <c r="F124">
        <v>11050</v>
      </c>
      <c r="G124">
        <v>2553</v>
      </c>
      <c r="H124">
        <v>53380</v>
      </c>
      <c r="I124">
        <v>478556</v>
      </c>
      <c r="J124">
        <v>42548344</v>
      </c>
      <c r="K124">
        <v>302427</v>
      </c>
      <c r="L124">
        <v>2872</v>
      </c>
      <c r="M124">
        <v>2876</v>
      </c>
      <c r="N124">
        <v>9635513</v>
      </c>
      <c r="O124">
        <v>119023</v>
      </c>
      <c r="P124">
        <v>56</v>
      </c>
      <c r="Q124" t="str">
        <f>VLOOKUP(P124,Mapping!$A$1:$B$17,2,0)</f>
        <v>Texas</v>
      </c>
      <c r="R124">
        <v>156894058</v>
      </c>
      <c r="S124">
        <v>1561062</v>
      </c>
    </row>
    <row r="125" spans="1:19">
      <c r="A125" s="1">
        <v>44139</v>
      </c>
      <c r="B125" s="1" t="str">
        <f t="shared" si="1"/>
        <v>2020_11</v>
      </c>
      <c r="C125">
        <v>226158</v>
      </c>
      <c r="D125">
        <v>1131</v>
      </c>
      <c r="E125">
        <v>25041</v>
      </c>
      <c r="F125">
        <v>10892</v>
      </c>
      <c r="G125">
        <v>3107</v>
      </c>
      <c r="H125">
        <v>52166</v>
      </c>
      <c r="I125">
        <v>476003</v>
      </c>
      <c r="J125">
        <v>42245917</v>
      </c>
      <c r="K125">
        <v>202598</v>
      </c>
      <c r="L125">
        <v>2853</v>
      </c>
      <c r="M125">
        <v>2832</v>
      </c>
      <c r="N125">
        <v>9516490</v>
      </c>
      <c r="O125">
        <v>105996</v>
      </c>
      <c r="P125">
        <v>56</v>
      </c>
      <c r="Q125" t="str">
        <f>VLOOKUP(P125,Mapping!$A$1:$B$17,2,0)</f>
        <v>Texas</v>
      </c>
      <c r="R125">
        <v>155332996</v>
      </c>
      <c r="S125">
        <v>1318451</v>
      </c>
    </row>
    <row r="126" spans="1:19">
      <c r="A126" s="1">
        <v>44138</v>
      </c>
      <c r="B126" s="1" t="str">
        <f t="shared" si="1"/>
        <v>2020_11</v>
      </c>
      <c r="C126">
        <v>225027</v>
      </c>
      <c r="D126">
        <v>1517</v>
      </c>
      <c r="E126">
        <v>24796</v>
      </c>
      <c r="F126">
        <v>10538</v>
      </c>
      <c r="G126">
        <v>3135</v>
      </c>
      <c r="H126">
        <v>50509</v>
      </c>
      <c r="I126">
        <v>472896</v>
      </c>
      <c r="J126">
        <v>42043319</v>
      </c>
      <c r="K126">
        <v>255848</v>
      </c>
      <c r="L126">
        <v>2833</v>
      </c>
      <c r="M126">
        <v>2734</v>
      </c>
      <c r="N126">
        <v>9410494</v>
      </c>
      <c r="O126">
        <v>119949</v>
      </c>
      <c r="P126">
        <v>56</v>
      </c>
      <c r="Q126" t="str">
        <f>VLOOKUP(P126,Mapping!$A$1:$B$17,2,0)</f>
        <v>Texas</v>
      </c>
      <c r="R126">
        <v>154014545</v>
      </c>
      <c r="S126">
        <v>1269152</v>
      </c>
    </row>
    <row r="127" spans="1:19">
      <c r="A127" s="1">
        <v>44137</v>
      </c>
      <c r="B127" s="1" t="str">
        <f t="shared" si="1"/>
        <v>2020_11</v>
      </c>
      <c r="C127">
        <v>223510</v>
      </c>
      <c r="D127">
        <v>475</v>
      </c>
      <c r="E127">
        <v>24560</v>
      </c>
      <c r="F127">
        <v>9957</v>
      </c>
      <c r="G127">
        <v>1399</v>
      </c>
      <c r="H127">
        <v>48750</v>
      </c>
      <c r="I127">
        <v>469761</v>
      </c>
      <c r="J127">
        <v>41787471</v>
      </c>
      <c r="K127">
        <v>283444</v>
      </c>
      <c r="L127">
        <v>2809</v>
      </c>
      <c r="M127">
        <v>2633</v>
      </c>
      <c r="N127">
        <v>9290545</v>
      </c>
      <c r="O127">
        <v>83454</v>
      </c>
      <c r="P127">
        <v>56</v>
      </c>
      <c r="Q127" t="str">
        <f>VLOOKUP(P127,Mapping!$A$1:$B$17,2,0)</f>
        <v>Texas</v>
      </c>
      <c r="R127">
        <v>152745393</v>
      </c>
      <c r="S127">
        <v>1238898</v>
      </c>
    </row>
    <row r="128" spans="1:19">
      <c r="A128" s="1">
        <v>44136</v>
      </c>
      <c r="B128" s="1" t="str">
        <f t="shared" si="1"/>
        <v>2020_11</v>
      </c>
      <c r="C128">
        <v>223035</v>
      </c>
      <c r="D128">
        <v>410</v>
      </c>
      <c r="E128">
        <v>24457</v>
      </c>
      <c r="F128">
        <v>9665</v>
      </c>
      <c r="G128">
        <v>1166</v>
      </c>
      <c r="H128">
        <v>47615</v>
      </c>
      <c r="I128">
        <v>468362</v>
      </c>
      <c r="J128">
        <v>41504027</v>
      </c>
      <c r="K128">
        <v>228603</v>
      </c>
      <c r="L128">
        <v>2797</v>
      </c>
      <c r="M128">
        <v>2553</v>
      </c>
      <c r="N128">
        <v>9207091</v>
      </c>
      <c r="O128">
        <v>141973</v>
      </c>
      <c r="P128">
        <v>56</v>
      </c>
      <c r="Q128" t="str">
        <f>VLOOKUP(P128,Mapping!$A$1:$B$17,2,0)</f>
        <v>Texas</v>
      </c>
      <c r="R128">
        <v>151506495</v>
      </c>
      <c r="S128">
        <v>1160138</v>
      </c>
    </row>
    <row r="129" spans="1:19">
      <c r="A129" s="1">
        <v>44135</v>
      </c>
      <c r="B129" s="1" t="str">
        <f t="shared" si="1"/>
        <v>2020_10</v>
      </c>
      <c r="C129">
        <v>222625</v>
      </c>
      <c r="D129">
        <v>958</v>
      </c>
      <c r="E129">
        <v>24375</v>
      </c>
      <c r="F129">
        <v>9613</v>
      </c>
      <c r="G129">
        <v>2116</v>
      </c>
      <c r="H129">
        <v>47486</v>
      </c>
      <c r="I129">
        <v>467196</v>
      </c>
      <c r="J129">
        <v>41275424</v>
      </c>
      <c r="K129">
        <v>325765</v>
      </c>
      <c r="L129">
        <v>2786</v>
      </c>
      <c r="M129">
        <v>2502</v>
      </c>
      <c r="N129">
        <v>9065118</v>
      </c>
      <c r="O129">
        <v>91294</v>
      </c>
      <c r="P129">
        <v>56</v>
      </c>
      <c r="Q129" t="str">
        <f>VLOOKUP(P129,Mapping!$A$1:$B$17,2,0)</f>
        <v>Texas</v>
      </c>
      <c r="R129">
        <v>150346357</v>
      </c>
      <c r="S129">
        <v>1473444</v>
      </c>
    </row>
    <row r="130" spans="1:19">
      <c r="A130" s="1">
        <v>44134</v>
      </c>
      <c r="B130" s="1" t="str">
        <f t="shared" si="1"/>
        <v>2020_10</v>
      </c>
      <c r="C130">
        <v>221667</v>
      </c>
      <c r="D130">
        <v>947</v>
      </c>
      <c r="E130">
        <v>24230</v>
      </c>
      <c r="F130">
        <v>9550</v>
      </c>
      <c r="G130">
        <v>2403</v>
      </c>
      <c r="H130">
        <v>46880</v>
      </c>
      <c r="I130">
        <v>465080</v>
      </c>
      <c r="J130">
        <v>40949659</v>
      </c>
      <c r="K130">
        <v>206695</v>
      </c>
      <c r="L130">
        <v>2776</v>
      </c>
      <c r="M130">
        <v>2477</v>
      </c>
      <c r="N130">
        <v>8973824</v>
      </c>
      <c r="O130">
        <v>97942</v>
      </c>
      <c r="P130">
        <v>56</v>
      </c>
      <c r="Q130" t="str">
        <f>VLOOKUP(P130,Mapping!$A$1:$B$17,2,0)</f>
        <v>Texas</v>
      </c>
      <c r="R130">
        <v>148872913</v>
      </c>
      <c r="S130">
        <v>1423126</v>
      </c>
    </row>
    <row r="131" spans="1:19">
      <c r="A131" s="1">
        <v>44133</v>
      </c>
      <c r="B131" s="1" t="str">
        <f t="shared" ref="B131:B194" si="2">YEAR(A131)&amp;"_"&amp;TEXT(MONTH(A131),"00")</f>
        <v>2020_10</v>
      </c>
      <c r="C131">
        <v>220720</v>
      </c>
      <c r="D131">
        <v>1060</v>
      </c>
      <c r="E131">
        <v>24082</v>
      </c>
      <c r="F131">
        <v>9320</v>
      </c>
      <c r="G131">
        <v>2321</v>
      </c>
      <c r="H131">
        <v>46191</v>
      </c>
      <c r="I131">
        <v>462677</v>
      </c>
      <c r="J131">
        <v>40742964</v>
      </c>
      <c r="K131">
        <v>317094</v>
      </c>
      <c r="L131">
        <v>2760</v>
      </c>
      <c r="M131">
        <v>2399</v>
      </c>
      <c r="N131">
        <v>8875882</v>
      </c>
      <c r="O131">
        <v>89365</v>
      </c>
      <c r="P131">
        <v>56</v>
      </c>
      <c r="Q131" t="str">
        <f>VLOOKUP(P131,Mapping!$A$1:$B$17,2,0)</f>
        <v>Texas</v>
      </c>
      <c r="R131">
        <v>147449787</v>
      </c>
      <c r="S131">
        <v>1453174</v>
      </c>
    </row>
    <row r="132" spans="1:19">
      <c r="A132" s="1">
        <v>44132</v>
      </c>
      <c r="B132" s="1" t="str">
        <f t="shared" si="2"/>
        <v>2020_10</v>
      </c>
      <c r="C132">
        <v>219660</v>
      </c>
      <c r="D132">
        <v>1047</v>
      </c>
      <c r="E132">
        <v>23883</v>
      </c>
      <c r="F132">
        <v>9133</v>
      </c>
      <c r="G132">
        <v>2461</v>
      </c>
      <c r="H132">
        <v>45214</v>
      </c>
      <c r="I132">
        <v>460356</v>
      </c>
      <c r="J132">
        <v>40425870</v>
      </c>
      <c r="K132">
        <v>265933</v>
      </c>
      <c r="L132">
        <v>2744</v>
      </c>
      <c r="M132">
        <v>2354</v>
      </c>
      <c r="N132">
        <v>8786517</v>
      </c>
      <c r="O132">
        <v>79700</v>
      </c>
      <c r="P132">
        <v>56</v>
      </c>
      <c r="Q132" t="str">
        <f>VLOOKUP(P132,Mapping!$A$1:$B$17,2,0)</f>
        <v>Texas</v>
      </c>
      <c r="R132">
        <v>145996613</v>
      </c>
      <c r="S132">
        <v>1150428</v>
      </c>
    </row>
    <row r="133" spans="1:19">
      <c r="A133" s="1">
        <v>44131</v>
      </c>
      <c r="B133" s="1" t="str">
        <f t="shared" si="2"/>
        <v>2020_10</v>
      </c>
      <c r="C133">
        <v>218613</v>
      </c>
      <c r="D133">
        <v>922</v>
      </c>
      <c r="E133">
        <v>23701</v>
      </c>
      <c r="F133">
        <v>8985</v>
      </c>
      <c r="G133">
        <v>2290</v>
      </c>
      <c r="H133">
        <v>44391</v>
      </c>
      <c r="I133">
        <v>457895</v>
      </c>
      <c r="J133">
        <v>40159937</v>
      </c>
      <c r="K133">
        <v>220640</v>
      </c>
      <c r="L133">
        <v>2719</v>
      </c>
      <c r="M133">
        <v>2283</v>
      </c>
      <c r="N133">
        <v>8706817</v>
      </c>
      <c r="O133">
        <v>72255</v>
      </c>
      <c r="P133">
        <v>56</v>
      </c>
      <c r="Q133" t="str">
        <f>VLOOKUP(P133,Mapping!$A$1:$B$17,2,0)</f>
        <v>Texas</v>
      </c>
      <c r="R133">
        <v>144846185</v>
      </c>
      <c r="S133">
        <v>1150455</v>
      </c>
    </row>
    <row r="134" spans="1:19">
      <c r="A134" s="1">
        <v>44130</v>
      </c>
      <c r="B134" s="1" t="str">
        <f t="shared" si="2"/>
        <v>2020_10</v>
      </c>
      <c r="C134">
        <v>217691</v>
      </c>
      <c r="D134">
        <v>397</v>
      </c>
      <c r="E134">
        <v>23542</v>
      </c>
      <c r="F134">
        <v>8946</v>
      </c>
      <c r="G134">
        <v>1697</v>
      </c>
      <c r="H134">
        <v>42988</v>
      </c>
      <c r="I134">
        <v>455605</v>
      </c>
      <c r="J134">
        <v>39939297</v>
      </c>
      <c r="K134">
        <v>268034</v>
      </c>
      <c r="L134">
        <v>2703</v>
      </c>
      <c r="M134">
        <v>2300</v>
      </c>
      <c r="N134">
        <v>8634562</v>
      </c>
      <c r="O134">
        <v>63430</v>
      </c>
      <c r="P134">
        <v>56</v>
      </c>
      <c r="Q134" t="str">
        <f>VLOOKUP(P134,Mapping!$A$1:$B$17,2,0)</f>
        <v>Texas</v>
      </c>
      <c r="R134">
        <v>143695730</v>
      </c>
      <c r="S134">
        <v>1131572</v>
      </c>
    </row>
    <row r="135" spans="1:19">
      <c r="A135" s="1">
        <v>44129</v>
      </c>
      <c r="B135" s="1" t="str">
        <f t="shared" si="2"/>
        <v>2020_10</v>
      </c>
      <c r="C135">
        <v>217294</v>
      </c>
      <c r="D135">
        <v>391</v>
      </c>
      <c r="E135">
        <v>23420</v>
      </c>
      <c r="F135">
        <v>8590</v>
      </c>
      <c r="G135">
        <v>1076</v>
      </c>
      <c r="H135">
        <v>41883</v>
      </c>
      <c r="I135">
        <v>453908</v>
      </c>
      <c r="J135">
        <v>39671263</v>
      </c>
      <c r="K135">
        <v>268680</v>
      </c>
      <c r="L135">
        <v>2693</v>
      </c>
      <c r="M135">
        <v>2176</v>
      </c>
      <c r="N135">
        <v>8571132</v>
      </c>
      <c r="O135">
        <v>64471</v>
      </c>
      <c r="P135">
        <v>56</v>
      </c>
      <c r="Q135" t="str">
        <f>VLOOKUP(P135,Mapping!$A$1:$B$17,2,0)</f>
        <v>Texas</v>
      </c>
      <c r="R135">
        <v>142564158</v>
      </c>
      <c r="S135">
        <v>1222362</v>
      </c>
    </row>
    <row r="136" spans="1:19">
      <c r="A136" s="1">
        <v>44128</v>
      </c>
      <c r="B136" s="1" t="str">
        <f t="shared" si="2"/>
        <v>2020_10</v>
      </c>
      <c r="C136">
        <v>216903</v>
      </c>
      <c r="D136">
        <v>896</v>
      </c>
      <c r="E136">
        <v>23356</v>
      </c>
      <c r="F136">
        <v>8675</v>
      </c>
      <c r="G136">
        <v>1822</v>
      </c>
      <c r="H136">
        <v>42087</v>
      </c>
      <c r="I136">
        <v>452832</v>
      </c>
      <c r="J136">
        <v>39402583</v>
      </c>
      <c r="K136">
        <v>259771</v>
      </c>
      <c r="L136">
        <v>2691</v>
      </c>
      <c r="M136">
        <v>2230</v>
      </c>
      <c r="N136">
        <v>8506661</v>
      </c>
      <c r="O136">
        <v>83792</v>
      </c>
      <c r="P136">
        <v>56</v>
      </c>
      <c r="Q136" t="str">
        <f>VLOOKUP(P136,Mapping!$A$1:$B$17,2,0)</f>
        <v>Texas</v>
      </c>
      <c r="R136">
        <v>141341796</v>
      </c>
      <c r="S136">
        <v>1370239</v>
      </c>
    </row>
    <row r="137" spans="1:19">
      <c r="A137" s="1">
        <v>44127</v>
      </c>
      <c r="B137" s="1" t="str">
        <f t="shared" si="2"/>
        <v>2020_10</v>
      </c>
      <c r="C137">
        <v>216007</v>
      </c>
      <c r="D137">
        <v>949</v>
      </c>
      <c r="E137">
        <v>23221</v>
      </c>
      <c r="F137">
        <v>8342</v>
      </c>
      <c r="G137">
        <v>15058</v>
      </c>
      <c r="H137">
        <v>41614</v>
      </c>
      <c r="I137">
        <v>451010</v>
      </c>
      <c r="J137">
        <v>39142812</v>
      </c>
      <c r="K137">
        <v>304853</v>
      </c>
      <c r="L137">
        <v>2679</v>
      </c>
      <c r="M137">
        <v>2180</v>
      </c>
      <c r="N137">
        <v>8422869</v>
      </c>
      <c r="O137">
        <v>82575</v>
      </c>
      <c r="P137">
        <v>56</v>
      </c>
      <c r="Q137" t="str">
        <f>VLOOKUP(P137,Mapping!$A$1:$B$17,2,0)</f>
        <v>Texas</v>
      </c>
      <c r="R137">
        <v>139971557</v>
      </c>
      <c r="S137">
        <v>1444382</v>
      </c>
    </row>
    <row r="138" spans="1:19">
      <c r="A138" s="1">
        <v>44126</v>
      </c>
      <c r="B138" s="1" t="str">
        <f t="shared" si="2"/>
        <v>2020_10</v>
      </c>
      <c r="C138">
        <v>215058</v>
      </c>
      <c r="D138">
        <v>1117</v>
      </c>
      <c r="E138">
        <v>23018</v>
      </c>
      <c r="F138">
        <v>8180</v>
      </c>
      <c r="G138">
        <v>2505</v>
      </c>
      <c r="H138">
        <v>41114</v>
      </c>
      <c r="I138">
        <v>435952</v>
      </c>
      <c r="J138">
        <v>38837959</v>
      </c>
      <c r="K138">
        <v>301777</v>
      </c>
      <c r="L138">
        <v>2641</v>
      </c>
      <c r="M138">
        <v>2147</v>
      </c>
      <c r="N138">
        <v>8340294</v>
      </c>
      <c r="O138">
        <v>73419</v>
      </c>
      <c r="P138">
        <v>56</v>
      </c>
      <c r="Q138" t="str">
        <f>VLOOKUP(P138,Mapping!$A$1:$B$17,2,0)</f>
        <v>Texas</v>
      </c>
      <c r="R138">
        <v>138527175</v>
      </c>
      <c r="S138">
        <v>1305768</v>
      </c>
    </row>
    <row r="139" spans="1:19">
      <c r="A139" s="1">
        <v>44125</v>
      </c>
      <c r="B139" s="1" t="str">
        <f t="shared" si="2"/>
        <v>2020_10</v>
      </c>
      <c r="C139">
        <v>213941</v>
      </c>
      <c r="D139">
        <v>1028</v>
      </c>
      <c r="E139">
        <v>22855</v>
      </c>
      <c r="F139">
        <v>8291</v>
      </c>
      <c r="G139">
        <v>2123</v>
      </c>
      <c r="H139">
        <v>40397</v>
      </c>
      <c r="I139">
        <v>433447</v>
      </c>
      <c r="J139">
        <v>38536182</v>
      </c>
      <c r="K139">
        <v>201552</v>
      </c>
      <c r="L139">
        <v>2622</v>
      </c>
      <c r="M139">
        <v>2083</v>
      </c>
      <c r="N139">
        <v>8266875</v>
      </c>
      <c r="O139">
        <v>61710</v>
      </c>
      <c r="P139">
        <v>56</v>
      </c>
      <c r="Q139" t="str">
        <f>VLOOKUP(P139,Mapping!$A$1:$B$17,2,0)</f>
        <v>Texas</v>
      </c>
      <c r="R139">
        <v>137221407</v>
      </c>
      <c r="S139">
        <v>1055928</v>
      </c>
    </row>
    <row r="140" spans="1:19">
      <c r="A140" s="1">
        <v>44124</v>
      </c>
      <c r="B140" s="1" t="str">
        <f t="shared" si="2"/>
        <v>2020_10</v>
      </c>
      <c r="C140">
        <v>212913</v>
      </c>
      <c r="D140">
        <v>833</v>
      </c>
      <c r="E140">
        <v>22662</v>
      </c>
      <c r="F140">
        <v>8206</v>
      </c>
      <c r="G140">
        <v>2309</v>
      </c>
      <c r="H140">
        <v>39391</v>
      </c>
      <c r="I140">
        <v>431324</v>
      </c>
      <c r="J140">
        <v>38334630</v>
      </c>
      <c r="K140">
        <v>201519</v>
      </c>
      <c r="L140">
        <v>2593</v>
      </c>
      <c r="M140">
        <v>2042</v>
      </c>
      <c r="N140">
        <v>8205165</v>
      </c>
      <c r="O140">
        <v>60574</v>
      </c>
      <c r="P140">
        <v>56</v>
      </c>
      <c r="Q140" t="str">
        <f>VLOOKUP(P140,Mapping!$A$1:$B$17,2,0)</f>
        <v>Texas</v>
      </c>
      <c r="R140">
        <v>136165479</v>
      </c>
      <c r="S140">
        <v>1034354</v>
      </c>
    </row>
    <row r="141" spans="1:19">
      <c r="A141" s="1">
        <v>44123</v>
      </c>
      <c r="B141" s="1" t="str">
        <f t="shared" si="2"/>
        <v>2020_10</v>
      </c>
      <c r="C141">
        <v>212080</v>
      </c>
      <c r="D141">
        <v>443</v>
      </c>
      <c r="E141">
        <v>22475</v>
      </c>
      <c r="F141">
        <v>8063</v>
      </c>
      <c r="G141">
        <v>1605</v>
      </c>
      <c r="H141">
        <v>37976</v>
      </c>
      <c r="I141">
        <v>429015</v>
      </c>
      <c r="J141">
        <v>38133111</v>
      </c>
      <c r="K141">
        <v>347469</v>
      </c>
      <c r="L141">
        <v>2577</v>
      </c>
      <c r="M141">
        <v>1804</v>
      </c>
      <c r="N141">
        <v>8144591</v>
      </c>
      <c r="O141">
        <v>57650</v>
      </c>
      <c r="P141">
        <v>56</v>
      </c>
      <c r="Q141" t="str">
        <f>VLOOKUP(P141,Mapping!$A$1:$B$17,2,0)</f>
        <v>Texas</v>
      </c>
      <c r="R141">
        <v>135131125</v>
      </c>
      <c r="S141">
        <v>1100768</v>
      </c>
    </row>
    <row r="142" spans="1:19">
      <c r="A142" s="1">
        <v>44122</v>
      </c>
      <c r="B142" s="1" t="str">
        <f t="shared" si="2"/>
        <v>2020_10</v>
      </c>
      <c r="C142">
        <v>211637</v>
      </c>
      <c r="D142">
        <v>405</v>
      </c>
      <c r="E142">
        <v>22391</v>
      </c>
      <c r="F142">
        <v>7383</v>
      </c>
      <c r="G142">
        <v>813</v>
      </c>
      <c r="H142">
        <v>36536</v>
      </c>
      <c r="I142">
        <v>427410</v>
      </c>
      <c r="J142">
        <v>37785642</v>
      </c>
      <c r="K142">
        <v>193978</v>
      </c>
      <c r="L142">
        <v>2557</v>
      </c>
      <c r="M142">
        <v>1762</v>
      </c>
      <c r="N142">
        <v>8086941</v>
      </c>
      <c r="O142">
        <v>47957</v>
      </c>
      <c r="P142">
        <v>56</v>
      </c>
      <c r="Q142" t="str">
        <f>VLOOKUP(P142,Mapping!$A$1:$B$17,2,0)</f>
        <v>Texas</v>
      </c>
      <c r="R142">
        <v>134030357</v>
      </c>
      <c r="S142">
        <v>1074271</v>
      </c>
    </row>
    <row r="143" spans="1:19">
      <c r="A143" s="1">
        <v>44121</v>
      </c>
      <c r="B143" s="1" t="str">
        <f t="shared" si="2"/>
        <v>2020_10</v>
      </c>
      <c r="C143">
        <v>211232</v>
      </c>
      <c r="D143">
        <v>780</v>
      </c>
      <c r="E143">
        <v>22320</v>
      </c>
      <c r="F143">
        <v>7466</v>
      </c>
      <c r="G143">
        <v>1546</v>
      </c>
      <c r="H143">
        <v>37474</v>
      </c>
      <c r="I143">
        <v>426597</v>
      </c>
      <c r="J143">
        <v>37591664</v>
      </c>
      <c r="K143">
        <v>260557</v>
      </c>
      <c r="L143">
        <v>2553</v>
      </c>
      <c r="M143">
        <v>1791</v>
      </c>
      <c r="N143">
        <v>8038984</v>
      </c>
      <c r="O143">
        <v>57675</v>
      </c>
      <c r="P143">
        <v>56</v>
      </c>
      <c r="Q143" t="str">
        <f>VLOOKUP(P143,Mapping!$A$1:$B$17,2,0)</f>
        <v>Texas</v>
      </c>
      <c r="R143">
        <v>132956086</v>
      </c>
      <c r="S143">
        <v>1329098</v>
      </c>
    </row>
    <row r="144" spans="1:19">
      <c r="A144" s="1">
        <v>44120</v>
      </c>
      <c r="B144" s="1" t="str">
        <f t="shared" si="2"/>
        <v>2020_10</v>
      </c>
      <c r="C144">
        <v>210452</v>
      </c>
      <c r="D144">
        <v>891</v>
      </c>
      <c r="E144">
        <v>22202</v>
      </c>
      <c r="F144">
        <v>7333</v>
      </c>
      <c r="G144">
        <v>1866</v>
      </c>
      <c r="H144">
        <v>37479</v>
      </c>
      <c r="I144">
        <v>425051</v>
      </c>
      <c r="J144">
        <v>37331107</v>
      </c>
      <c r="K144">
        <v>272444</v>
      </c>
      <c r="L144">
        <v>2547</v>
      </c>
      <c r="M144">
        <v>1740</v>
      </c>
      <c r="N144">
        <v>7981309</v>
      </c>
      <c r="O144">
        <v>68505</v>
      </c>
      <c r="P144">
        <v>56</v>
      </c>
      <c r="Q144" t="str">
        <f>VLOOKUP(P144,Mapping!$A$1:$B$17,2,0)</f>
        <v>Texas</v>
      </c>
      <c r="R144">
        <v>131626988</v>
      </c>
      <c r="S144">
        <v>1247307</v>
      </c>
    </row>
    <row r="145" spans="1:19">
      <c r="A145" s="1">
        <v>44119</v>
      </c>
      <c r="B145" s="1" t="str">
        <f t="shared" si="2"/>
        <v>2020_10</v>
      </c>
      <c r="C145">
        <v>209561</v>
      </c>
      <c r="D145">
        <v>928</v>
      </c>
      <c r="E145">
        <v>22051</v>
      </c>
      <c r="F145">
        <v>7303</v>
      </c>
      <c r="G145">
        <v>2010</v>
      </c>
      <c r="H145">
        <v>37423</v>
      </c>
      <c r="I145">
        <v>423185</v>
      </c>
      <c r="J145">
        <v>37058663</v>
      </c>
      <c r="K145">
        <v>263255</v>
      </c>
      <c r="L145">
        <v>2531</v>
      </c>
      <c r="M145">
        <v>1773</v>
      </c>
      <c r="N145">
        <v>7912804</v>
      </c>
      <c r="O145">
        <v>63641</v>
      </c>
      <c r="P145">
        <v>56</v>
      </c>
      <c r="Q145" t="str">
        <f>VLOOKUP(P145,Mapping!$A$1:$B$17,2,0)</f>
        <v>Texas</v>
      </c>
      <c r="R145">
        <v>130379681</v>
      </c>
      <c r="S145">
        <v>1182695</v>
      </c>
    </row>
    <row r="146" spans="1:19">
      <c r="A146" s="1">
        <v>44118</v>
      </c>
      <c r="B146" s="1" t="str">
        <f t="shared" si="2"/>
        <v>2020_10</v>
      </c>
      <c r="C146">
        <v>208633</v>
      </c>
      <c r="D146">
        <v>801</v>
      </c>
      <c r="E146">
        <v>21889</v>
      </c>
      <c r="F146">
        <v>7236</v>
      </c>
      <c r="G146">
        <v>2437</v>
      </c>
      <c r="H146">
        <v>37184</v>
      </c>
      <c r="I146">
        <v>421175</v>
      </c>
      <c r="J146">
        <v>36795408</v>
      </c>
      <c r="K146">
        <v>144110</v>
      </c>
      <c r="L146">
        <v>2516</v>
      </c>
      <c r="M146">
        <v>1775</v>
      </c>
      <c r="N146">
        <v>7849163</v>
      </c>
      <c r="O146">
        <v>57240</v>
      </c>
      <c r="P146">
        <v>56</v>
      </c>
      <c r="Q146" t="str">
        <f>VLOOKUP(P146,Mapping!$A$1:$B$17,2,0)</f>
        <v>Texas</v>
      </c>
      <c r="R146">
        <v>129196986</v>
      </c>
      <c r="S146">
        <v>1114421</v>
      </c>
    </row>
    <row r="147" spans="1:19">
      <c r="A147" s="1">
        <v>44117</v>
      </c>
      <c r="B147" s="1" t="str">
        <f t="shared" si="2"/>
        <v>2020_10</v>
      </c>
      <c r="C147">
        <v>207832</v>
      </c>
      <c r="D147">
        <v>718</v>
      </c>
      <c r="E147">
        <v>21735</v>
      </c>
      <c r="F147">
        <v>7104</v>
      </c>
      <c r="G147">
        <v>2058</v>
      </c>
      <c r="H147">
        <v>36171</v>
      </c>
      <c r="I147">
        <v>418738</v>
      </c>
      <c r="J147">
        <v>36651298</v>
      </c>
      <c r="K147">
        <v>212674</v>
      </c>
      <c r="L147">
        <v>2485</v>
      </c>
      <c r="M147">
        <v>1757</v>
      </c>
      <c r="N147">
        <v>7791923</v>
      </c>
      <c r="O147">
        <v>46979</v>
      </c>
      <c r="P147">
        <v>56</v>
      </c>
      <c r="Q147" t="str">
        <f>VLOOKUP(P147,Mapping!$A$1:$B$17,2,0)</f>
        <v>Texas</v>
      </c>
      <c r="R147">
        <v>128082565</v>
      </c>
      <c r="S147">
        <v>1090310</v>
      </c>
    </row>
    <row r="148" spans="1:19">
      <c r="A148" s="1">
        <v>44116</v>
      </c>
      <c r="B148" s="1" t="str">
        <f t="shared" si="2"/>
        <v>2020_10</v>
      </c>
      <c r="C148">
        <v>207114</v>
      </c>
      <c r="D148">
        <v>285</v>
      </c>
      <c r="E148">
        <v>21625</v>
      </c>
      <c r="F148">
        <v>6860</v>
      </c>
      <c r="G148">
        <v>1106</v>
      </c>
      <c r="H148">
        <v>35148</v>
      </c>
      <c r="I148">
        <v>416680</v>
      </c>
      <c r="J148">
        <v>36438624</v>
      </c>
      <c r="K148">
        <v>212125</v>
      </c>
      <c r="L148">
        <v>2464</v>
      </c>
      <c r="M148">
        <v>1663</v>
      </c>
      <c r="N148">
        <v>7744944</v>
      </c>
      <c r="O148">
        <v>43234</v>
      </c>
      <c r="P148">
        <v>56</v>
      </c>
      <c r="Q148" t="str">
        <f>VLOOKUP(P148,Mapping!$A$1:$B$17,2,0)</f>
        <v>Texas</v>
      </c>
      <c r="R148">
        <v>126992255</v>
      </c>
      <c r="S148">
        <v>950118</v>
      </c>
    </row>
    <row r="149" spans="1:19">
      <c r="A149" s="1">
        <v>44115</v>
      </c>
      <c r="B149" s="1" t="str">
        <f t="shared" si="2"/>
        <v>2020_10</v>
      </c>
      <c r="C149">
        <v>206829</v>
      </c>
      <c r="D149">
        <v>471</v>
      </c>
      <c r="E149">
        <v>21553</v>
      </c>
      <c r="F149">
        <v>6749</v>
      </c>
      <c r="G149">
        <v>981</v>
      </c>
      <c r="H149">
        <v>34609</v>
      </c>
      <c r="I149">
        <v>415574</v>
      </c>
      <c r="J149">
        <v>36226499</v>
      </c>
      <c r="K149">
        <v>219640</v>
      </c>
      <c r="L149">
        <v>2454</v>
      </c>
      <c r="M149">
        <v>1646</v>
      </c>
      <c r="N149">
        <v>7701710</v>
      </c>
      <c r="O149">
        <v>46672</v>
      </c>
      <c r="P149">
        <v>56</v>
      </c>
      <c r="Q149" t="str">
        <f>VLOOKUP(P149,Mapping!$A$1:$B$17,2,0)</f>
        <v>Texas</v>
      </c>
      <c r="R149">
        <v>126042137</v>
      </c>
      <c r="S149">
        <v>1101794</v>
      </c>
    </row>
    <row r="150" spans="1:19">
      <c r="A150" s="1">
        <v>44114</v>
      </c>
      <c r="B150" s="1" t="str">
        <f t="shared" si="2"/>
        <v>2020_10</v>
      </c>
      <c r="C150">
        <v>206358</v>
      </c>
      <c r="D150">
        <v>691</v>
      </c>
      <c r="E150">
        <v>21512</v>
      </c>
      <c r="F150">
        <v>6752</v>
      </c>
      <c r="G150">
        <v>1486</v>
      </c>
      <c r="H150">
        <v>34700</v>
      </c>
      <c r="I150">
        <v>414593</v>
      </c>
      <c r="J150">
        <v>36006859</v>
      </c>
      <c r="K150">
        <v>298554</v>
      </c>
      <c r="L150">
        <v>2451</v>
      </c>
      <c r="M150">
        <v>1667</v>
      </c>
      <c r="N150">
        <v>7655038</v>
      </c>
      <c r="O150">
        <v>57635</v>
      </c>
      <c r="P150">
        <v>56</v>
      </c>
      <c r="Q150" t="str">
        <f>VLOOKUP(P150,Mapping!$A$1:$B$17,2,0)</f>
        <v>Texas</v>
      </c>
      <c r="R150">
        <v>124940343</v>
      </c>
      <c r="S150">
        <v>1304994</v>
      </c>
    </row>
    <row r="151" spans="1:19">
      <c r="A151" s="1">
        <v>44113</v>
      </c>
      <c r="B151" s="1" t="str">
        <f t="shared" si="2"/>
        <v>2020_10</v>
      </c>
      <c r="C151">
        <v>205667</v>
      </c>
      <c r="D151">
        <v>913</v>
      </c>
      <c r="E151">
        <v>21389</v>
      </c>
      <c r="F151">
        <v>6775</v>
      </c>
      <c r="G151">
        <v>1735</v>
      </c>
      <c r="H151">
        <v>34974</v>
      </c>
      <c r="I151">
        <v>413107</v>
      </c>
      <c r="J151">
        <v>35708305</v>
      </c>
      <c r="K151">
        <v>280432</v>
      </c>
      <c r="L151">
        <v>2437</v>
      </c>
      <c r="M151">
        <v>1651</v>
      </c>
      <c r="N151">
        <v>7597403</v>
      </c>
      <c r="O151">
        <v>56993</v>
      </c>
      <c r="P151">
        <v>56</v>
      </c>
      <c r="Q151" t="str">
        <f>VLOOKUP(P151,Mapping!$A$1:$B$17,2,0)</f>
        <v>Texas</v>
      </c>
      <c r="R151">
        <v>123635349</v>
      </c>
      <c r="S151">
        <v>1270461</v>
      </c>
    </row>
    <row r="152" spans="1:19">
      <c r="A152" s="1">
        <v>44112</v>
      </c>
      <c r="B152" s="1" t="str">
        <f t="shared" si="2"/>
        <v>2020_10</v>
      </c>
      <c r="C152">
        <v>204754</v>
      </c>
      <c r="D152">
        <v>979</v>
      </c>
      <c r="E152">
        <v>21217</v>
      </c>
      <c r="F152">
        <v>6694</v>
      </c>
      <c r="G152">
        <v>2134</v>
      </c>
      <c r="H152">
        <v>34446</v>
      </c>
      <c r="I152">
        <v>411372</v>
      </c>
      <c r="J152">
        <v>35427873</v>
      </c>
      <c r="K152">
        <v>6923</v>
      </c>
      <c r="L152">
        <v>2427</v>
      </c>
      <c r="M152">
        <v>1638</v>
      </c>
      <c r="N152">
        <v>7540410</v>
      </c>
      <c r="O152">
        <v>55308</v>
      </c>
      <c r="P152">
        <v>56</v>
      </c>
      <c r="Q152" t="str">
        <f>VLOOKUP(P152,Mapping!$A$1:$B$17,2,0)</f>
        <v>Texas</v>
      </c>
      <c r="R152">
        <v>122364888</v>
      </c>
      <c r="S152">
        <v>1225426</v>
      </c>
    </row>
    <row r="153" spans="1:19">
      <c r="A153" s="1">
        <v>44111</v>
      </c>
      <c r="B153" s="1" t="str">
        <f t="shared" si="2"/>
        <v>2020_10</v>
      </c>
      <c r="C153">
        <v>203775</v>
      </c>
      <c r="D153">
        <v>929</v>
      </c>
      <c r="E153">
        <v>21112</v>
      </c>
      <c r="F153">
        <v>6591</v>
      </c>
      <c r="G153">
        <v>2138</v>
      </c>
      <c r="H153">
        <v>33565</v>
      </c>
      <c r="I153">
        <v>409238</v>
      </c>
      <c r="J153">
        <v>35420950</v>
      </c>
      <c r="K153">
        <v>232274</v>
      </c>
      <c r="L153">
        <v>2410</v>
      </c>
      <c r="M153">
        <v>1650</v>
      </c>
      <c r="N153">
        <v>7485102</v>
      </c>
      <c r="O153">
        <v>51216</v>
      </c>
      <c r="P153">
        <v>56</v>
      </c>
      <c r="Q153" t="str">
        <f>VLOOKUP(P153,Mapping!$A$1:$B$17,2,0)</f>
        <v>Texas</v>
      </c>
      <c r="R153">
        <v>121139462</v>
      </c>
      <c r="S153">
        <v>1081509</v>
      </c>
    </row>
    <row r="154" spans="1:19">
      <c r="A154" s="1">
        <v>44110</v>
      </c>
      <c r="B154" s="1" t="str">
        <f t="shared" si="2"/>
        <v>2020_10</v>
      </c>
      <c r="C154">
        <v>202846</v>
      </c>
      <c r="D154">
        <v>613</v>
      </c>
      <c r="E154">
        <v>20973</v>
      </c>
      <c r="F154">
        <v>6490</v>
      </c>
      <c r="G154">
        <v>-752</v>
      </c>
      <c r="H154">
        <v>32726</v>
      </c>
      <c r="I154">
        <v>407100</v>
      </c>
      <c r="J154">
        <v>35188676</v>
      </c>
      <c r="K154">
        <v>185103</v>
      </c>
      <c r="L154">
        <v>2388</v>
      </c>
      <c r="M154">
        <v>1609</v>
      </c>
      <c r="N154">
        <v>7433886</v>
      </c>
      <c r="O154">
        <v>38846</v>
      </c>
      <c r="P154">
        <v>56</v>
      </c>
      <c r="Q154" t="str">
        <f>VLOOKUP(P154,Mapping!$A$1:$B$17,2,0)</f>
        <v>Texas</v>
      </c>
      <c r="R154">
        <v>120057953</v>
      </c>
      <c r="S154">
        <v>954557</v>
      </c>
    </row>
    <row r="155" spans="1:19">
      <c r="A155" s="1">
        <v>44109</v>
      </c>
      <c r="B155" s="1" t="str">
        <f t="shared" si="2"/>
        <v>2020_10</v>
      </c>
      <c r="C155">
        <v>202233</v>
      </c>
      <c r="D155">
        <v>331</v>
      </c>
      <c r="E155">
        <v>20812</v>
      </c>
      <c r="F155">
        <v>6292</v>
      </c>
      <c r="G155">
        <v>1447</v>
      </c>
      <c r="H155">
        <v>31426</v>
      </c>
      <c r="I155">
        <v>407852</v>
      </c>
      <c r="J155">
        <v>35003573</v>
      </c>
      <c r="K155">
        <v>243549</v>
      </c>
      <c r="L155">
        <v>2370</v>
      </c>
      <c r="M155">
        <v>1514</v>
      </c>
      <c r="N155">
        <v>7395040</v>
      </c>
      <c r="O155">
        <v>37752</v>
      </c>
      <c r="P155">
        <v>56</v>
      </c>
      <c r="Q155" t="str">
        <f>VLOOKUP(P155,Mapping!$A$1:$B$17,2,0)</f>
        <v>Texas</v>
      </c>
      <c r="R155">
        <v>119103396</v>
      </c>
      <c r="S155">
        <v>937566</v>
      </c>
    </row>
    <row r="156" spans="1:19">
      <c r="A156" s="1">
        <v>44108</v>
      </c>
      <c r="B156" s="1" t="str">
        <f t="shared" si="2"/>
        <v>2020_10</v>
      </c>
      <c r="C156">
        <v>201902</v>
      </c>
      <c r="D156">
        <v>380</v>
      </c>
      <c r="E156">
        <v>20729</v>
      </c>
      <c r="F156">
        <v>6056</v>
      </c>
      <c r="G156">
        <v>663</v>
      </c>
      <c r="H156">
        <v>30063</v>
      </c>
      <c r="I156">
        <v>406405</v>
      </c>
      <c r="J156">
        <v>34760024</v>
      </c>
      <c r="K156">
        <v>298235</v>
      </c>
      <c r="L156">
        <v>2362</v>
      </c>
      <c r="M156">
        <v>1485</v>
      </c>
      <c r="N156">
        <v>7357288</v>
      </c>
      <c r="O156">
        <v>38165</v>
      </c>
      <c r="P156">
        <v>56</v>
      </c>
      <c r="Q156" t="str">
        <f>VLOOKUP(P156,Mapping!$A$1:$B$17,2,0)</f>
        <v>Texas</v>
      </c>
      <c r="R156">
        <v>118165830</v>
      </c>
      <c r="S156">
        <v>1026748</v>
      </c>
    </row>
    <row r="157" spans="1:19">
      <c r="A157" s="1">
        <v>44107</v>
      </c>
      <c r="B157" s="1" t="str">
        <f t="shared" si="2"/>
        <v>2020_10</v>
      </c>
      <c r="C157">
        <v>201522</v>
      </c>
      <c r="D157">
        <v>738</v>
      </c>
      <c r="E157">
        <v>20686</v>
      </c>
      <c r="F157">
        <v>6073</v>
      </c>
      <c r="G157">
        <v>1088</v>
      </c>
      <c r="H157">
        <v>30209</v>
      </c>
      <c r="I157">
        <v>405742</v>
      </c>
      <c r="J157">
        <v>34461789</v>
      </c>
      <c r="K157">
        <v>182570</v>
      </c>
      <c r="L157">
        <v>2358</v>
      </c>
      <c r="M157">
        <v>1501</v>
      </c>
      <c r="N157">
        <v>7319123</v>
      </c>
      <c r="O157">
        <v>50874</v>
      </c>
      <c r="P157">
        <v>56</v>
      </c>
      <c r="Q157" t="str">
        <f>VLOOKUP(P157,Mapping!$A$1:$B$17,2,0)</f>
        <v>Texas</v>
      </c>
      <c r="R157">
        <v>117139082</v>
      </c>
      <c r="S157">
        <v>1126528</v>
      </c>
    </row>
    <row r="158" spans="1:19">
      <c r="A158" s="1">
        <v>44106</v>
      </c>
      <c r="B158" s="1" t="str">
        <f t="shared" si="2"/>
        <v>2020_10</v>
      </c>
      <c r="C158">
        <v>200784</v>
      </c>
      <c r="D158">
        <v>842</v>
      </c>
      <c r="E158">
        <v>20612</v>
      </c>
      <c r="F158">
        <v>6195</v>
      </c>
      <c r="G158">
        <v>1443</v>
      </c>
      <c r="H158">
        <v>30880</v>
      </c>
      <c r="I158">
        <v>404654</v>
      </c>
      <c r="J158">
        <v>34279219</v>
      </c>
      <c r="K158">
        <v>311588</v>
      </c>
      <c r="L158">
        <v>2348</v>
      </c>
      <c r="M158">
        <v>1534</v>
      </c>
      <c r="N158">
        <v>7268249</v>
      </c>
      <c r="O158">
        <v>49427</v>
      </c>
      <c r="P158">
        <v>56</v>
      </c>
      <c r="Q158" t="str">
        <f>VLOOKUP(P158,Mapping!$A$1:$B$17,2,0)</f>
        <v>Texas</v>
      </c>
      <c r="R158">
        <v>116012554</v>
      </c>
      <c r="S158">
        <v>1216123</v>
      </c>
    </row>
    <row r="159" spans="1:19">
      <c r="A159" s="1">
        <v>44105</v>
      </c>
      <c r="B159" s="1" t="str">
        <f t="shared" si="2"/>
        <v>2020_10</v>
      </c>
      <c r="C159">
        <v>199942</v>
      </c>
      <c r="D159">
        <v>862</v>
      </c>
      <c r="E159">
        <v>20492</v>
      </c>
      <c r="F159">
        <v>6262</v>
      </c>
      <c r="G159">
        <v>1757</v>
      </c>
      <c r="H159">
        <v>30942</v>
      </c>
      <c r="I159">
        <v>403211</v>
      </c>
      <c r="J159">
        <v>33967631</v>
      </c>
      <c r="K159">
        <v>214834</v>
      </c>
      <c r="L159">
        <v>2334</v>
      </c>
      <c r="M159">
        <v>1543</v>
      </c>
      <c r="N159">
        <v>7218822</v>
      </c>
      <c r="O159">
        <v>45720</v>
      </c>
      <c r="P159">
        <v>56</v>
      </c>
      <c r="Q159" t="str">
        <f>VLOOKUP(P159,Mapping!$A$1:$B$17,2,0)</f>
        <v>Texas</v>
      </c>
      <c r="R159">
        <v>114796431</v>
      </c>
      <c r="S159">
        <v>1016972</v>
      </c>
    </row>
    <row r="160" spans="1:19">
      <c r="A160" s="1">
        <v>44104</v>
      </c>
      <c r="B160" s="1" t="str">
        <f t="shared" si="2"/>
        <v>2020_09</v>
      </c>
      <c r="C160">
        <v>199080</v>
      </c>
      <c r="D160">
        <v>1064</v>
      </c>
      <c r="E160">
        <v>20390</v>
      </c>
      <c r="F160">
        <v>6241</v>
      </c>
      <c r="G160">
        <v>1618</v>
      </c>
      <c r="H160">
        <v>31021</v>
      </c>
      <c r="I160">
        <v>401454</v>
      </c>
      <c r="J160">
        <v>33752797</v>
      </c>
      <c r="K160">
        <v>226976</v>
      </c>
      <c r="L160">
        <v>2319</v>
      </c>
      <c r="M160">
        <v>1510</v>
      </c>
      <c r="N160">
        <v>7173102</v>
      </c>
      <c r="O160">
        <v>44909</v>
      </c>
      <c r="P160">
        <v>56</v>
      </c>
      <c r="Q160" t="str">
        <f>VLOOKUP(P160,Mapping!$A$1:$B$17,2,0)</f>
        <v>Texas</v>
      </c>
      <c r="R160">
        <v>113779459</v>
      </c>
      <c r="S160">
        <v>976422</v>
      </c>
    </row>
    <row r="161" spans="1:19">
      <c r="A161" s="1">
        <v>44103</v>
      </c>
      <c r="B161" s="1" t="str">
        <f t="shared" si="2"/>
        <v>2020_09</v>
      </c>
      <c r="C161">
        <v>198016</v>
      </c>
      <c r="D161">
        <v>724</v>
      </c>
      <c r="E161">
        <v>20247</v>
      </c>
      <c r="F161">
        <v>6172</v>
      </c>
      <c r="G161">
        <v>1673</v>
      </c>
      <c r="H161">
        <v>30601</v>
      </c>
      <c r="I161">
        <v>399836</v>
      </c>
      <c r="J161">
        <v>33525821</v>
      </c>
      <c r="K161">
        <v>203930</v>
      </c>
      <c r="L161">
        <v>2298</v>
      </c>
      <c r="M161">
        <v>1497</v>
      </c>
      <c r="N161">
        <v>7128193</v>
      </c>
      <c r="O161">
        <v>36766</v>
      </c>
      <c r="P161">
        <v>56</v>
      </c>
      <c r="Q161" t="str">
        <f>VLOOKUP(P161,Mapping!$A$1:$B$17,2,0)</f>
        <v>Texas</v>
      </c>
      <c r="R161">
        <v>112803037</v>
      </c>
      <c r="S161">
        <v>992038</v>
      </c>
    </row>
    <row r="162" spans="1:19">
      <c r="A162" s="1">
        <v>44102</v>
      </c>
      <c r="B162" s="1" t="str">
        <f t="shared" si="2"/>
        <v>2020_09</v>
      </c>
      <c r="C162">
        <v>197292</v>
      </c>
      <c r="D162">
        <v>246</v>
      </c>
      <c r="E162">
        <v>20121</v>
      </c>
      <c r="F162">
        <v>6048</v>
      </c>
      <c r="G162">
        <v>1181</v>
      </c>
      <c r="H162">
        <v>29696</v>
      </c>
      <c r="I162">
        <v>398163</v>
      </c>
      <c r="J162">
        <v>33321891</v>
      </c>
      <c r="K162">
        <v>258394</v>
      </c>
      <c r="L162">
        <v>2285</v>
      </c>
      <c r="M162">
        <v>1513</v>
      </c>
      <c r="N162">
        <v>7091427</v>
      </c>
      <c r="O162">
        <v>35376</v>
      </c>
      <c r="P162">
        <v>56</v>
      </c>
      <c r="Q162" t="str">
        <f>VLOOKUP(P162,Mapping!$A$1:$B$17,2,0)</f>
        <v>Texas</v>
      </c>
      <c r="R162">
        <v>111810999</v>
      </c>
      <c r="S162">
        <v>991825</v>
      </c>
    </row>
    <row r="163" spans="1:19">
      <c r="A163" s="1">
        <v>44101</v>
      </c>
      <c r="B163" s="1" t="str">
        <f t="shared" si="2"/>
        <v>2020_09</v>
      </c>
      <c r="C163">
        <v>197046</v>
      </c>
      <c r="D163">
        <v>310</v>
      </c>
      <c r="E163">
        <v>20050</v>
      </c>
      <c r="F163">
        <v>6170</v>
      </c>
      <c r="G163">
        <v>613</v>
      </c>
      <c r="H163">
        <v>29579</v>
      </c>
      <c r="I163">
        <v>396982</v>
      </c>
      <c r="J163">
        <v>33063497</v>
      </c>
      <c r="K163">
        <v>193116</v>
      </c>
      <c r="L163">
        <v>2277</v>
      </c>
      <c r="M163">
        <v>1511</v>
      </c>
      <c r="N163">
        <v>7056051</v>
      </c>
      <c r="O163">
        <v>34990</v>
      </c>
      <c r="P163">
        <v>56</v>
      </c>
      <c r="Q163" t="str">
        <f>VLOOKUP(P163,Mapping!$A$1:$B$17,2,0)</f>
        <v>Texas</v>
      </c>
      <c r="R163">
        <v>110819174</v>
      </c>
      <c r="S163">
        <v>932751</v>
      </c>
    </row>
    <row r="164" spans="1:19">
      <c r="A164" s="1">
        <v>44100</v>
      </c>
      <c r="B164" s="1" t="str">
        <f t="shared" si="2"/>
        <v>2020_09</v>
      </c>
      <c r="C164">
        <v>196736</v>
      </c>
      <c r="D164">
        <v>873</v>
      </c>
      <c r="E164">
        <v>20002</v>
      </c>
      <c r="F164">
        <v>6143</v>
      </c>
      <c r="G164">
        <v>1225</v>
      </c>
      <c r="H164">
        <v>29670</v>
      </c>
      <c r="I164">
        <v>396369</v>
      </c>
      <c r="J164">
        <v>32870381</v>
      </c>
      <c r="K164">
        <v>277523</v>
      </c>
      <c r="L164">
        <v>2272</v>
      </c>
      <c r="M164">
        <v>1509</v>
      </c>
      <c r="N164">
        <v>7021061</v>
      </c>
      <c r="O164">
        <v>47268</v>
      </c>
      <c r="P164">
        <v>56</v>
      </c>
      <c r="Q164" t="str">
        <f>VLOOKUP(P164,Mapping!$A$1:$B$17,2,0)</f>
        <v>Texas</v>
      </c>
      <c r="R164">
        <v>109886423</v>
      </c>
      <c r="S164">
        <v>1141392</v>
      </c>
    </row>
    <row r="165" spans="1:19">
      <c r="A165" s="1">
        <v>44099</v>
      </c>
      <c r="B165" s="1" t="str">
        <f t="shared" si="2"/>
        <v>2020_09</v>
      </c>
      <c r="C165">
        <v>195863</v>
      </c>
      <c r="D165">
        <v>847</v>
      </c>
      <c r="E165">
        <v>19919</v>
      </c>
      <c r="F165">
        <v>6220</v>
      </c>
      <c r="G165">
        <v>1322</v>
      </c>
      <c r="H165">
        <v>29888</v>
      </c>
      <c r="I165">
        <v>395144</v>
      </c>
      <c r="J165">
        <v>32592858</v>
      </c>
      <c r="K165">
        <v>273712</v>
      </c>
      <c r="L165">
        <v>2264</v>
      </c>
      <c r="M165">
        <v>1508</v>
      </c>
      <c r="N165">
        <v>6973793</v>
      </c>
      <c r="O165">
        <v>55237</v>
      </c>
      <c r="P165">
        <v>56</v>
      </c>
      <c r="Q165" t="str">
        <f>VLOOKUP(P165,Mapping!$A$1:$B$17,2,0)</f>
        <v>Texas</v>
      </c>
      <c r="R165">
        <v>108745031</v>
      </c>
      <c r="S165">
        <v>1151382</v>
      </c>
    </row>
    <row r="166" spans="1:19">
      <c r="A166" s="1">
        <v>44098</v>
      </c>
      <c r="B166" s="1" t="str">
        <f t="shared" si="2"/>
        <v>2020_09</v>
      </c>
      <c r="C166">
        <v>195016</v>
      </c>
      <c r="D166">
        <v>938</v>
      </c>
      <c r="E166">
        <v>19555</v>
      </c>
      <c r="F166">
        <v>6274</v>
      </c>
      <c r="G166">
        <v>1484</v>
      </c>
      <c r="H166">
        <v>30159</v>
      </c>
      <c r="I166">
        <v>393822</v>
      </c>
      <c r="J166">
        <v>32319146</v>
      </c>
      <c r="K166">
        <v>254550</v>
      </c>
      <c r="L166">
        <v>2177</v>
      </c>
      <c r="M166">
        <v>1560</v>
      </c>
      <c r="N166">
        <v>6918556</v>
      </c>
      <c r="O166">
        <v>43341</v>
      </c>
      <c r="P166">
        <v>56</v>
      </c>
      <c r="Q166" t="str">
        <f>VLOOKUP(P166,Mapping!$A$1:$B$17,2,0)</f>
        <v>Texas</v>
      </c>
      <c r="R166">
        <v>107593649</v>
      </c>
      <c r="S166">
        <v>1010190</v>
      </c>
    </row>
    <row r="167" spans="1:19">
      <c r="A167" s="1">
        <v>44097</v>
      </c>
      <c r="B167" s="1" t="str">
        <f t="shared" si="2"/>
        <v>2020_09</v>
      </c>
      <c r="C167">
        <v>194078</v>
      </c>
      <c r="D167">
        <v>1156</v>
      </c>
      <c r="E167">
        <v>19452</v>
      </c>
      <c r="F167">
        <v>6200</v>
      </c>
      <c r="G167">
        <v>1454</v>
      </c>
      <c r="H167">
        <v>30015</v>
      </c>
      <c r="I167">
        <v>392338</v>
      </c>
      <c r="J167">
        <v>32064596</v>
      </c>
      <c r="K167">
        <v>223960</v>
      </c>
      <c r="L167">
        <v>2154</v>
      </c>
      <c r="M167">
        <v>1545</v>
      </c>
      <c r="N167">
        <v>6875215</v>
      </c>
      <c r="O167">
        <v>39498</v>
      </c>
      <c r="P167">
        <v>56</v>
      </c>
      <c r="Q167" t="str">
        <f>VLOOKUP(P167,Mapping!$A$1:$B$17,2,0)</f>
        <v>Texas</v>
      </c>
      <c r="R167">
        <v>106583459</v>
      </c>
      <c r="S167">
        <v>1013367</v>
      </c>
    </row>
    <row r="168" spans="1:19">
      <c r="A168" s="1">
        <v>44096</v>
      </c>
      <c r="B168" s="1" t="str">
        <f t="shared" si="2"/>
        <v>2020_09</v>
      </c>
      <c r="C168">
        <v>192922</v>
      </c>
      <c r="D168">
        <v>859</v>
      </c>
      <c r="E168">
        <v>19324</v>
      </c>
      <c r="F168">
        <v>6188</v>
      </c>
      <c r="G168">
        <v>1534</v>
      </c>
      <c r="H168">
        <v>29645</v>
      </c>
      <c r="I168">
        <v>390884</v>
      </c>
      <c r="J168">
        <v>31840636</v>
      </c>
      <c r="K168">
        <v>258099</v>
      </c>
      <c r="L168">
        <v>2130</v>
      </c>
      <c r="M168">
        <v>1558</v>
      </c>
      <c r="N168">
        <v>6835717</v>
      </c>
      <c r="O168">
        <v>48986</v>
      </c>
      <c r="P168">
        <v>56</v>
      </c>
      <c r="Q168" t="str">
        <f>VLOOKUP(P168,Mapping!$A$1:$B$17,2,0)</f>
        <v>Texas</v>
      </c>
      <c r="R168">
        <v>105570092</v>
      </c>
      <c r="S168">
        <v>917213</v>
      </c>
    </row>
    <row r="169" spans="1:19">
      <c r="A169" s="1">
        <v>44095</v>
      </c>
      <c r="B169" s="1" t="str">
        <f t="shared" si="2"/>
        <v>2020_09</v>
      </c>
      <c r="C169">
        <v>192063</v>
      </c>
      <c r="D169">
        <v>281</v>
      </c>
      <c r="E169">
        <v>19353</v>
      </c>
      <c r="F169">
        <v>6138</v>
      </c>
      <c r="G169">
        <v>1064</v>
      </c>
      <c r="H169">
        <v>28849</v>
      </c>
      <c r="I169">
        <v>389350</v>
      </c>
      <c r="J169">
        <v>31582537</v>
      </c>
      <c r="K169">
        <v>146752</v>
      </c>
      <c r="L169">
        <v>2116</v>
      </c>
      <c r="M169">
        <v>1570</v>
      </c>
      <c r="N169">
        <v>6786731</v>
      </c>
      <c r="O169">
        <v>39162</v>
      </c>
      <c r="P169">
        <v>56</v>
      </c>
      <c r="Q169" t="str">
        <f>VLOOKUP(P169,Mapping!$A$1:$B$17,2,0)</f>
        <v>Texas</v>
      </c>
      <c r="R169">
        <v>104652879</v>
      </c>
      <c r="S169">
        <v>750351</v>
      </c>
    </row>
    <row r="170" spans="1:19">
      <c r="A170" s="1">
        <v>44094</v>
      </c>
      <c r="B170" s="1" t="str">
        <f t="shared" si="2"/>
        <v>2020_09</v>
      </c>
      <c r="C170">
        <v>191782</v>
      </c>
      <c r="D170">
        <v>327</v>
      </c>
      <c r="E170">
        <v>19281</v>
      </c>
      <c r="F170">
        <v>6100</v>
      </c>
      <c r="G170">
        <v>525</v>
      </c>
      <c r="H170">
        <v>28724</v>
      </c>
      <c r="I170">
        <v>388286</v>
      </c>
      <c r="J170">
        <v>31435785</v>
      </c>
      <c r="K170">
        <v>265956</v>
      </c>
      <c r="L170">
        <v>2112</v>
      </c>
      <c r="M170">
        <v>1595</v>
      </c>
      <c r="N170">
        <v>6747569</v>
      </c>
      <c r="O170">
        <v>35533</v>
      </c>
      <c r="P170">
        <v>56</v>
      </c>
      <c r="Q170" t="str">
        <f>VLOOKUP(P170,Mapping!$A$1:$B$17,2,0)</f>
        <v>Texas</v>
      </c>
      <c r="R170">
        <v>103902528</v>
      </c>
      <c r="S170">
        <v>994272</v>
      </c>
    </row>
    <row r="171" spans="1:19">
      <c r="A171" s="1">
        <v>44093</v>
      </c>
      <c r="B171" s="1" t="str">
        <f t="shared" si="2"/>
        <v>2020_09</v>
      </c>
      <c r="C171">
        <v>191455</v>
      </c>
      <c r="D171">
        <v>747</v>
      </c>
      <c r="E171">
        <v>19243</v>
      </c>
      <c r="F171">
        <v>6163</v>
      </c>
      <c r="G171">
        <v>1051</v>
      </c>
      <c r="H171">
        <v>29185</v>
      </c>
      <c r="I171">
        <v>387761</v>
      </c>
      <c r="J171">
        <v>31169829</v>
      </c>
      <c r="K171">
        <v>279068</v>
      </c>
      <c r="L171">
        <v>2111</v>
      </c>
      <c r="M171">
        <v>1577</v>
      </c>
      <c r="N171">
        <v>6712036</v>
      </c>
      <c r="O171">
        <v>45668</v>
      </c>
      <c r="P171">
        <v>56</v>
      </c>
      <c r="Q171" t="str">
        <f>VLOOKUP(P171,Mapping!$A$1:$B$17,2,0)</f>
        <v>Texas</v>
      </c>
      <c r="R171">
        <v>102908256</v>
      </c>
      <c r="S171">
        <v>1169942</v>
      </c>
    </row>
    <row r="172" spans="1:19">
      <c r="A172" s="1">
        <v>44092</v>
      </c>
      <c r="B172" s="1" t="str">
        <f t="shared" si="2"/>
        <v>2020_09</v>
      </c>
      <c r="C172">
        <v>190708</v>
      </c>
      <c r="D172">
        <v>901</v>
      </c>
      <c r="E172">
        <v>19163</v>
      </c>
      <c r="F172">
        <v>6175</v>
      </c>
      <c r="G172">
        <v>1423</v>
      </c>
      <c r="H172">
        <v>29651</v>
      </c>
      <c r="I172">
        <v>386710</v>
      </c>
      <c r="J172">
        <v>30890761</v>
      </c>
      <c r="K172">
        <v>277046</v>
      </c>
      <c r="L172">
        <v>2107</v>
      </c>
      <c r="M172">
        <v>1608</v>
      </c>
      <c r="N172">
        <v>6666368</v>
      </c>
      <c r="O172">
        <v>46889</v>
      </c>
      <c r="P172">
        <v>56</v>
      </c>
      <c r="Q172" t="str">
        <f>VLOOKUP(P172,Mapping!$A$1:$B$17,2,0)</f>
        <v>Texas</v>
      </c>
      <c r="R172">
        <v>101738314</v>
      </c>
      <c r="S172">
        <v>1094695</v>
      </c>
    </row>
    <row r="173" spans="1:19">
      <c r="A173" s="1">
        <v>44091</v>
      </c>
      <c r="B173" s="1" t="str">
        <f t="shared" si="2"/>
        <v>2020_09</v>
      </c>
      <c r="C173">
        <v>189807</v>
      </c>
      <c r="D173">
        <v>880</v>
      </c>
      <c r="E173">
        <v>19057</v>
      </c>
      <c r="F173">
        <v>6285</v>
      </c>
      <c r="G173">
        <v>1549</v>
      </c>
      <c r="H173">
        <v>30035</v>
      </c>
      <c r="I173">
        <v>385287</v>
      </c>
      <c r="J173">
        <v>30613715</v>
      </c>
      <c r="K173">
        <v>245451</v>
      </c>
      <c r="L173">
        <v>2092</v>
      </c>
      <c r="M173">
        <v>1662</v>
      </c>
      <c r="N173">
        <v>6619479</v>
      </c>
      <c r="O173">
        <v>43642</v>
      </c>
      <c r="P173">
        <v>56</v>
      </c>
      <c r="Q173" t="str">
        <f>VLOOKUP(P173,Mapping!$A$1:$B$17,2,0)</f>
        <v>Texas</v>
      </c>
      <c r="R173">
        <v>100643619</v>
      </c>
      <c r="S173">
        <v>990095</v>
      </c>
    </row>
    <row r="174" spans="1:19">
      <c r="A174" s="1">
        <v>44090</v>
      </c>
      <c r="B174" s="1" t="str">
        <f t="shared" si="2"/>
        <v>2020_09</v>
      </c>
      <c r="C174">
        <v>188927</v>
      </c>
      <c r="D174">
        <v>1190</v>
      </c>
      <c r="E174">
        <v>18961</v>
      </c>
      <c r="F174">
        <v>6303</v>
      </c>
      <c r="G174">
        <v>1461</v>
      </c>
      <c r="H174">
        <v>30345</v>
      </c>
      <c r="I174">
        <v>383738</v>
      </c>
      <c r="J174">
        <v>30368264</v>
      </c>
      <c r="K174">
        <v>182360</v>
      </c>
      <c r="L174">
        <v>2090</v>
      </c>
      <c r="M174">
        <v>1647</v>
      </c>
      <c r="N174">
        <v>6575837</v>
      </c>
      <c r="O174">
        <v>40319</v>
      </c>
      <c r="P174">
        <v>56</v>
      </c>
      <c r="Q174" t="str">
        <f>VLOOKUP(P174,Mapping!$A$1:$B$17,2,0)</f>
        <v>Texas</v>
      </c>
      <c r="R174">
        <v>99653524</v>
      </c>
      <c r="S174">
        <v>839956</v>
      </c>
    </row>
    <row r="175" spans="1:19">
      <c r="A175" s="1">
        <v>44089</v>
      </c>
      <c r="B175" s="1" t="str">
        <f t="shared" si="2"/>
        <v>2020_09</v>
      </c>
      <c r="C175">
        <v>187737</v>
      </c>
      <c r="D175">
        <v>1034</v>
      </c>
      <c r="E175">
        <v>18847</v>
      </c>
      <c r="F175">
        <v>6308</v>
      </c>
      <c r="G175">
        <v>1484</v>
      </c>
      <c r="H175">
        <v>30427</v>
      </c>
      <c r="I175">
        <v>382277</v>
      </c>
      <c r="J175">
        <v>30185904</v>
      </c>
      <c r="K175">
        <v>216815</v>
      </c>
      <c r="L175">
        <v>2071</v>
      </c>
      <c r="M175">
        <v>1574</v>
      </c>
      <c r="N175">
        <v>6535518</v>
      </c>
      <c r="O175">
        <v>34778</v>
      </c>
      <c r="P175">
        <v>56</v>
      </c>
      <c r="Q175" t="str">
        <f>VLOOKUP(P175,Mapping!$A$1:$B$17,2,0)</f>
        <v>Texas</v>
      </c>
      <c r="R175">
        <v>98813568</v>
      </c>
      <c r="S175">
        <v>852734</v>
      </c>
    </row>
    <row r="176" spans="1:19">
      <c r="A176" s="1">
        <v>44088</v>
      </c>
      <c r="B176" s="1" t="str">
        <f t="shared" si="2"/>
        <v>2020_09</v>
      </c>
      <c r="C176">
        <v>186703</v>
      </c>
      <c r="D176">
        <v>407</v>
      </c>
      <c r="E176">
        <v>18748</v>
      </c>
      <c r="F176">
        <v>6249</v>
      </c>
      <c r="G176">
        <v>912</v>
      </c>
      <c r="H176">
        <v>30071</v>
      </c>
      <c r="I176">
        <v>380793</v>
      </c>
      <c r="J176">
        <v>29969089</v>
      </c>
      <c r="K176">
        <v>198825</v>
      </c>
      <c r="L176">
        <v>2061</v>
      </c>
      <c r="M176">
        <v>1513</v>
      </c>
      <c r="N176">
        <v>6500740</v>
      </c>
      <c r="O176">
        <v>33572</v>
      </c>
      <c r="P176">
        <v>56</v>
      </c>
      <c r="Q176" t="str">
        <f>VLOOKUP(P176,Mapping!$A$1:$B$17,2,0)</f>
        <v>Texas</v>
      </c>
      <c r="R176">
        <v>97960834</v>
      </c>
      <c r="S176">
        <v>821093</v>
      </c>
    </row>
    <row r="177" spans="1:19">
      <c r="A177" s="1">
        <v>44087</v>
      </c>
      <c r="B177" s="1" t="str">
        <f t="shared" si="2"/>
        <v>2020_09</v>
      </c>
      <c r="C177">
        <v>186296</v>
      </c>
      <c r="D177">
        <v>392</v>
      </c>
      <c r="E177">
        <v>18692</v>
      </c>
      <c r="F177">
        <v>6233</v>
      </c>
      <c r="G177">
        <v>545</v>
      </c>
      <c r="H177">
        <v>29921</v>
      </c>
      <c r="I177">
        <v>379881</v>
      </c>
      <c r="J177">
        <v>29770264</v>
      </c>
      <c r="K177">
        <v>226347</v>
      </c>
      <c r="L177">
        <v>2056</v>
      </c>
      <c r="M177">
        <v>1562</v>
      </c>
      <c r="N177">
        <v>6467168</v>
      </c>
      <c r="O177">
        <v>34579</v>
      </c>
      <c r="P177">
        <v>56</v>
      </c>
      <c r="Q177" t="str">
        <f>VLOOKUP(P177,Mapping!$A$1:$B$17,2,0)</f>
        <v>Texas</v>
      </c>
      <c r="R177">
        <v>97139741</v>
      </c>
      <c r="S177">
        <v>792700</v>
      </c>
    </row>
    <row r="178" spans="1:19">
      <c r="A178" s="1">
        <v>44086</v>
      </c>
      <c r="B178" s="1" t="str">
        <f t="shared" si="2"/>
        <v>2020_09</v>
      </c>
      <c r="C178">
        <v>185904</v>
      </c>
      <c r="D178">
        <v>817</v>
      </c>
      <c r="E178">
        <v>18648</v>
      </c>
      <c r="F178">
        <v>6451</v>
      </c>
      <c r="G178">
        <v>1145</v>
      </c>
      <c r="H178">
        <v>30758</v>
      </c>
      <c r="I178">
        <v>379336</v>
      </c>
      <c r="J178">
        <v>29543917</v>
      </c>
      <c r="K178">
        <v>227638</v>
      </c>
      <c r="L178">
        <v>2051</v>
      </c>
      <c r="M178">
        <v>1619</v>
      </c>
      <c r="N178">
        <v>6432589</v>
      </c>
      <c r="O178">
        <v>41850</v>
      </c>
      <c r="P178">
        <v>56</v>
      </c>
      <c r="Q178" t="str">
        <f>VLOOKUP(P178,Mapping!$A$1:$B$17,2,0)</f>
        <v>Texas</v>
      </c>
      <c r="R178">
        <v>96347041</v>
      </c>
      <c r="S178">
        <v>1020760</v>
      </c>
    </row>
    <row r="179" spans="1:19">
      <c r="A179" s="1">
        <v>44085</v>
      </c>
      <c r="B179" s="1" t="str">
        <f t="shared" si="2"/>
        <v>2020_09</v>
      </c>
      <c r="C179">
        <v>185087</v>
      </c>
      <c r="D179">
        <v>1015</v>
      </c>
      <c r="E179">
        <v>18549</v>
      </c>
      <c r="F179">
        <v>6376</v>
      </c>
      <c r="G179">
        <v>1510</v>
      </c>
      <c r="H179">
        <v>31530</v>
      </c>
      <c r="I179">
        <v>378191</v>
      </c>
      <c r="J179">
        <v>29316279</v>
      </c>
      <c r="K179">
        <v>244892</v>
      </c>
      <c r="L179">
        <v>2031</v>
      </c>
      <c r="M179">
        <v>1716</v>
      </c>
      <c r="N179">
        <v>6390739</v>
      </c>
      <c r="O179">
        <v>44698</v>
      </c>
      <c r="P179">
        <v>56</v>
      </c>
      <c r="Q179" t="str">
        <f>VLOOKUP(P179,Mapping!$A$1:$B$17,2,0)</f>
        <v>Texas</v>
      </c>
      <c r="R179">
        <v>95326281</v>
      </c>
      <c r="S179">
        <v>937575</v>
      </c>
    </row>
    <row r="180" spans="1:19">
      <c r="A180" s="1">
        <v>44084</v>
      </c>
      <c r="B180" s="1" t="str">
        <f t="shared" si="2"/>
        <v>2020_09</v>
      </c>
      <c r="C180">
        <v>184072</v>
      </c>
      <c r="D180">
        <v>1161</v>
      </c>
      <c r="E180">
        <v>18453</v>
      </c>
      <c r="F180">
        <v>6522</v>
      </c>
      <c r="G180">
        <v>1498</v>
      </c>
      <c r="H180">
        <v>32521</v>
      </c>
      <c r="I180">
        <v>376681</v>
      </c>
      <c r="J180">
        <v>29071387</v>
      </c>
      <c r="K180">
        <v>197077</v>
      </c>
      <c r="L180">
        <v>2008</v>
      </c>
      <c r="M180">
        <v>1923</v>
      </c>
      <c r="N180">
        <v>6346041</v>
      </c>
      <c r="O180">
        <v>37409</v>
      </c>
      <c r="P180">
        <v>56</v>
      </c>
      <c r="Q180" t="str">
        <f>VLOOKUP(P180,Mapping!$A$1:$B$17,2,0)</f>
        <v>Texas</v>
      </c>
      <c r="R180">
        <v>94388706</v>
      </c>
      <c r="S180">
        <v>821387</v>
      </c>
    </row>
    <row r="181" spans="1:19">
      <c r="A181" s="1">
        <v>44083</v>
      </c>
      <c r="B181" s="1" t="str">
        <f t="shared" si="2"/>
        <v>2020_09</v>
      </c>
      <c r="C181">
        <v>182911</v>
      </c>
      <c r="D181">
        <v>1088</v>
      </c>
      <c r="E181">
        <v>18322</v>
      </c>
      <c r="F181">
        <v>6659</v>
      </c>
      <c r="G181">
        <v>1970</v>
      </c>
      <c r="H181">
        <v>32653</v>
      </c>
      <c r="I181">
        <v>375183</v>
      </c>
      <c r="J181">
        <v>28874310</v>
      </c>
      <c r="K181">
        <v>191966</v>
      </c>
      <c r="L181">
        <v>1994</v>
      </c>
      <c r="M181">
        <v>1906</v>
      </c>
      <c r="N181">
        <v>6308632</v>
      </c>
      <c r="O181">
        <v>30733</v>
      </c>
      <c r="P181">
        <v>56</v>
      </c>
      <c r="Q181" t="str">
        <f>VLOOKUP(P181,Mapping!$A$1:$B$17,2,0)</f>
        <v>Texas</v>
      </c>
      <c r="R181">
        <v>93567319</v>
      </c>
      <c r="S181">
        <v>751002</v>
      </c>
    </row>
    <row r="182" spans="1:19">
      <c r="A182" s="1">
        <v>44082</v>
      </c>
      <c r="B182" s="1" t="str">
        <f t="shared" si="2"/>
        <v>2020_09</v>
      </c>
      <c r="C182">
        <v>181823</v>
      </c>
      <c r="D182">
        <v>347</v>
      </c>
      <c r="E182">
        <v>18189</v>
      </c>
      <c r="F182">
        <v>6543</v>
      </c>
      <c r="G182">
        <v>934</v>
      </c>
      <c r="H182">
        <v>32339</v>
      </c>
      <c r="I182">
        <v>373213</v>
      </c>
      <c r="J182">
        <v>28682344</v>
      </c>
      <c r="K182">
        <v>123290</v>
      </c>
      <c r="L182">
        <v>1975</v>
      </c>
      <c r="M182">
        <v>1881</v>
      </c>
      <c r="N182">
        <v>6277899</v>
      </c>
      <c r="O182">
        <v>22310</v>
      </c>
      <c r="P182">
        <v>56</v>
      </c>
      <c r="Q182" t="str">
        <f>VLOOKUP(P182,Mapping!$A$1:$B$17,2,0)</f>
        <v>Texas</v>
      </c>
      <c r="R182">
        <v>92816317</v>
      </c>
      <c r="S182">
        <v>546859</v>
      </c>
    </row>
    <row r="183" spans="1:19">
      <c r="A183" s="1">
        <v>44081</v>
      </c>
      <c r="B183" s="1" t="str">
        <f t="shared" si="2"/>
        <v>2020_09</v>
      </c>
      <c r="C183">
        <v>181476</v>
      </c>
      <c r="D183">
        <v>227</v>
      </c>
      <c r="E183">
        <v>18156</v>
      </c>
      <c r="F183">
        <v>6630</v>
      </c>
      <c r="G183">
        <v>474</v>
      </c>
      <c r="H183">
        <v>32116</v>
      </c>
      <c r="I183">
        <v>372279</v>
      </c>
      <c r="J183">
        <v>28559054</v>
      </c>
      <c r="K183">
        <v>191875</v>
      </c>
      <c r="L183">
        <v>1967</v>
      </c>
      <c r="M183">
        <v>1879</v>
      </c>
      <c r="N183">
        <v>6255589</v>
      </c>
      <c r="O183">
        <v>28117</v>
      </c>
      <c r="P183">
        <v>56</v>
      </c>
      <c r="Q183" t="str">
        <f>VLOOKUP(P183,Mapping!$A$1:$B$17,2,0)</f>
        <v>Texas</v>
      </c>
      <c r="R183">
        <v>92269458</v>
      </c>
      <c r="S183">
        <v>670866</v>
      </c>
    </row>
    <row r="184" spans="1:19">
      <c r="A184" s="1">
        <v>44080</v>
      </c>
      <c r="B184" s="1" t="str">
        <f t="shared" si="2"/>
        <v>2020_09</v>
      </c>
      <c r="C184">
        <v>181249</v>
      </c>
      <c r="D184">
        <v>452</v>
      </c>
      <c r="E184">
        <v>18125</v>
      </c>
      <c r="F184">
        <v>6700</v>
      </c>
      <c r="G184">
        <v>499</v>
      </c>
      <c r="H184">
        <v>32497</v>
      </c>
      <c r="I184">
        <v>371805</v>
      </c>
      <c r="J184">
        <v>28367179</v>
      </c>
      <c r="K184">
        <v>206134</v>
      </c>
      <c r="L184">
        <v>1960</v>
      </c>
      <c r="M184">
        <v>1912</v>
      </c>
      <c r="N184">
        <v>6227472</v>
      </c>
      <c r="O184">
        <v>33033</v>
      </c>
      <c r="P184">
        <v>56</v>
      </c>
      <c r="Q184" t="str">
        <f>VLOOKUP(P184,Mapping!$A$1:$B$17,2,0)</f>
        <v>Texas</v>
      </c>
      <c r="R184">
        <v>91598592</v>
      </c>
      <c r="S184">
        <v>764565</v>
      </c>
    </row>
    <row r="185" spans="1:19">
      <c r="A185" s="1">
        <v>44079</v>
      </c>
      <c r="B185" s="1" t="str">
        <f t="shared" si="2"/>
        <v>2020_09</v>
      </c>
      <c r="C185">
        <v>180797</v>
      </c>
      <c r="D185">
        <v>926</v>
      </c>
      <c r="E185">
        <v>18089</v>
      </c>
      <c r="F185">
        <v>6766</v>
      </c>
      <c r="G185">
        <v>1173</v>
      </c>
      <c r="H185">
        <v>33626</v>
      </c>
      <c r="I185">
        <v>371306</v>
      </c>
      <c r="J185">
        <v>28161045</v>
      </c>
      <c r="K185">
        <v>218536</v>
      </c>
      <c r="L185">
        <v>1956</v>
      </c>
      <c r="M185">
        <v>1956</v>
      </c>
      <c r="N185">
        <v>6194439</v>
      </c>
      <c r="O185">
        <v>44860</v>
      </c>
      <c r="P185">
        <v>56</v>
      </c>
      <c r="Q185" t="str">
        <f>VLOOKUP(P185,Mapping!$A$1:$B$17,2,0)</f>
        <v>Texas</v>
      </c>
      <c r="R185">
        <v>90834027</v>
      </c>
      <c r="S185">
        <v>993565</v>
      </c>
    </row>
    <row r="186" spans="1:19">
      <c r="A186" s="1">
        <v>44078</v>
      </c>
      <c r="B186" s="1" t="str">
        <f t="shared" si="2"/>
        <v>2020_09</v>
      </c>
      <c r="C186">
        <v>179871</v>
      </c>
      <c r="D186">
        <v>999</v>
      </c>
      <c r="E186">
        <v>18012</v>
      </c>
      <c r="F186">
        <v>6922</v>
      </c>
      <c r="G186">
        <v>1249</v>
      </c>
      <c r="H186">
        <v>34177</v>
      </c>
      <c r="I186">
        <v>370133</v>
      </c>
      <c r="J186">
        <v>27942509</v>
      </c>
      <c r="K186">
        <v>256511</v>
      </c>
      <c r="L186">
        <v>1943</v>
      </c>
      <c r="M186">
        <v>1998</v>
      </c>
      <c r="N186">
        <v>6149579</v>
      </c>
      <c r="O186">
        <v>51600</v>
      </c>
      <c r="P186">
        <v>56</v>
      </c>
      <c r="Q186" t="str">
        <f>VLOOKUP(P186,Mapping!$A$1:$B$17,2,0)</f>
        <v>Texas</v>
      </c>
      <c r="R186">
        <v>89840462</v>
      </c>
      <c r="S186">
        <v>1089037</v>
      </c>
    </row>
    <row r="187" spans="1:19">
      <c r="A187" s="1">
        <v>44077</v>
      </c>
      <c r="B187" s="1" t="str">
        <f t="shared" si="2"/>
        <v>2020_09</v>
      </c>
      <c r="C187">
        <v>178872</v>
      </c>
      <c r="D187">
        <v>1072</v>
      </c>
      <c r="E187">
        <v>17894</v>
      </c>
      <c r="F187">
        <v>6923</v>
      </c>
      <c r="G187">
        <v>1488</v>
      </c>
      <c r="H187">
        <v>34753</v>
      </c>
      <c r="I187">
        <v>368884</v>
      </c>
      <c r="J187">
        <v>27685998</v>
      </c>
      <c r="K187">
        <v>227081</v>
      </c>
      <c r="L187">
        <v>1928</v>
      </c>
      <c r="M187">
        <v>2038</v>
      </c>
      <c r="N187">
        <v>6097979</v>
      </c>
      <c r="O187">
        <v>44643</v>
      </c>
      <c r="P187">
        <v>56</v>
      </c>
      <c r="Q187" t="str">
        <f>VLOOKUP(P187,Mapping!$A$1:$B$17,2,0)</f>
        <v>Texas</v>
      </c>
      <c r="R187">
        <v>88751425</v>
      </c>
      <c r="S187">
        <v>909820</v>
      </c>
    </row>
    <row r="188" spans="1:19">
      <c r="A188" s="1">
        <v>44076</v>
      </c>
      <c r="B188" s="1" t="str">
        <f t="shared" si="2"/>
        <v>2020_09</v>
      </c>
      <c r="C188">
        <v>177800</v>
      </c>
      <c r="D188">
        <v>1035</v>
      </c>
      <c r="E188">
        <v>17784</v>
      </c>
      <c r="F188">
        <v>7091</v>
      </c>
      <c r="G188">
        <v>1521</v>
      </c>
      <c r="H188">
        <v>35660</v>
      </c>
      <c r="I188">
        <v>367396</v>
      </c>
      <c r="J188">
        <v>27458917</v>
      </c>
      <c r="K188">
        <v>211097</v>
      </c>
      <c r="L188">
        <v>1918</v>
      </c>
      <c r="M188">
        <v>2027</v>
      </c>
      <c r="N188">
        <v>6053336</v>
      </c>
      <c r="O188">
        <v>30655</v>
      </c>
      <c r="P188">
        <v>56</v>
      </c>
      <c r="Q188" t="str">
        <f>VLOOKUP(P188,Mapping!$A$1:$B$17,2,0)</f>
        <v>Texas</v>
      </c>
      <c r="R188">
        <v>87841605</v>
      </c>
      <c r="S188">
        <v>796145</v>
      </c>
    </row>
    <row r="189" spans="1:19">
      <c r="A189" s="1">
        <v>44075</v>
      </c>
      <c r="B189" s="1" t="str">
        <f t="shared" si="2"/>
        <v>2020_09</v>
      </c>
      <c r="C189">
        <v>176765</v>
      </c>
      <c r="D189">
        <v>1014</v>
      </c>
      <c r="E189">
        <v>17655</v>
      </c>
      <c r="F189">
        <v>7084</v>
      </c>
      <c r="G189">
        <v>1867</v>
      </c>
      <c r="H189">
        <v>35338</v>
      </c>
      <c r="I189">
        <v>365875</v>
      </c>
      <c r="J189">
        <v>27247820</v>
      </c>
      <c r="K189">
        <v>179210</v>
      </c>
      <c r="L189">
        <v>1902</v>
      </c>
      <c r="M189">
        <v>2041</v>
      </c>
      <c r="N189">
        <v>6022681</v>
      </c>
      <c r="O189">
        <v>42242</v>
      </c>
      <c r="P189">
        <v>56</v>
      </c>
      <c r="Q189" t="str">
        <f>VLOOKUP(P189,Mapping!$A$1:$B$17,2,0)</f>
        <v>Texas</v>
      </c>
      <c r="R189">
        <v>87045460</v>
      </c>
      <c r="S189">
        <v>796530</v>
      </c>
    </row>
    <row r="190" spans="1:19">
      <c r="A190" s="1">
        <v>44074</v>
      </c>
      <c r="B190" s="1" t="str">
        <f t="shared" si="2"/>
        <v>2020_08</v>
      </c>
      <c r="C190">
        <v>175751</v>
      </c>
      <c r="D190">
        <v>380</v>
      </c>
      <c r="E190">
        <v>17537</v>
      </c>
      <c r="F190">
        <v>7047</v>
      </c>
      <c r="G190">
        <v>710</v>
      </c>
      <c r="H190">
        <v>35453</v>
      </c>
      <c r="I190">
        <v>364008</v>
      </c>
      <c r="J190">
        <v>27068610</v>
      </c>
      <c r="K190">
        <v>180728</v>
      </c>
      <c r="L190">
        <v>1877</v>
      </c>
      <c r="M190">
        <v>2075</v>
      </c>
      <c r="N190">
        <v>5980439</v>
      </c>
      <c r="O190">
        <v>31720</v>
      </c>
      <c r="P190">
        <v>56</v>
      </c>
      <c r="Q190" t="str">
        <f>VLOOKUP(P190,Mapping!$A$1:$B$17,2,0)</f>
        <v>Texas</v>
      </c>
      <c r="R190">
        <v>86248930</v>
      </c>
      <c r="S190">
        <v>680649</v>
      </c>
    </row>
    <row r="191" spans="1:19">
      <c r="A191" s="1">
        <v>44073</v>
      </c>
      <c r="B191" s="1" t="str">
        <f t="shared" si="2"/>
        <v>2020_08</v>
      </c>
      <c r="C191">
        <v>175371</v>
      </c>
      <c r="D191">
        <v>477</v>
      </c>
      <c r="E191">
        <v>17439</v>
      </c>
      <c r="F191">
        <v>7268</v>
      </c>
      <c r="G191">
        <v>662</v>
      </c>
      <c r="H191">
        <v>35801</v>
      </c>
      <c r="I191">
        <v>363298</v>
      </c>
      <c r="J191">
        <v>26887882</v>
      </c>
      <c r="K191">
        <v>220802</v>
      </c>
      <c r="L191">
        <v>1870</v>
      </c>
      <c r="M191">
        <v>2055</v>
      </c>
      <c r="N191">
        <v>5948719</v>
      </c>
      <c r="O191">
        <v>38766</v>
      </c>
      <c r="P191">
        <v>56</v>
      </c>
      <c r="Q191" t="str">
        <f>VLOOKUP(P191,Mapping!$A$1:$B$17,2,0)</f>
        <v>Texas</v>
      </c>
      <c r="R191">
        <v>85568281</v>
      </c>
      <c r="S191">
        <v>823350</v>
      </c>
    </row>
    <row r="192" spans="1:19">
      <c r="A192" s="1">
        <v>44072</v>
      </c>
      <c r="B192" s="1" t="str">
        <f t="shared" si="2"/>
        <v>2020_08</v>
      </c>
      <c r="C192">
        <v>174894</v>
      </c>
      <c r="D192">
        <v>1017</v>
      </c>
      <c r="E192">
        <v>17401</v>
      </c>
      <c r="F192">
        <v>7413</v>
      </c>
      <c r="G192">
        <v>1299</v>
      </c>
      <c r="H192">
        <v>36516</v>
      </c>
      <c r="I192">
        <v>362636</v>
      </c>
      <c r="J192">
        <v>26667080</v>
      </c>
      <c r="K192">
        <v>257166</v>
      </c>
      <c r="L192">
        <v>1864</v>
      </c>
      <c r="M192">
        <v>2062</v>
      </c>
      <c r="N192">
        <v>5909953</v>
      </c>
      <c r="O192">
        <v>43995</v>
      </c>
      <c r="P192">
        <v>56</v>
      </c>
      <c r="Q192" t="str">
        <f>VLOOKUP(P192,Mapping!$A$1:$B$17,2,0)</f>
        <v>Texas</v>
      </c>
      <c r="R192">
        <v>84744931</v>
      </c>
      <c r="S192">
        <v>947087</v>
      </c>
    </row>
    <row r="193" spans="1:19">
      <c r="A193" s="1">
        <v>44071</v>
      </c>
      <c r="B193" s="1" t="str">
        <f t="shared" si="2"/>
        <v>2020_08</v>
      </c>
      <c r="C193">
        <v>173877</v>
      </c>
      <c r="D193">
        <v>1020</v>
      </c>
      <c r="E193">
        <v>17304</v>
      </c>
      <c r="F193">
        <v>7564</v>
      </c>
      <c r="G193">
        <v>1642</v>
      </c>
      <c r="H193">
        <v>37356</v>
      </c>
      <c r="I193">
        <v>361337</v>
      </c>
      <c r="J193">
        <v>26409914</v>
      </c>
      <c r="K193">
        <v>224635</v>
      </c>
      <c r="L193">
        <v>1856</v>
      </c>
      <c r="M193">
        <v>2087</v>
      </c>
      <c r="N193">
        <v>5865958</v>
      </c>
      <c r="O193">
        <v>46115</v>
      </c>
      <c r="P193">
        <v>56</v>
      </c>
      <c r="Q193" t="str">
        <f>VLOOKUP(P193,Mapping!$A$1:$B$17,2,0)</f>
        <v>Texas</v>
      </c>
      <c r="R193">
        <v>83797844</v>
      </c>
      <c r="S193">
        <v>938465</v>
      </c>
    </row>
    <row r="194" spans="1:19">
      <c r="A194" s="1">
        <v>44070</v>
      </c>
      <c r="B194" s="1" t="str">
        <f t="shared" si="2"/>
        <v>2020_08</v>
      </c>
      <c r="C194">
        <v>172857</v>
      </c>
      <c r="D194">
        <v>1128</v>
      </c>
      <c r="E194">
        <v>17181</v>
      </c>
      <c r="F194">
        <v>7712</v>
      </c>
      <c r="G194">
        <v>1654</v>
      </c>
      <c r="H194">
        <v>37498</v>
      </c>
      <c r="I194">
        <v>359695</v>
      </c>
      <c r="J194">
        <v>26185279</v>
      </c>
      <c r="K194">
        <v>243599</v>
      </c>
      <c r="L194">
        <v>1831</v>
      </c>
      <c r="M194">
        <v>2128</v>
      </c>
      <c r="N194">
        <v>5819843</v>
      </c>
      <c r="O194">
        <v>44111</v>
      </c>
      <c r="P194">
        <v>56</v>
      </c>
      <c r="Q194" t="str">
        <f>VLOOKUP(P194,Mapping!$A$1:$B$17,2,0)</f>
        <v>Texas</v>
      </c>
      <c r="R194">
        <v>82859379</v>
      </c>
      <c r="S194">
        <v>857577</v>
      </c>
    </row>
    <row r="195" spans="1:19">
      <c r="A195" s="1">
        <v>44069</v>
      </c>
      <c r="B195" s="1" t="str">
        <f t="shared" ref="B195:B258" si="3">YEAR(A195)&amp;"_"&amp;TEXT(MONTH(A195),"00")</f>
        <v>2020_08</v>
      </c>
      <c r="C195">
        <v>171729</v>
      </c>
      <c r="D195">
        <v>1300</v>
      </c>
      <c r="E195">
        <v>17046</v>
      </c>
      <c r="F195">
        <v>7742</v>
      </c>
      <c r="G195">
        <v>1804</v>
      </c>
      <c r="H195">
        <v>38515</v>
      </c>
      <c r="I195">
        <v>358041</v>
      </c>
      <c r="J195">
        <v>25941680</v>
      </c>
      <c r="K195">
        <v>216584</v>
      </c>
      <c r="L195">
        <v>1809</v>
      </c>
      <c r="M195">
        <v>2143</v>
      </c>
      <c r="N195">
        <v>5775732</v>
      </c>
      <c r="O195">
        <v>44331</v>
      </c>
      <c r="P195">
        <v>56</v>
      </c>
      <c r="Q195" t="str">
        <f>VLOOKUP(P195,Mapping!$A$1:$B$17,2,0)</f>
        <v>Texas</v>
      </c>
      <c r="R195">
        <v>82001802</v>
      </c>
      <c r="S195">
        <v>772668</v>
      </c>
    </row>
    <row r="196" spans="1:19">
      <c r="A196" s="1">
        <v>44068</v>
      </c>
      <c r="B196" s="1" t="str">
        <f t="shared" si="3"/>
        <v>2020_08</v>
      </c>
      <c r="C196">
        <v>170429</v>
      </c>
      <c r="D196">
        <v>1140</v>
      </c>
      <c r="E196">
        <v>16920</v>
      </c>
      <c r="F196">
        <v>7854</v>
      </c>
      <c r="G196">
        <v>1988</v>
      </c>
      <c r="H196">
        <v>38831</v>
      </c>
      <c r="I196">
        <v>356237</v>
      </c>
      <c r="J196">
        <v>25725096</v>
      </c>
      <c r="K196">
        <v>224504</v>
      </c>
      <c r="L196">
        <v>1789</v>
      </c>
      <c r="M196">
        <v>2161</v>
      </c>
      <c r="N196">
        <v>5731401</v>
      </c>
      <c r="O196">
        <v>36839</v>
      </c>
      <c r="P196">
        <v>56</v>
      </c>
      <c r="Q196" t="str">
        <f>VLOOKUP(P196,Mapping!$A$1:$B$17,2,0)</f>
        <v>Texas</v>
      </c>
      <c r="R196">
        <v>81229134</v>
      </c>
      <c r="S196">
        <v>743872</v>
      </c>
    </row>
    <row r="197" spans="1:19">
      <c r="A197" s="1">
        <v>44067</v>
      </c>
      <c r="B197" s="1" t="str">
        <f t="shared" si="3"/>
        <v>2020_08</v>
      </c>
      <c r="C197">
        <v>169289</v>
      </c>
      <c r="D197">
        <v>341</v>
      </c>
      <c r="E197">
        <v>16787</v>
      </c>
      <c r="F197">
        <v>7854</v>
      </c>
      <c r="G197">
        <v>1031</v>
      </c>
      <c r="H197">
        <v>38806</v>
      </c>
      <c r="I197">
        <v>354249</v>
      </c>
      <c r="J197">
        <v>25500592</v>
      </c>
      <c r="K197">
        <v>219639</v>
      </c>
      <c r="L197">
        <v>1764</v>
      </c>
      <c r="M197">
        <v>2112</v>
      </c>
      <c r="N197">
        <v>5694562</v>
      </c>
      <c r="O197">
        <v>34543</v>
      </c>
      <c r="P197">
        <v>56</v>
      </c>
      <c r="Q197" t="str">
        <f>VLOOKUP(P197,Mapping!$A$1:$B$17,2,0)</f>
        <v>Texas</v>
      </c>
      <c r="R197">
        <v>80485262</v>
      </c>
      <c r="S197">
        <v>714951</v>
      </c>
    </row>
    <row r="198" spans="1:19">
      <c r="A198" s="1">
        <v>44066</v>
      </c>
      <c r="B198" s="1" t="str">
        <f t="shared" si="3"/>
        <v>2020_08</v>
      </c>
      <c r="C198">
        <v>168948</v>
      </c>
      <c r="D198">
        <v>577</v>
      </c>
      <c r="E198">
        <v>16697</v>
      </c>
      <c r="F198">
        <v>7949</v>
      </c>
      <c r="G198">
        <v>698</v>
      </c>
      <c r="H198">
        <v>39064</v>
      </c>
      <c r="I198">
        <v>353218</v>
      </c>
      <c r="J198">
        <v>25280953</v>
      </c>
      <c r="K198">
        <v>128482</v>
      </c>
      <c r="L198">
        <v>1737</v>
      </c>
      <c r="M198">
        <v>2131</v>
      </c>
      <c r="N198">
        <v>5660019</v>
      </c>
      <c r="O198">
        <v>37900</v>
      </c>
      <c r="P198">
        <v>56</v>
      </c>
      <c r="Q198" t="str">
        <f>VLOOKUP(P198,Mapping!$A$1:$B$17,2,0)</f>
        <v>Texas</v>
      </c>
      <c r="R198">
        <v>79770311</v>
      </c>
      <c r="S198">
        <v>725718</v>
      </c>
    </row>
    <row r="199" spans="1:19">
      <c r="A199" s="1">
        <v>44065</v>
      </c>
      <c r="B199" s="1" t="str">
        <f t="shared" si="3"/>
        <v>2020_08</v>
      </c>
      <c r="C199">
        <v>168371</v>
      </c>
      <c r="D199">
        <v>1035</v>
      </c>
      <c r="E199">
        <v>16657</v>
      </c>
      <c r="F199">
        <v>8207</v>
      </c>
      <c r="G199">
        <v>1603</v>
      </c>
      <c r="H199">
        <v>40017</v>
      </c>
      <c r="I199">
        <v>352520</v>
      </c>
      <c r="J199">
        <v>25152471</v>
      </c>
      <c r="K199">
        <v>229726</v>
      </c>
      <c r="L199">
        <v>1736</v>
      </c>
      <c r="M199">
        <v>2204</v>
      </c>
      <c r="N199">
        <v>5622119</v>
      </c>
      <c r="O199">
        <v>46054</v>
      </c>
      <c r="P199">
        <v>56</v>
      </c>
      <c r="Q199" t="str">
        <f>VLOOKUP(P199,Mapping!$A$1:$B$17,2,0)</f>
        <v>Texas</v>
      </c>
      <c r="R199">
        <v>79044593</v>
      </c>
      <c r="S199">
        <v>908182</v>
      </c>
    </row>
    <row r="200" spans="1:19">
      <c r="A200" s="1">
        <v>44064</v>
      </c>
      <c r="B200" s="1" t="str">
        <f t="shared" si="3"/>
        <v>2020_08</v>
      </c>
      <c r="C200">
        <v>167336</v>
      </c>
      <c r="D200">
        <v>1119</v>
      </c>
      <c r="E200">
        <v>16563</v>
      </c>
      <c r="F200">
        <v>8358</v>
      </c>
      <c r="G200">
        <v>1783</v>
      </c>
      <c r="H200">
        <v>41049</v>
      </c>
      <c r="I200">
        <v>350917</v>
      </c>
      <c r="J200">
        <v>24922745</v>
      </c>
      <c r="K200">
        <v>251599</v>
      </c>
      <c r="L200">
        <v>1730</v>
      </c>
      <c r="M200">
        <v>2288</v>
      </c>
      <c r="N200">
        <v>5576065</v>
      </c>
      <c r="O200">
        <v>46456</v>
      </c>
      <c r="P200">
        <v>56</v>
      </c>
      <c r="Q200" t="str">
        <f>VLOOKUP(P200,Mapping!$A$1:$B$17,2,0)</f>
        <v>Texas</v>
      </c>
      <c r="R200">
        <v>78136411</v>
      </c>
      <c r="S200">
        <v>915434</v>
      </c>
    </row>
    <row r="201" spans="1:19">
      <c r="A201" s="1">
        <v>44063</v>
      </c>
      <c r="B201" s="1" t="str">
        <f t="shared" si="3"/>
        <v>2020_08</v>
      </c>
      <c r="C201">
        <v>166217</v>
      </c>
      <c r="D201">
        <v>1129</v>
      </c>
      <c r="E201">
        <v>16487</v>
      </c>
      <c r="F201">
        <v>8486</v>
      </c>
      <c r="G201">
        <v>1983</v>
      </c>
      <c r="H201">
        <v>42109</v>
      </c>
      <c r="I201">
        <v>349134</v>
      </c>
      <c r="J201">
        <v>24671146</v>
      </c>
      <c r="K201">
        <v>208472</v>
      </c>
      <c r="L201">
        <v>1716</v>
      </c>
      <c r="M201">
        <v>2330</v>
      </c>
      <c r="N201">
        <v>5529609</v>
      </c>
      <c r="O201">
        <v>43844</v>
      </c>
      <c r="P201">
        <v>56</v>
      </c>
      <c r="Q201" t="str">
        <f>VLOOKUP(P201,Mapping!$A$1:$B$17,2,0)</f>
        <v>Texas</v>
      </c>
      <c r="R201">
        <v>77220977</v>
      </c>
      <c r="S201">
        <v>864210</v>
      </c>
    </row>
    <row r="202" spans="1:19">
      <c r="A202" s="1">
        <v>44062</v>
      </c>
      <c r="B202" s="1" t="str">
        <f t="shared" si="3"/>
        <v>2020_08</v>
      </c>
      <c r="C202">
        <v>165088</v>
      </c>
      <c r="D202">
        <v>1411</v>
      </c>
      <c r="E202">
        <v>16377</v>
      </c>
      <c r="F202">
        <v>8747</v>
      </c>
      <c r="G202">
        <v>1983</v>
      </c>
      <c r="H202">
        <v>43406</v>
      </c>
      <c r="I202">
        <v>347151</v>
      </c>
      <c r="J202">
        <v>24462674</v>
      </c>
      <c r="K202">
        <v>243232</v>
      </c>
      <c r="L202">
        <v>1705</v>
      </c>
      <c r="M202">
        <v>2375</v>
      </c>
      <c r="N202">
        <v>5485765</v>
      </c>
      <c r="O202">
        <v>45073</v>
      </c>
      <c r="P202">
        <v>56</v>
      </c>
      <c r="Q202" t="str">
        <f>VLOOKUP(P202,Mapping!$A$1:$B$17,2,0)</f>
        <v>Texas</v>
      </c>
      <c r="R202">
        <v>76356767</v>
      </c>
      <c r="S202">
        <v>832115</v>
      </c>
    </row>
    <row r="203" spans="1:19">
      <c r="A203" s="1">
        <v>44061</v>
      </c>
      <c r="B203" s="1" t="str">
        <f t="shared" si="3"/>
        <v>2020_08</v>
      </c>
      <c r="C203">
        <v>163677</v>
      </c>
      <c r="D203">
        <v>1179</v>
      </c>
      <c r="E203">
        <v>16123</v>
      </c>
      <c r="F203">
        <v>8859</v>
      </c>
      <c r="G203">
        <v>2261</v>
      </c>
      <c r="H203">
        <v>43840</v>
      </c>
      <c r="I203">
        <v>345168</v>
      </c>
      <c r="J203">
        <v>24219442</v>
      </c>
      <c r="K203">
        <v>205817</v>
      </c>
      <c r="L203">
        <v>1695</v>
      </c>
      <c r="M203">
        <v>2467</v>
      </c>
      <c r="N203">
        <v>5440692</v>
      </c>
      <c r="O203">
        <v>40070</v>
      </c>
      <c r="P203">
        <v>56</v>
      </c>
      <c r="Q203" t="str">
        <f>VLOOKUP(P203,Mapping!$A$1:$B$17,2,0)</f>
        <v>Texas</v>
      </c>
      <c r="R203">
        <v>75524652</v>
      </c>
      <c r="S203">
        <v>771994</v>
      </c>
    </row>
    <row r="204" spans="1:19">
      <c r="A204" s="1">
        <v>44060</v>
      </c>
      <c r="B204" s="1" t="str">
        <f t="shared" si="3"/>
        <v>2020_08</v>
      </c>
      <c r="C204">
        <v>162498</v>
      </c>
      <c r="D204">
        <v>411</v>
      </c>
      <c r="E204">
        <v>15985</v>
      </c>
      <c r="F204">
        <v>8881</v>
      </c>
      <c r="G204">
        <v>1224</v>
      </c>
      <c r="H204">
        <v>43614</v>
      </c>
      <c r="I204">
        <v>342907</v>
      </c>
      <c r="J204">
        <v>24013625</v>
      </c>
      <c r="K204">
        <v>186974</v>
      </c>
      <c r="L204">
        <v>1678</v>
      </c>
      <c r="M204">
        <v>2444</v>
      </c>
      <c r="N204">
        <v>5400622</v>
      </c>
      <c r="O204">
        <v>37751</v>
      </c>
      <c r="P204">
        <v>56</v>
      </c>
      <c r="Q204" t="str">
        <f>VLOOKUP(P204,Mapping!$A$1:$B$17,2,0)</f>
        <v>Texas</v>
      </c>
      <c r="R204">
        <v>74752658</v>
      </c>
      <c r="S204">
        <v>702582</v>
      </c>
    </row>
    <row r="205" spans="1:19">
      <c r="A205" s="1">
        <v>44059</v>
      </c>
      <c r="B205" s="1" t="str">
        <f t="shared" si="3"/>
        <v>2020_08</v>
      </c>
      <c r="C205">
        <v>162087</v>
      </c>
      <c r="D205">
        <v>617</v>
      </c>
      <c r="E205">
        <v>15924</v>
      </c>
      <c r="F205">
        <v>8958</v>
      </c>
      <c r="G205">
        <v>685</v>
      </c>
      <c r="H205">
        <v>44155</v>
      </c>
      <c r="I205">
        <v>341683</v>
      </c>
      <c r="J205">
        <v>23826651</v>
      </c>
      <c r="K205">
        <v>258191</v>
      </c>
      <c r="L205">
        <v>1665</v>
      </c>
      <c r="M205">
        <v>2481</v>
      </c>
      <c r="N205">
        <v>5362871</v>
      </c>
      <c r="O205">
        <v>42503</v>
      </c>
      <c r="P205">
        <v>56</v>
      </c>
      <c r="Q205" t="str">
        <f>VLOOKUP(P205,Mapping!$A$1:$B$17,2,0)</f>
        <v>Texas</v>
      </c>
      <c r="R205">
        <v>74050076</v>
      </c>
      <c r="S205">
        <v>785200</v>
      </c>
    </row>
    <row r="206" spans="1:19">
      <c r="A206" s="1">
        <v>44058</v>
      </c>
      <c r="B206" s="1" t="str">
        <f t="shared" si="3"/>
        <v>2020_08</v>
      </c>
      <c r="C206">
        <v>161470</v>
      </c>
      <c r="D206">
        <v>1227</v>
      </c>
      <c r="E206">
        <v>15891</v>
      </c>
      <c r="F206">
        <v>9087</v>
      </c>
      <c r="G206">
        <v>1891</v>
      </c>
      <c r="H206">
        <v>44922</v>
      </c>
      <c r="I206">
        <v>340998</v>
      </c>
      <c r="J206">
        <v>23568460</v>
      </c>
      <c r="K206">
        <v>249234</v>
      </c>
      <c r="L206">
        <v>1663</v>
      </c>
      <c r="M206">
        <v>2526</v>
      </c>
      <c r="N206">
        <v>5320368</v>
      </c>
      <c r="O206">
        <v>56046</v>
      </c>
      <c r="P206">
        <v>56</v>
      </c>
      <c r="Q206" t="str">
        <f>VLOOKUP(P206,Mapping!$A$1:$B$17,2,0)</f>
        <v>Texas</v>
      </c>
      <c r="R206">
        <v>73264876</v>
      </c>
      <c r="S206">
        <v>893080</v>
      </c>
    </row>
    <row r="207" spans="1:19">
      <c r="A207" s="1">
        <v>44057</v>
      </c>
      <c r="B207" s="1" t="str">
        <f t="shared" si="3"/>
        <v>2020_08</v>
      </c>
      <c r="C207">
        <v>160243</v>
      </c>
      <c r="D207">
        <v>1226</v>
      </c>
      <c r="E207">
        <v>15764</v>
      </c>
      <c r="F207">
        <v>9277</v>
      </c>
      <c r="G207">
        <v>2141</v>
      </c>
      <c r="H207">
        <v>45868</v>
      </c>
      <c r="I207">
        <v>339107</v>
      </c>
      <c r="J207">
        <v>23319226</v>
      </c>
      <c r="K207">
        <v>309137</v>
      </c>
      <c r="L207">
        <v>1665</v>
      </c>
      <c r="M207">
        <v>2555</v>
      </c>
      <c r="N207">
        <v>5264322</v>
      </c>
      <c r="O207">
        <v>57101</v>
      </c>
      <c r="P207">
        <v>56</v>
      </c>
      <c r="Q207" t="str">
        <f>VLOOKUP(P207,Mapping!$A$1:$B$17,2,0)</f>
        <v>Texas</v>
      </c>
      <c r="R207">
        <v>72371796</v>
      </c>
      <c r="S207">
        <v>990725</v>
      </c>
    </row>
    <row r="208" spans="1:19">
      <c r="A208" s="1">
        <v>44056</v>
      </c>
      <c r="B208" s="1" t="str">
        <f t="shared" si="3"/>
        <v>2020_08</v>
      </c>
      <c r="C208">
        <v>159017</v>
      </c>
      <c r="D208">
        <v>1163</v>
      </c>
      <c r="E208">
        <v>15629</v>
      </c>
      <c r="F208">
        <v>9480</v>
      </c>
      <c r="G208">
        <v>2675</v>
      </c>
      <c r="H208">
        <v>47303</v>
      </c>
      <c r="I208">
        <v>336966</v>
      </c>
      <c r="J208">
        <v>23010089</v>
      </c>
      <c r="K208">
        <v>256634</v>
      </c>
      <c r="L208">
        <v>1649</v>
      </c>
      <c r="M208">
        <v>2574</v>
      </c>
      <c r="N208">
        <v>5207221</v>
      </c>
      <c r="O208">
        <v>51763</v>
      </c>
      <c r="P208">
        <v>56</v>
      </c>
      <c r="Q208" t="str">
        <f>VLOOKUP(P208,Mapping!$A$1:$B$17,2,0)</f>
        <v>Texas</v>
      </c>
      <c r="R208">
        <v>71381071</v>
      </c>
      <c r="S208">
        <v>954412</v>
      </c>
    </row>
    <row r="209" spans="1:19">
      <c r="A209" s="1">
        <v>44055</v>
      </c>
      <c r="B209" s="1" t="str">
        <f t="shared" si="3"/>
        <v>2020_08</v>
      </c>
      <c r="C209">
        <v>157854</v>
      </c>
      <c r="D209">
        <v>1517</v>
      </c>
      <c r="E209">
        <v>15524</v>
      </c>
      <c r="F209">
        <v>9564</v>
      </c>
      <c r="G209">
        <v>2971</v>
      </c>
      <c r="H209">
        <v>48067</v>
      </c>
      <c r="I209">
        <v>334291</v>
      </c>
      <c r="J209">
        <v>22753455</v>
      </c>
      <c r="K209">
        <v>235552</v>
      </c>
      <c r="L209">
        <v>1629</v>
      </c>
      <c r="M209">
        <v>2602</v>
      </c>
      <c r="N209">
        <v>5155458</v>
      </c>
      <c r="O209">
        <v>56186</v>
      </c>
      <c r="P209">
        <v>56</v>
      </c>
      <c r="Q209" t="str">
        <f>VLOOKUP(P209,Mapping!$A$1:$B$17,2,0)</f>
        <v>Texas</v>
      </c>
      <c r="R209">
        <v>70426659</v>
      </c>
      <c r="S209">
        <v>813796</v>
      </c>
    </row>
    <row r="210" spans="1:19">
      <c r="A210" s="1">
        <v>44054</v>
      </c>
      <c r="B210" s="1" t="str">
        <f t="shared" si="3"/>
        <v>2020_08</v>
      </c>
      <c r="C210">
        <v>156337</v>
      </c>
      <c r="D210">
        <v>1320</v>
      </c>
      <c r="E210">
        <v>15331</v>
      </c>
      <c r="F210">
        <v>9135</v>
      </c>
      <c r="G210">
        <v>2624</v>
      </c>
      <c r="H210">
        <v>48600</v>
      </c>
      <c r="I210">
        <v>331320</v>
      </c>
      <c r="J210">
        <v>22517903</v>
      </c>
      <c r="K210">
        <v>230600</v>
      </c>
      <c r="L210">
        <v>1612</v>
      </c>
      <c r="M210">
        <v>2422</v>
      </c>
      <c r="N210">
        <v>5099272</v>
      </c>
      <c r="O210">
        <v>54935</v>
      </c>
      <c r="P210">
        <v>56</v>
      </c>
      <c r="Q210" t="str">
        <f>VLOOKUP(P210,Mapping!$A$1:$B$17,2,0)</f>
        <v>Texas</v>
      </c>
      <c r="R210">
        <v>69612863</v>
      </c>
      <c r="S210">
        <v>845183</v>
      </c>
    </row>
    <row r="211" spans="1:19">
      <c r="A211" s="1">
        <v>44053</v>
      </c>
      <c r="B211" s="1" t="str">
        <f t="shared" si="3"/>
        <v>2020_08</v>
      </c>
      <c r="C211">
        <v>155017</v>
      </c>
      <c r="D211">
        <v>430</v>
      </c>
      <c r="E211">
        <v>15158</v>
      </c>
      <c r="F211">
        <v>9209</v>
      </c>
      <c r="G211">
        <v>1554</v>
      </c>
      <c r="H211">
        <v>48751</v>
      </c>
      <c r="I211">
        <v>328696</v>
      </c>
      <c r="J211">
        <v>22287303</v>
      </c>
      <c r="K211">
        <v>210324</v>
      </c>
      <c r="L211">
        <v>1592</v>
      </c>
      <c r="M211">
        <v>2529</v>
      </c>
      <c r="N211">
        <v>5044337</v>
      </c>
      <c r="O211">
        <v>41370</v>
      </c>
      <c r="P211">
        <v>56</v>
      </c>
      <c r="Q211" t="str">
        <f>VLOOKUP(P211,Mapping!$A$1:$B$17,2,0)</f>
        <v>Texas</v>
      </c>
      <c r="R211">
        <v>68767680</v>
      </c>
      <c r="S211">
        <v>741379</v>
      </c>
    </row>
    <row r="212" spans="1:19">
      <c r="A212" s="1">
        <v>44052</v>
      </c>
      <c r="B212" s="1" t="str">
        <f t="shared" si="3"/>
        <v>2020_08</v>
      </c>
      <c r="C212">
        <v>154587</v>
      </c>
      <c r="D212">
        <v>621</v>
      </c>
      <c r="E212">
        <v>15081</v>
      </c>
      <c r="F212">
        <v>9307</v>
      </c>
      <c r="G212">
        <v>862</v>
      </c>
      <c r="H212">
        <v>48997</v>
      </c>
      <c r="I212">
        <v>327142</v>
      </c>
      <c r="J212">
        <v>22076979</v>
      </c>
      <c r="K212">
        <v>260584</v>
      </c>
      <c r="L212">
        <v>1578</v>
      </c>
      <c r="M212">
        <v>2507</v>
      </c>
      <c r="N212">
        <v>5002967</v>
      </c>
      <c r="O212">
        <v>50766</v>
      </c>
      <c r="P212">
        <v>56</v>
      </c>
      <c r="Q212" t="str">
        <f>VLOOKUP(P212,Mapping!$A$1:$B$17,2,0)</f>
        <v>Texas</v>
      </c>
      <c r="R212">
        <v>68026301</v>
      </c>
      <c r="S212">
        <v>803537</v>
      </c>
    </row>
    <row r="213" spans="1:19">
      <c r="A213" s="1">
        <v>44051</v>
      </c>
      <c r="B213" s="1" t="str">
        <f t="shared" si="3"/>
        <v>2020_08</v>
      </c>
      <c r="C213">
        <v>153966</v>
      </c>
      <c r="D213">
        <v>1086</v>
      </c>
      <c r="E213">
        <v>15024</v>
      </c>
      <c r="F213">
        <v>9662</v>
      </c>
      <c r="G213">
        <v>1494</v>
      </c>
      <c r="H213">
        <v>50071</v>
      </c>
      <c r="I213">
        <v>326280</v>
      </c>
      <c r="J213">
        <v>21816395</v>
      </c>
      <c r="K213">
        <v>193121</v>
      </c>
      <c r="L213">
        <v>1561</v>
      </c>
      <c r="M213">
        <v>2566</v>
      </c>
      <c r="N213">
        <v>4952201</v>
      </c>
      <c r="O213">
        <v>53529</v>
      </c>
      <c r="P213">
        <v>56</v>
      </c>
      <c r="Q213" t="str">
        <f>VLOOKUP(P213,Mapping!$A$1:$B$17,2,0)</f>
        <v>Texas</v>
      </c>
      <c r="R213">
        <v>67222764</v>
      </c>
      <c r="S213">
        <v>789814</v>
      </c>
    </row>
    <row r="214" spans="1:19">
      <c r="A214" s="1">
        <v>44050</v>
      </c>
      <c r="B214" s="1" t="str">
        <f t="shared" si="3"/>
        <v>2020_08</v>
      </c>
      <c r="C214">
        <v>152880</v>
      </c>
      <c r="D214">
        <v>1323</v>
      </c>
      <c r="E214">
        <v>14925</v>
      </c>
      <c r="F214">
        <v>9698</v>
      </c>
      <c r="G214">
        <v>7994</v>
      </c>
      <c r="H214">
        <v>51327</v>
      </c>
      <c r="I214">
        <v>324786</v>
      </c>
      <c r="J214">
        <v>21623274</v>
      </c>
      <c r="K214">
        <v>263766</v>
      </c>
      <c r="L214">
        <v>1549</v>
      </c>
      <c r="M214">
        <v>2628</v>
      </c>
      <c r="N214">
        <v>4898672</v>
      </c>
      <c r="O214">
        <v>60823</v>
      </c>
      <c r="P214">
        <v>56</v>
      </c>
      <c r="Q214" t="str">
        <f>VLOOKUP(P214,Mapping!$A$1:$B$17,2,0)</f>
        <v>Texas</v>
      </c>
      <c r="R214">
        <v>66432950</v>
      </c>
      <c r="S214">
        <v>890426</v>
      </c>
    </row>
    <row r="215" spans="1:19">
      <c r="A215" s="1">
        <v>44049</v>
      </c>
      <c r="B215" s="1" t="str">
        <f t="shared" si="3"/>
        <v>2020_08</v>
      </c>
      <c r="C215">
        <v>151557</v>
      </c>
      <c r="D215">
        <v>1241</v>
      </c>
      <c r="E215">
        <v>14810</v>
      </c>
      <c r="F215">
        <v>9996</v>
      </c>
      <c r="G215">
        <v>2615</v>
      </c>
      <c r="H215">
        <v>53219</v>
      </c>
      <c r="I215">
        <v>316792</v>
      </c>
      <c r="J215">
        <v>21359508</v>
      </c>
      <c r="K215">
        <v>267211</v>
      </c>
      <c r="L215">
        <v>1534</v>
      </c>
      <c r="M215">
        <v>2714</v>
      </c>
      <c r="N215">
        <v>4837849</v>
      </c>
      <c r="O215">
        <v>54048</v>
      </c>
      <c r="P215">
        <v>56</v>
      </c>
      <c r="Q215" t="str">
        <f>VLOOKUP(P215,Mapping!$A$1:$B$17,2,0)</f>
        <v>Texas</v>
      </c>
      <c r="R215">
        <v>65542524</v>
      </c>
      <c r="S215">
        <v>848687</v>
      </c>
    </row>
    <row r="216" spans="1:19">
      <c r="A216" s="1">
        <v>44048</v>
      </c>
      <c r="B216" s="1" t="str">
        <f t="shared" si="3"/>
        <v>2020_08</v>
      </c>
      <c r="C216">
        <v>150316</v>
      </c>
      <c r="D216">
        <v>1355</v>
      </c>
      <c r="E216">
        <v>14687</v>
      </c>
      <c r="F216">
        <v>9988</v>
      </c>
      <c r="G216">
        <v>2118</v>
      </c>
      <c r="H216">
        <v>53435</v>
      </c>
      <c r="I216">
        <v>314177</v>
      </c>
      <c r="J216">
        <v>21092297</v>
      </c>
      <c r="K216">
        <v>231712</v>
      </c>
      <c r="L216">
        <v>1524</v>
      </c>
      <c r="M216">
        <v>2721</v>
      </c>
      <c r="N216">
        <v>4783801</v>
      </c>
      <c r="O216">
        <v>52698</v>
      </c>
      <c r="P216">
        <v>56</v>
      </c>
      <c r="Q216" t="str">
        <f>VLOOKUP(P216,Mapping!$A$1:$B$17,2,0)</f>
        <v>Texas</v>
      </c>
      <c r="R216">
        <v>64693837</v>
      </c>
      <c r="S216">
        <v>816864</v>
      </c>
    </row>
    <row r="217" spans="1:19">
      <c r="A217" s="1">
        <v>44047</v>
      </c>
      <c r="B217" s="1" t="str">
        <f t="shared" si="3"/>
        <v>2020_08</v>
      </c>
      <c r="C217">
        <v>148961</v>
      </c>
      <c r="D217">
        <v>1241</v>
      </c>
      <c r="E217">
        <v>14537</v>
      </c>
      <c r="F217">
        <v>10207</v>
      </c>
      <c r="G217">
        <v>4423</v>
      </c>
      <c r="H217">
        <v>53436</v>
      </c>
      <c r="I217">
        <v>312059</v>
      </c>
      <c r="J217">
        <v>20860585</v>
      </c>
      <c r="K217">
        <v>237419</v>
      </c>
      <c r="L217">
        <v>1493</v>
      </c>
      <c r="M217">
        <v>2701</v>
      </c>
      <c r="N217">
        <v>4731103</v>
      </c>
      <c r="O217">
        <v>51198</v>
      </c>
      <c r="P217">
        <v>56</v>
      </c>
      <c r="Q217" t="str">
        <f>VLOOKUP(P217,Mapping!$A$1:$B$17,2,0)</f>
        <v>Texas</v>
      </c>
      <c r="R217">
        <v>63876973</v>
      </c>
      <c r="S217">
        <v>806693</v>
      </c>
    </row>
    <row r="218" spans="1:19">
      <c r="A218" s="1">
        <v>44046</v>
      </c>
      <c r="B218" s="1" t="str">
        <f t="shared" si="3"/>
        <v>2020_08</v>
      </c>
      <c r="C218">
        <v>147720</v>
      </c>
      <c r="D218">
        <v>516</v>
      </c>
      <c r="E218">
        <v>14370</v>
      </c>
      <c r="F218">
        <v>10233</v>
      </c>
      <c r="G218">
        <v>1558</v>
      </c>
      <c r="H218">
        <v>53517</v>
      </c>
      <c r="I218">
        <v>307636</v>
      </c>
      <c r="J218">
        <v>20623166</v>
      </c>
      <c r="K218">
        <v>208433</v>
      </c>
      <c r="L218">
        <v>1463</v>
      </c>
      <c r="M218">
        <v>2664</v>
      </c>
      <c r="N218">
        <v>4679905</v>
      </c>
      <c r="O218">
        <v>42738</v>
      </c>
      <c r="P218">
        <v>56</v>
      </c>
      <c r="Q218" t="str">
        <f>VLOOKUP(P218,Mapping!$A$1:$B$17,2,0)</f>
        <v>Texas</v>
      </c>
      <c r="R218">
        <v>63070280</v>
      </c>
      <c r="S218">
        <v>712084</v>
      </c>
    </row>
    <row r="219" spans="1:19">
      <c r="A219" s="1">
        <v>44045</v>
      </c>
      <c r="B219" s="1" t="str">
        <f t="shared" si="3"/>
        <v>2020_08</v>
      </c>
      <c r="C219">
        <v>147204</v>
      </c>
      <c r="D219">
        <v>496</v>
      </c>
      <c r="E219">
        <v>14288</v>
      </c>
      <c r="F219">
        <v>10415</v>
      </c>
      <c r="G219">
        <v>831</v>
      </c>
      <c r="H219">
        <v>54106</v>
      </c>
      <c r="I219">
        <v>306078</v>
      </c>
      <c r="J219">
        <v>20414733</v>
      </c>
      <c r="K219">
        <v>250686</v>
      </c>
      <c r="L219">
        <v>1448</v>
      </c>
      <c r="M219">
        <v>2645</v>
      </c>
      <c r="N219">
        <v>4637167</v>
      </c>
      <c r="O219">
        <v>53301</v>
      </c>
      <c r="P219">
        <v>56</v>
      </c>
      <c r="Q219" t="str">
        <f>VLOOKUP(P219,Mapping!$A$1:$B$17,2,0)</f>
        <v>Texas</v>
      </c>
      <c r="R219">
        <v>62358196</v>
      </c>
      <c r="S219">
        <v>790665</v>
      </c>
    </row>
    <row r="220" spans="1:19">
      <c r="A220" s="1">
        <v>44044</v>
      </c>
      <c r="B220" s="1" t="str">
        <f t="shared" si="3"/>
        <v>2020_08</v>
      </c>
      <c r="C220">
        <v>146708</v>
      </c>
      <c r="D220">
        <v>1201</v>
      </c>
      <c r="E220">
        <v>14227</v>
      </c>
      <c r="F220">
        <v>10450</v>
      </c>
      <c r="G220">
        <v>2386</v>
      </c>
      <c r="H220">
        <v>54554</v>
      </c>
      <c r="I220">
        <v>305247</v>
      </c>
      <c r="J220">
        <v>20164047</v>
      </c>
      <c r="K220">
        <v>233394</v>
      </c>
      <c r="L220">
        <v>1445</v>
      </c>
      <c r="M220">
        <v>2698</v>
      </c>
      <c r="N220">
        <v>4583866</v>
      </c>
      <c r="O220">
        <v>60679</v>
      </c>
      <c r="P220">
        <v>56</v>
      </c>
      <c r="Q220" t="str">
        <f>VLOOKUP(P220,Mapping!$A$1:$B$17,2,0)</f>
        <v>Texas</v>
      </c>
      <c r="R220">
        <v>61567531</v>
      </c>
      <c r="S220">
        <v>817592</v>
      </c>
    </row>
    <row r="221" spans="1:19">
      <c r="A221" s="1">
        <v>44043</v>
      </c>
      <c r="B221" s="1" t="str">
        <f t="shared" si="3"/>
        <v>2020_07</v>
      </c>
      <c r="C221">
        <v>145507</v>
      </c>
      <c r="D221">
        <v>1328</v>
      </c>
      <c r="E221">
        <v>14044</v>
      </c>
      <c r="F221">
        <v>10473</v>
      </c>
      <c r="G221">
        <v>2532</v>
      </c>
      <c r="H221">
        <v>55721</v>
      </c>
      <c r="I221">
        <v>302861</v>
      </c>
      <c r="J221">
        <v>19930653</v>
      </c>
      <c r="K221">
        <v>98386</v>
      </c>
      <c r="L221">
        <v>1437</v>
      </c>
      <c r="M221">
        <v>2701</v>
      </c>
      <c r="N221">
        <v>4523187</v>
      </c>
      <c r="O221">
        <v>67827</v>
      </c>
      <c r="P221">
        <v>56</v>
      </c>
      <c r="Q221" t="str">
        <f>VLOOKUP(P221,Mapping!$A$1:$B$17,2,0)</f>
        <v>Texas</v>
      </c>
      <c r="R221">
        <v>60749939</v>
      </c>
      <c r="S221">
        <v>988464</v>
      </c>
    </row>
    <row r="222" spans="1:19">
      <c r="A222" s="1">
        <v>44042</v>
      </c>
      <c r="B222" s="1" t="str">
        <f t="shared" si="3"/>
        <v>2020_07</v>
      </c>
      <c r="C222">
        <v>144179</v>
      </c>
      <c r="D222">
        <v>1248</v>
      </c>
      <c r="E222">
        <v>13875</v>
      </c>
      <c r="F222">
        <v>10519</v>
      </c>
      <c r="G222">
        <v>3291</v>
      </c>
      <c r="H222">
        <v>56571</v>
      </c>
      <c r="I222">
        <v>300329</v>
      </c>
      <c r="J222">
        <v>19832267</v>
      </c>
      <c r="K222">
        <v>261819</v>
      </c>
      <c r="L222">
        <v>1415</v>
      </c>
      <c r="M222">
        <v>2762</v>
      </c>
      <c r="N222">
        <v>4455360</v>
      </c>
      <c r="O222">
        <v>68961</v>
      </c>
      <c r="P222">
        <v>56</v>
      </c>
      <c r="Q222" t="str">
        <f>VLOOKUP(P222,Mapping!$A$1:$B$17,2,0)</f>
        <v>Texas</v>
      </c>
      <c r="R222">
        <v>59761475</v>
      </c>
      <c r="S222">
        <v>887682</v>
      </c>
    </row>
    <row r="223" spans="1:19">
      <c r="A223" s="1">
        <v>44041</v>
      </c>
      <c r="B223" s="1" t="str">
        <f t="shared" si="3"/>
        <v>2020_07</v>
      </c>
      <c r="C223">
        <v>142931</v>
      </c>
      <c r="D223">
        <v>1503</v>
      </c>
      <c r="E223">
        <v>13744</v>
      </c>
      <c r="F223">
        <v>10535</v>
      </c>
      <c r="G223">
        <v>2860</v>
      </c>
      <c r="H223">
        <v>57422</v>
      </c>
      <c r="I223">
        <v>297038</v>
      </c>
      <c r="J223">
        <v>19570448</v>
      </c>
      <c r="K223">
        <v>286097</v>
      </c>
      <c r="L223">
        <v>1400</v>
      </c>
      <c r="M223">
        <v>2771</v>
      </c>
      <c r="N223">
        <v>4386399</v>
      </c>
      <c r="O223">
        <v>64143</v>
      </c>
      <c r="P223">
        <v>56</v>
      </c>
      <c r="Q223" t="str">
        <f>VLOOKUP(P223,Mapping!$A$1:$B$17,2,0)</f>
        <v>Texas</v>
      </c>
      <c r="R223">
        <v>58873793</v>
      </c>
      <c r="S223">
        <v>908717</v>
      </c>
    </row>
    <row r="224" spans="1:19">
      <c r="A224" s="1">
        <v>44040</v>
      </c>
      <c r="B224" s="1" t="str">
        <f t="shared" si="3"/>
        <v>2020_07</v>
      </c>
      <c r="C224">
        <v>141428</v>
      </c>
      <c r="D224">
        <v>1111</v>
      </c>
      <c r="E224">
        <v>13559</v>
      </c>
      <c r="F224">
        <v>10463</v>
      </c>
      <c r="G224">
        <v>4068</v>
      </c>
      <c r="H224">
        <v>57185</v>
      </c>
      <c r="I224">
        <v>294178</v>
      </c>
      <c r="J224">
        <v>19284351</v>
      </c>
      <c r="K224">
        <v>235635</v>
      </c>
      <c r="L224">
        <v>1372</v>
      </c>
      <c r="M224">
        <v>2748</v>
      </c>
      <c r="N224">
        <v>4322256</v>
      </c>
      <c r="O224">
        <v>58457</v>
      </c>
      <c r="P224">
        <v>56</v>
      </c>
      <c r="Q224" t="str">
        <f>VLOOKUP(P224,Mapping!$A$1:$B$17,2,0)</f>
        <v>Texas</v>
      </c>
      <c r="R224">
        <v>57965076</v>
      </c>
      <c r="S224">
        <v>842374</v>
      </c>
    </row>
    <row r="225" spans="1:19">
      <c r="A225" s="1">
        <v>44039</v>
      </c>
      <c r="B225" s="1" t="str">
        <f t="shared" si="3"/>
        <v>2020_07</v>
      </c>
      <c r="C225">
        <v>140317</v>
      </c>
      <c r="D225">
        <v>1066</v>
      </c>
      <c r="E225">
        <v>13412</v>
      </c>
      <c r="F225">
        <v>10328</v>
      </c>
      <c r="G225">
        <v>1631</v>
      </c>
      <c r="H225">
        <v>58987</v>
      </c>
      <c r="I225">
        <v>290110</v>
      </c>
      <c r="J225">
        <v>19048716</v>
      </c>
      <c r="K225">
        <v>241474</v>
      </c>
      <c r="L225">
        <v>1356</v>
      </c>
      <c r="M225">
        <v>2723</v>
      </c>
      <c r="N225">
        <v>4263799</v>
      </c>
      <c r="O225">
        <v>54479</v>
      </c>
      <c r="P225">
        <v>56</v>
      </c>
      <c r="Q225" t="str">
        <f>VLOOKUP(P225,Mapping!$A$1:$B$17,2,0)</f>
        <v>Texas</v>
      </c>
      <c r="R225">
        <v>57122702</v>
      </c>
      <c r="S225">
        <v>768987</v>
      </c>
    </row>
    <row r="226" spans="1:19">
      <c r="A226" s="1">
        <v>44038</v>
      </c>
      <c r="B226" s="1" t="str">
        <f t="shared" si="3"/>
        <v>2020_07</v>
      </c>
      <c r="C226">
        <v>139251</v>
      </c>
      <c r="D226">
        <v>561</v>
      </c>
      <c r="E226">
        <v>13343</v>
      </c>
      <c r="F226">
        <v>10353</v>
      </c>
      <c r="G226">
        <v>1380</v>
      </c>
      <c r="H226">
        <v>58731</v>
      </c>
      <c r="I226">
        <v>288479</v>
      </c>
      <c r="J226">
        <v>18807242</v>
      </c>
      <c r="K226">
        <v>290147</v>
      </c>
      <c r="L226">
        <v>1336</v>
      </c>
      <c r="M226">
        <v>2723</v>
      </c>
      <c r="N226">
        <v>4209320</v>
      </c>
      <c r="O226">
        <v>60768</v>
      </c>
      <c r="P226">
        <v>56</v>
      </c>
      <c r="Q226" t="str">
        <f>VLOOKUP(P226,Mapping!$A$1:$B$17,2,0)</f>
        <v>Texas</v>
      </c>
      <c r="R226">
        <v>56353715</v>
      </c>
      <c r="S226">
        <v>859179</v>
      </c>
    </row>
    <row r="227" spans="1:19">
      <c r="A227" s="1">
        <v>44037</v>
      </c>
      <c r="B227" s="1" t="str">
        <f t="shared" si="3"/>
        <v>2020_07</v>
      </c>
      <c r="C227">
        <v>138690</v>
      </c>
      <c r="D227">
        <v>1014</v>
      </c>
      <c r="E227">
        <v>13279</v>
      </c>
      <c r="F227">
        <v>10380</v>
      </c>
      <c r="G227">
        <v>1820</v>
      </c>
      <c r="H227">
        <v>59382</v>
      </c>
      <c r="I227">
        <v>287099</v>
      </c>
      <c r="J227">
        <v>18517095</v>
      </c>
      <c r="K227">
        <v>281095</v>
      </c>
      <c r="L227">
        <v>1300</v>
      </c>
      <c r="M227">
        <v>2729</v>
      </c>
      <c r="N227">
        <v>4148552</v>
      </c>
      <c r="O227">
        <v>64845</v>
      </c>
      <c r="P227">
        <v>56</v>
      </c>
      <c r="Q227" t="str">
        <f>VLOOKUP(P227,Mapping!$A$1:$B$17,2,0)</f>
        <v>Texas</v>
      </c>
      <c r="R227">
        <v>55494536</v>
      </c>
      <c r="S227">
        <v>882389</v>
      </c>
    </row>
    <row r="228" spans="1:19">
      <c r="A228" s="1">
        <v>44036</v>
      </c>
      <c r="B228" s="1" t="str">
        <f t="shared" si="3"/>
        <v>2020_07</v>
      </c>
      <c r="C228">
        <v>137676</v>
      </c>
      <c r="D228">
        <v>1175</v>
      </c>
      <c r="E228">
        <v>13182</v>
      </c>
      <c r="F228">
        <v>10389</v>
      </c>
      <c r="G228">
        <v>3063</v>
      </c>
      <c r="H228">
        <v>59800</v>
      </c>
      <c r="I228">
        <v>285279</v>
      </c>
      <c r="J228">
        <v>18236000</v>
      </c>
      <c r="K228">
        <v>313787</v>
      </c>
      <c r="L228">
        <v>1297</v>
      </c>
      <c r="M228">
        <v>2709</v>
      </c>
      <c r="N228">
        <v>4083707</v>
      </c>
      <c r="O228">
        <v>75061</v>
      </c>
      <c r="P228">
        <v>56</v>
      </c>
      <c r="Q228" t="str">
        <f>VLOOKUP(P228,Mapping!$A$1:$B$17,2,0)</f>
        <v>Texas</v>
      </c>
      <c r="R228">
        <v>54612147</v>
      </c>
      <c r="S228">
        <v>1007671</v>
      </c>
    </row>
    <row r="229" spans="1:19">
      <c r="A229" s="1">
        <v>44035</v>
      </c>
      <c r="B229" s="1" t="str">
        <f t="shared" si="3"/>
        <v>2020_07</v>
      </c>
      <c r="C229">
        <v>136501</v>
      </c>
      <c r="D229">
        <v>1070</v>
      </c>
      <c r="E229">
        <v>12933</v>
      </c>
      <c r="F229">
        <v>10423</v>
      </c>
      <c r="G229">
        <v>2373</v>
      </c>
      <c r="H229">
        <v>59860</v>
      </c>
      <c r="I229">
        <v>282216</v>
      </c>
      <c r="J229">
        <v>17922213</v>
      </c>
      <c r="K229">
        <v>310508</v>
      </c>
      <c r="L229">
        <v>1280</v>
      </c>
      <c r="M229">
        <v>2467</v>
      </c>
      <c r="N229">
        <v>4008646</v>
      </c>
      <c r="O229">
        <v>71436</v>
      </c>
      <c r="P229">
        <v>56</v>
      </c>
      <c r="Q229" t="str">
        <f>VLOOKUP(P229,Mapping!$A$1:$B$17,2,0)</f>
        <v>Texas</v>
      </c>
      <c r="R229">
        <v>53604476</v>
      </c>
      <c r="S229">
        <v>929251</v>
      </c>
    </row>
    <row r="230" spans="1:19">
      <c r="A230" s="1">
        <v>44034</v>
      </c>
      <c r="B230" s="1" t="str">
        <f t="shared" si="3"/>
        <v>2020_07</v>
      </c>
      <c r="C230">
        <v>135431</v>
      </c>
      <c r="D230">
        <v>1149</v>
      </c>
      <c r="E230">
        <v>12790</v>
      </c>
      <c r="F230">
        <v>10460</v>
      </c>
      <c r="G230">
        <v>2238</v>
      </c>
      <c r="H230">
        <v>59758</v>
      </c>
      <c r="I230">
        <v>279843</v>
      </c>
      <c r="J230">
        <v>17611705</v>
      </c>
      <c r="K230">
        <v>263283</v>
      </c>
      <c r="L230">
        <v>1258</v>
      </c>
      <c r="M230">
        <v>2444</v>
      </c>
      <c r="N230">
        <v>3937210</v>
      </c>
      <c r="O230">
        <v>69422</v>
      </c>
      <c r="P230">
        <v>56</v>
      </c>
      <c r="Q230" t="str">
        <f>VLOOKUP(P230,Mapping!$A$1:$B$17,2,0)</f>
        <v>Texas</v>
      </c>
      <c r="R230">
        <v>52675225</v>
      </c>
      <c r="S230">
        <v>901870</v>
      </c>
    </row>
    <row r="231" spans="1:19">
      <c r="A231" s="1">
        <v>44033</v>
      </c>
      <c r="B231" s="1" t="str">
        <f t="shared" si="3"/>
        <v>2020_07</v>
      </c>
      <c r="C231">
        <v>134282</v>
      </c>
      <c r="D231">
        <v>1041</v>
      </c>
      <c r="E231">
        <v>12629</v>
      </c>
      <c r="F231">
        <v>6717</v>
      </c>
      <c r="G231">
        <v>2551</v>
      </c>
      <c r="H231">
        <v>59476</v>
      </c>
      <c r="I231">
        <v>277605</v>
      </c>
      <c r="J231">
        <v>17348422</v>
      </c>
      <c r="K231">
        <v>240960</v>
      </c>
      <c r="L231">
        <v>1242</v>
      </c>
      <c r="M231">
        <v>2414</v>
      </c>
      <c r="N231">
        <v>3867788</v>
      </c>
      <c r="O231">
        <v>62920</v>
      </c>
      <c r="P231">
        <v>56</v>
      </c>
      <c r="Q231" t="str">
        <f>VLOOKUP(P231,Mapping!$A$1:$B$17,2,0)</f>
        <v>Texas</v>
      </c>
      <c r="R231">
        <v>51773355</v>
      </c>
      <c r="S231">
        <v>833566</v>
      </c>
    </row>
    <row r="232" spans="1:19">
      <c r="A232" s="1">
        <v>44032</v>
      </c>
      <c r="B232" s="1" t="str">
        <f t="shared" si="3"/>
        <v>2020_07</v>
      </c>
      <c r="C232">
        <v>133241</v>
      </c>
      <c r="D232">
        <v>376</v>
      </c>
      <c r="E232">
        <v>12475</v>
      </c>
      <c r="F232">
        <v>6551</v>
      </c>
      <c r="G232">
        <v>1563</v>
      </c>
      <c r="H232">
        <v>58518</v>
      </c>
      <c r="I232">
        <v>275054</v>
      </c>
      <c r="J232">
        <v>17107462</v>
      </c>
      <c r="K232">
        <v>246497</v>
      </c>
      <c r="L232">
        <v>1223</v>
      </c>
      <c r="M232">
        <v>2403</v>
      </c>
      <c r="N232">
        <v>3804868</v>
      </c>
      <c r="O232">
        <v>56663</v>
      </c>
      <c r="P232">
        <v>56</v>
      </c>
      <c r="Q232" t="str">
        <f>VLOOKUP(P232,Mapping!$A$1:$B$17,2,0)</f>
        <v>Texas</v>
      </c>
      <c r="R232">
        <v>50939789</v>
      </c>
      <c r="S232">
        <v>737209</v>
      </c>
    </row>
    <row r="233" spans="1:19">
      <c r="A233" s="1">
        <v>44031</v>
      </c>
      <c r="B233" s="1" t="str">
        <f t="shared" si="3"/>
        <v>2020_07</v>
      </c>
      <c r="C233">
        <v>132865</v>
      </c>
      <c r="D233">
        <v>527</v>
      </c>
      <c r="E233">
        <v>12393</v>
      </c>
      <c r="F233">
        <v>6384</v>
      </c>
      <c r="G233">
        <v>888</v>
      </c>
      <c r="H233">
        <v>58052</v>
      </c>
      <c r="I233">
        <v>273491</v>
      </c>
      <c r="J233">
        <v>16860965</v>
      </c>
      <c r="K233">
        <v>266177</v>
      </c>
      <c r="L233">
        <v>1216</v>
      </c>
      <c r="M233">
        <v>2362</v>
      </c>
      <c r="N233">
        <v>3748205</v>
      </c>
      <c r="O233">
        <v>64230</v>
      </c>
      <c r="P233">
        <v>56</v>
      </c>
      <c r="Q233" t="str">
        <f>VLOOKUP(P233,Mapping!$A$1:$B$17,2,0)</f>
        <v>Texas</v>
      </c>
      <c r="R233">
        <v>50202580</v>
      </c>
      <c r="S233">
        <v>789513</v>
      </c>
    </row>
    <row r="234" spans="1:19">
      <c r="A234" s="1">
        <v>44030</v>
      </c>
      <c r="B234" s="1" t="str">
        <f t="shared" si="3"/>
        <v>2020_07</v>
      </c>
      <c r="C234">
        <v>132338</v>
      </c>
      <c r="D234">
        <v>876</v>
      </c>
      <c r="E234">
        <v>12342</v>
      </c>
      <c r="F234">
        <v>6397</v>
      </c>
      <c r="G234">
        <v>1992</v>
      </c>
      <c r="H234">
        <v>57822</v>
      </c>
      <c r="I234">
        <v>272603</v>
      </c>
      <c r="J234">
        <v>16594788</v>
      </c>
      <c r="K234">
        <v>214410</v>
      </c>
      <c r="L234">
        <v>1211</v>
      </c>
      <c r="M234">
        <v>2343</v>
      </c>
      <c r="N234">
        <v>3683975</v>
      </c>
      <c r="O234">
        <v>64750</v>
      </c>
      <c r="P234">
        <v>56</v>
      </c>
      <c r="Q234" t="str">
        <f>VLOOKUP(P234,Mapping!$A$1:$B$17,2,0)</f>
        <v>Texas</v>
      </c>
      <c r="R234">
        <v>49413067</v>
      </c>
      <c r="S234">
        <v>869668</v>
      </c>
    </row>
    <row r="235" spans="1:19">
      <c r="A235" s="1">
        <v>44029</v>
      </c>
      <c r="B235" s="1" t="str">
        <f t="shared" si="3"/>
        <v>2020_07</v>
      </c>
      <c r="C235">
        <v>131462</v>
      </c>
      <c r="D235">
        <v>939</v>
      </c>
      <c r="E235">
        <v>12243</v>
      </c>
      <c r="F235">
        <v>6451</v>
      </c>
      <c r="G235">
        <v>2485</v>
      </c>
      <c r="H235">
        <v>57871</v>
      </c>
      <c r="I235">
        <v>270611</v>
      </c>
      <c r="J235">
        <v>16380378</v>
      </c>
      <c r="K235">
        <v>277945</v>
      </c>
      <c r="L235">
        <v>1200</v>
      </c>
      <c r="M235">
        <v>2352</v>
      </c>
      <c r="N235">
        <v>3619225</v>
      </c>
      <c r="O235">
        <v>76524</v>
      </c>
      <c r="P235">
        <v>56</v>
      </c>
      <c r="Q235" t="str">
        <f>VLOOKUP(P235,Mapping!$A$1:$B$17,2,0)</f>
        <v>Texas</v>
      </c>
      <c r="R235">
        <v>48543399</v>
      </c>
      <c r="S235">
        <v>943532</v>
      </c>
    </row>
    <row r="236" spans="1:19">
      <c r="A236" s="1">
        <v>44028</v>
      </c>
      <c r="B236" s="1" t="str">
        <f t="shared" si="3"/>
        <v>2020_07</v>
      </c>
      <c r="C236">
        <v>130523</v>
      </c>
      <c r="D236">
        <v>941</v>
      </c>
      <c r="E236">
        <v>12091</v>
      </c>
      <c r="F236">
        <v>6349</v>
      </c>
      <c r="G236">
        <v>2210</v>
      </c>
      <c r="H236">
        <v>57602</v>
      </c>
      <c r="I236">
        <v>268126</v>
      </c>
      <c r="J236">
        <v>16102433</v>
      </c>
      <c r="K236">
        <v>286947</v>
      </c>
      <c r="L236">
        <v>1175</v>
      </c>
      <c r="M236">
        <v>2314</v>
      </c>
      <c r="N236">
        <v>3542701</v>
      </c>
      <c r="O236">
        <v>70489</v>
      </c>
      <c r="P236">
        <v>56</v>
      </c>
      <c r="Q236" t="str">
        <f>VLOOKUP(P236,Mapping!$A$1:$B$17,2,0)</f>
        <v>Texas</v>
      </c>
      <c r="R236">
        <v>47599867</v>
      </c>
      <c r="S236">
        <v>948000</v>
      </c>
    </row>
    <row r="237" spans="1:19">
      <c r="A237" s="1">
        <v>44027</v>
      </c>
      <c r="B237" s="1" t="str">
        <f t="shared" si="3"/>
        <v>2020_07</v>
      </c>
      <c r="C237">
        <v>129582</v>
      </c>
      <c r="D237">
        <v>863</v>
      </c>
      <c r="E237">
        <v>12002</v>
      </c>
      <c r="F237">
        <v>6328</v>
      </c>
      <c r="G237">
        <v>2388</v>
      </c>
      <c r="H237">
        <v>56340</v>
      </c>
      <c r="I237">
        <v>265916</v>
      </c>
      <c r="J237">
        <v>15815486</v>
      </c>
      <c r="K237">
        <v>268202</v>
      </c>
      <c r="L237">
        <v>1166</v>
      </c>
      <c r="M237">
        <v>2322</v>
      </c>
      <c r="N237">
        <v>3472212</v>
      </c>
      <c r="O237">
        <v>69373</v>
      </c>
      <c r="P237">
        <v>56</v>
      </c>
      <c r="Q237" t="str">
        <f>VLOOKUP(P237,Mapping!$A$1:$B$17,2,0)</f>
        <v>Texas</v>
      </c>
      <c r="R237">
        <v>46651867</v>
      </c>
      <c r="S237">
        <v>913964</v>
      </c>
    </row>
    <row r="238" spans="1:19">
      <c r="A238" s="1">
        <v>44026</v>
      </c>
      <c r="B238" s="1" t="str">
        <f t="shared" si="3"/>
        <v>2020_07</v>
      </c>
      <c r="C238">
        <v>128719</v>
      </c>
      <c r="D238">
        <v>741</v>
      </c>
      <c r="E238">
        <v>11857</v>
      </c>
      <c r="F238">
        <v>6238</v>
      </c>
      <c r="G238">
        <v>2246</v>
      </c>
      <c r="H238">
        <v>55678</v>
      </c>
      <c r="I238">
        <v>263528</v>
      </c>
      <c r="J238">
        <v>15547284</v>
      </c>
      <c r="K238">
        <v>259542</v>
      </c>
      <c r="L238">
        <v>1154</v>
      </c>
      <c r="M238">
        <v>2263</v>
      </c>
      <c r="N238">
        <v>3402839</v>
      </c>
      <c r="O238">
        <v>58609</v>
      </c>
      <c r="P238">
        <v>56</v>
      </c>
      <c r="Q238" t="str">
        <f>VLOOKUP(P238,Mapping!$A$1:$B$17,2,0)</f>
        <v>Texas</v>
      </c>
      <c r="R238">
        <v>45737903</v>
      </c>
      <c r="S238">
        <v>835205</v>
      </c>
    </row>
    <row r="239" spans="1:19">
      <c r="A239" s="1">
        <v>44025</v>
      </c>
      <c r="B239" s="1" t="str">
        <f t="shared" si="3"/>
        <v>2020_07</v>
      </c>
      <c r="C239">
        <v>127978</v>
      </c>
      <c r="D239">
        <v>329</v>
      </c>
      <c r="E239">
        <v>11749</v>
      </c>
      <c r="F239">
        <v>6063</v>
      </c>
      <c r="G239">
        <v>1120</v>
      </c>
      <c r="H239">
        <v>54118</v>
      </c>
      <c r="I239">
        <v>261282</v>
      </c>
      <c r="J239">
        <v>15287742</v>
      </c>
      <c r="K239">
        <v>225250</v>
      </c>
      <c r="L239">
        <v>1142</v>
      </c>
      <c r="M239">
        <v>2254</v>
      </c>
      <c r="N239">
        <v>3344230</v>
      </c>
      <c r="O239">
        <v>57160</v>
      </c>
      <c r="P239">
        <v>56</v>
      </c>
      <c r="Q239" t="str">
        <f>VLOOKUP(P239,Mapping!$A$1:$B$17,2,0)</f>
        <v>Texas</v>
      </c>
      <c r="R239">
        <v>44902698</v>
      </c>
      <c r="S239">
        <v>764696</v>
      </c>
    </row>
    <row r="240" spans="1:19">
      <c r="A240" s="1">
        <v>44024</v>
      </c>
      <c r="B240" s="1" t="str">
        <f t="shared" si="3"/>
        <v>2020_07</v>
      </c>
      <c r="C240">
        <v>127649</v>
      </c>
      <c r="D240">
        <v>472</v>
      </c>
      <c r="E240">
        <v>11679</v>
      </c>
      <c r="F240">
        <v>5930</v>
      </c>
      <c r="G240">
        <v>894</v>
      </c>
      <c r="H240">
        <v>52860</v>
      </c>
      <c r="I240">
        <v>260162</v>
      </c>
      <c r="J240">
        <v>15062492</v>
      </c>
      <c r="K240">
        <v>263609</v>
      </c>
      <c r="L240">
        <v>1136</v>
      </c>
      <c r="M240">
        <v>2182</v>
      </c>
      <c r="N240">
        <v>3287070</v>
      </c>
      <c r="O240">
        <v>61605</v>
      </c>
      <c r="P240">
        <v>56</v>
      </c>
      <c r="Q240" t="str">
        <f>VLOOKUP(P240,Mapping!$A$1:$B$17,2,0)</f>
        <v>Texas</v>
      </c>
      <c r="R240">
        <v>44138002</v>
      </c>
      <c r="S240">
        <v>796940</v>
      </c>
    </row>
    <row r="241" spans="1:19">
      <c r="A241" s="1">
        <v>44023</v>
      </c>
      <c r="B241" s="1" t="str">
        <f t="shared" si="3"/>
        <v>2020_07</v>
      </c>
      <c r="C241">
        <v>127177</v>
      </c>
      <c r="D241">
        <v>755</v>
      </c>
      <c r="E241">
        <v>11612</v>
      </c>
      <c r="F241">
        <v>5939</v>
      </c>
      <c r="G241">
        <v>5088</v>
      </c>
      <c r="H241">
        <v>51982</v>
      </c>
      <c r="I241">
        <v>259268</v>
      </c>
      <c r="J241">
        <v>14798883</v>
      </c>
      <c r="K241">
        <v>264909</v>
      </c>
      <c r="L241">
        <v>1128</v>
      </c>
      <c r="M241">
        <v>2169</v>
      </c>
      <c r="N241">
        <v>3225465</v>
      </c>
      <c r="O241">
        <v>62569</v>
      </c>
      <c r="P241">
        <v>56</v>
      </c>
      <c r="Q241" t="str">
        <f>VLOOKUP(P241,Mapping!$A$1:$B$17,2,0)</f>
        <v>Texas</v>
      </c>
      <c r="R241">
        <v>43341062</v>
      </c>
      <c r="S241">
        <v>836027</v>
      </c>
    </row>
    <row r="242" spans="1:19">
      <c r="A242" s="1">
        <v>44022</v>
      </c>
      <c r="B242" s="1" t="str">
        <f t="shared" si="3"/>
        <v>2020_07</v>
      </c>
      <c r="C242">
        <v>126422</v>
      </c>
      <c r="D242">
        <v>839</v>
      </c>
      <c r="E242">
        <v>11523</v>
      </c>
      <c r="F242">
        <v>5899</v>
      </c>
      <c r="G242">
        <v>2196</v>
      </c>
      <c r="H242">
        <v>51724</v>
      </c>
      <c r="I242">
        <v>254180</v>
      </c>
      <c r="J242">
        <v>14533974</v>
      </c>
      <c r="K242">
        <v>288642</v>
      </c>
      <c r="L242">
        <v>1118</v>
      </c>
      <c r="M242">
        <v>2192</v>
      </c>
      <c r="N242">
        <v>3162896</v>
      </c>
      <c r="O242">
        <v>67111</v>
      </c>
      <c r="P242">
        <v>56</v>
      </c>
      <c r="Q242" t="str">
        <f>VLOOKUP(P242,Mapping!$A$1:$B$17,2,0)</f>
        <v>Texas</v>
      </c>
      <c r="R242">
        <v>42505035</v>
      </c>
      <c r="S242">
        <v>912598</v>
      </c>
    </row>
    <row r="243" spans="1:19">
      <c r="A243" s="1">
        <v>44021</v>
      </c>
      <c r="B243" s="1" t="str">
        <f t="shared" si="3"/>
        <v>2020_07</v>
      </c>
      <c r="C243">
        <v>125583</v>
      </c>
      <c r="D243">
        <v>863</v>
      </c>
      <c r="E243">
        <v>11370</v>
      </c>
      <c r="F243">
        <v>5843</v>
      </c>
      <c r="G243">
        <v>1661</v>
      </c>
      <c r="H243">
        <v>44051</v>
      </c>
      <c r="I243">
        <v>251984</v>
      </c>
      <c r="J243">
        <v>14245332</v>
      </c>
      <c r="K243">
        <v>283969</v>
      </c>
      <c r="L243">
        <v>1138</v>
      </c>
      <c r="M243">
        <v>2129</v>
      </c>
      <c r="N243">
        <v>3095785</v>
      </c>
      <c r="O243">
        <v>59062</v>
      </c>
      <c r="P243">
        <v>56</v>
      </c>
      <c r="Q243" t="str">
        <f>VLOOKUP(P243,Mapping!$A$1:$B$17,2,0)</f>
        <v>Texas</v>
      </c>
      <c r="R243">
        <v>41592437</v>
      </c>
      <c r="S243">
        <v>846616</v>
      </c>
    </row>
    <row r="244" spans="1:19">
      <c r="A244" s="1">
        <v>44020</v>
      </c>
      <c r="B244" s="1" t="str">
        <f t="shared" si="3"/>
        <v>2020_07</v>
      </c>
      <c r="C244">
        <v>124720</v>
      </c>
      <c r="D244">
        <v>819</v>
      </c>
      <c r="E244">
        <v>11303</v>
      </c>
      <c r="F244">
        <v>5872</v>
      </c>
      <c r="G244">
        <v>1890</v>
      </c>
      <c r="H244">
        <v>43207</v>
      </c>
      <c r="I244">
        <v>250323</v>
      </c>
      <c r="J244">
        <v>13961363</v>
      </c>
      <c r="K244">
        <v>211173</v>
      </c>
      <c r="L244">
        <v>1103</v>
      </c>
      <c r="M244">
        <v>2167</v>
      </c>
      <c r="N244">
        <v>3036723</v>
      </c>
      <c r="O244">
        <v>62813</v>
      </c>
      <c r="P244">
        <v>56</v>
      </c>
      <c r="Q244" t="str">
        <f>VLOOKUP(P244,Mapping!$A$1:$B$17,2,0)</f>
        <v>Texas</v>
      </c>
      <c r="R244">
        <v>40745821</v>
      </c>
      <c r="S244">
        <v>780578</v>
      </c>
    </row>
    <row r="245" spans="1:19">
      <c r="A245" s="1">
        <v>44019</v>
      </c>
      <c r="B245" s="1" t="str">
        <f t="shared" si="3"/>
        <v>2020_07</v>
      </c>
      <c r="C245">
        <v>123901</v>
      </c>
      <c r="D245">
        <v>905</v>
      </c>
      <c r="E245">
        <v>11177</v>
      </c>
      <c r="F245">
        <v>5838</v>
      </c>
      <c r="G245">
        <v>1976</v>
      </c>
      <c r="H245">
        <v>41949</v>
      </c>
      <c r="I245">
        <v>248433</v>
      </c>
      <c r="J245">
        <v>13750190</v>
      </c>
      <c r="K245">
        <v>208560</v>
      </c>
      <c r="L245">
        <v>1084</v>
      </c>
      <c r="M245">
        <v>2102</v>
      </c>
      <c r="N245">
        <v>2973910</v>
      </c>
      <c r="O245">
        <v>50990</v>
      </c>
      <c r="P245">
        <v>56</v>
      </c>
      <c r="Q245" t="str">
        <f>VLOOKUP(P245,Mapping!$A$1:$B$17,2,0)</f>
        <v>Texas</v>
      </c>
      <c r="R245">
        <v>39965243</v>
      </c>
      <c r="S245">
        <v>742033</v>
      </c>
    </row>
    <row r="246" spans="1:19">
      <c r="A246" s="1">
        <v>44018</v>
      </c>
      <c r="B246" s="1" t="str">
        <f t="shared" si="3"/>
        <v>2020_07</v>
      </c>
      <c r="C246">
        <v>122996</v>
      </c>
      <c r="D246">
        <v>237</v>
      </c>
      <c r="E246">
        <v>11058</v>
      </c>
      <c r="F246">
        <v>5678</v>
      </c>
      <c r="G246">
        <v>762</v>
      </c>
      <c r="H246">
        <v>39960</v>
      </c>
      <c r="I246">
        <v>246457</v>
      </c>
      <c r="J246">
        <v>13541630</v>
      </c>
      <c r="K246">
        <v>171559</v>
      </c>
      <c r="L246">
        <v>1070</v>
      </c>
      <c r="M246">
        <v>2104</v>
      </c>
      <c r="N246">
        <v>2922920</v>
      </c>
      <c r="O246">
        <v>40925</v>
      </c>
      <c r="P246">
        <v>56</v>
      </c>
      <c r="Q246" t="str">
        <f>VLOOKUP(P246,Mapping!$A$1:$B$17,2,0)</f>
        <v>Texas</v>
      </c>
      <c r="R246">
        <v>39223210</v>
      </c>
      <c r="S246">
        <v>650829</v>
      </c>
    </row>
    <row r="247" spans="1:19">
      <c r="A247" s="1">
        <v>44017</v>
      </c>
      <c r="B247" s="1" t="str">
        <f t="shared" si="3"/>
        <v>2020_07</v>
      </c>
      <c r="C247">
        <v>122759</v>
      </c>
      <c r="D247">
        <v>209</v>
      </c>
      <c r="E247">
        <v>11010</v>
      </c>
      <c r="F247">
        <v>5653</v>
      </c>
      <c r="G247">
        <v>582</v>
      </c>
      <c r="H247">
        <v>38872</v>
      </c>
      <c r="I247">
        <v>245695</v>
      </c>
      <c r="J247">
        <v>13370071</v>
      </c>
      <c r="K247">
        <v>211440</v>
      </c>
      <c r="L247">
        <v>1064</v>
      </c>
      <c r="M247">
        <v>2080</v>
      </c>
      <c r="N247">
        <v>2881995</v>
      </c>
      <c r="O247">
        <v>45334</v>
      </c>
      <c r="P247">
        <v>56</v>
      </c>
      <c r="Q247" t="str">
        <f>VLOOKUP(P247,Mapping!$A$1:$B$17,2,0)</f>
        <v>Texas</v>
      </c>
      <c r="R247">
        <v>38572381</v>
      </c>
      <c r="S247">
        <v>620599</v>
      </c>
    </row>
    <row r="248" spans="1:19">
      <c r="A248" s="1">
        <v>44016</v>
      </c>
      <c r="B248" s="1" t="str">
        <f t="shared" si="3"/>
        <v>2020_07</v>
      </c>
      <c r="C248">
        <v>122550</v>
      </c>
      <c r="D248">
        <v>296</v>
      </c>
      <c r="E248">
        <v>10977</v>
      </c>
      <c r="F248">
        <v>5633</v>
      </c>
      <c r="G248">
        <v>872</v>
      </c>
      <c r="H248">
        <v>38281</v>
      </c>
      <c r="I248">
        <v>245113</v>
      </c>
      <c r="J248">
        <v>13158631</v>
      </c>
      <c r="K248">
        <v>211195</v>
      </c>
      <c r="L248">
        <v>1063</v>
      </c>
      <c r="M248">
        <v>1982</v>
      </c>
      <c r="N248">
        <v>2836661</v>
      </c>
      <c r="O248">
        <v>54881</v>
      </c>
      <c r="P248">
        <v>56</v>
      </c>
      <c r="Q248" t="str">
        <f>VLOOKUP(P248,Mapping!$A$1:$B$17,2,0)</f>
        <v>Texas</v>
      </c>
      <c r="R248">
        <v>37951782</v>
      </c>
      <c r="S248">
        <v>690846</v>
      </c>
    </row>
    <row r="249" spans="1:19">
      <c r="A249" s="1">
        <v>44015</v>
      </c>
      <c r="B249" s="1" t="str">
        <f t="shared" si="3"/>
        <v>2020_07</v>
      </c>
      <c r="C249">
        <v>122254</v>
      </c>
      <c r="D249">
        <v>603</v>
      </c>
      <c r="E249">
        <v>10936</v>
      </c>
      <c r="F249">
        <v>5597</v>
      </c>
      <c r="G249">
        <v>1358</v>
      </c>
      <c r="H249">
        <v>37927</v>
      </c>
      <c r="I249">
        <v>244241</v>
      </c>
      <c r="J249">
        <v>12947436</v>
      </c>
      <c r="K249">
        <v>247534</v>
      </c>
      <c r="L249">
        <v>1059</v>
      </c>
      <c r="M249">
        <v>2049</v>
      </c>
      <c r="N249">
        <v>2781780</v>
      </c>
      <c r="O249">
        <v>54199</v>
      </c>
      <c r="P249">
        <v>56</v>
      </c>
      <c r="Q249" t="str">
        <f>VLOOKUP(P249,Mapping!$A$1:$B$17,2,0)</f>
        <v>Texas</v>
      </c>
      <c r="R249">
        <v>37260936</v>
      </c>
      <c r="S249">
        <v>796182</v>
      </c>
    </row>
    <row r="250" spans="1:19">
      <c r="A250" s="1">
        <v>44014</v>
      </c>
      <c r="B250" s="1" t="str">
        <f t="shared" si="3"/>
        <v>2020_07</v>
      </c>
      <c r="C250">
        <v>121651</v>
      </c>
      <c r="D250">
        <v>699</v>
      </c>
      <c r="E250">
        <v>10843</v>
      </c>
      <c r="F250">
        <v>5636</v>
      </c>
      <c r="G250">
        <v>1697</v>
      </c>
      <c r="H250">
        <v>37646</v>
      </c>
      <c r="I250">
        <v>242883</v>
      </c>
      <c r="J250">
        <v>12699902</v>
      </c>
      <c r="K250">
        <v>228663</v>
      </c>
      <c r="L250">
        <v>1041</v>
      </c>
      <c r="M250">
        <v>2104</v>
      </c>
      <c r="N250">
        <v>2727581</v>
      </c>
      <c r="O250">
        <v>53511</v>
      </c>
      <c r="P250">
        <v>56</v>
      </c>
      <c r="Q250" t="str">
        <f>VLOOKUP(P250,Mapping!$A$1:$B$17,2,0)</f>
        <v>Texas</v>
      </c>
      <c r="R250">
        <v>36464754</v>
      </c>
      <c r="S250">
        <v>774335</v>
      </c>
    </row>
    <row r="251" spans="1:19">
      <c r="A251" s="1">
        <v>44013</v>
      </c>
      <c r="B251" s="1" t="str">
        <f t="shared" si="3"/>
        <v>2020_07</v>
      </c>
      <c r="C251">
        <v>120952</v>
      </c>
      <c r="D251">
        <v>698</v>
      </c>
      <c r="E251">
        <v>10752</v>
      </c>
      <c r="F251">
        <v>5492</v>
      </c>
      <c r="G251">
        <v>1429</v>
      </c>
      <c r="H251">
        <v>36526</v>
      </c>
      <c r="I251">
        <v>241186</v>
      </c>
      <c r="J251">
        <v>12471239</v>
      </c>
      <c r="K251">
        <v>224206</v>
      </c>
      <c r="L251">
        <v>1027</v>
      </c>
      <c r="M251">
        <v>2099</v>
      </c>
      <c r="N251">
        <v>2674070</v>
      </c>
      <c r="O251">
        <v>51046</v>
      </c>
      <c r="P251">
        <v>56</v>
      </c>
      <c r="Q251" t="str">
        <f>VLOOKUP(P251,Mapping!$A$1:$B$17,2,0)</f>
        <v>Texas</v>
      </c>
      <c r="R251">
        <v>35690419</v>
      </c>
      <c r="S251">
        <v>729493</v>
      </c>
    </row>
    <row r="252" spans="1:19">
      <c r="A252" s="1">
        <v>44012</v>
      </c>
      <c r="B252" s="1" t="str">
        <f t="shared" si="3"/>
        <v>2020_06</v>
      </c>
      <c r="C252">
        <v>120254</v>
      </c>
      <c r="D252">
        <v>579</v>
      </c>
      <c r="E252">
        <v>10669</v>
      </c>
      <c r="F252">
        <v>5426</v>
      </c>
      <c r="G252">
        <v>1473</v>
      </c>
      <c r="H252">
        <v>35337</v>
      </c>
      <c r="I252">
        <v>239757</v>
      </c>
      <c r="J252">
        <v>12247033</v>
      </c>
      <c r="K252">
        <v>225256</v>
      </c>
      <c r="L252">
        <v>1008</v>
      </c>
      <c r="M252">
        <v>2044</v>
      </c>
      <c r="N252">
        <v>2623024</v>
      </c>
      <c r="O252">
        <v>47010</v>
      </c>
      <c r="P252">
        <v>56</v>
      </c>
      <c r="Q252" t="str">
        <f>VLOOKUP(P252,Mapping!$A$1:$B$17,2,0)</f>
        <v>Texas</v>
      </c>
      <c r="R252">
        <v>34960926</v>
      </c>
      <c r="S252">
        <v>710726</v>
      </c>
    </row>
    <row r="253" spans="1:19">
      <c r="A253" s="1">
        <v>44011</v>
      </c>
      <c r="B253" s="1" t="str">
        <f t="shared" si="3"/>
        <v>2020_06</v>
      </c>
      <c r="C253">
        <v>119675</v>
      </c>
      <c r="D253">
        <v>336</v>
      </c>
      <c r="E253">
        <v>10542</v>
      </c>
      <c r="F253">
        <v>5389</v>
      </c>
      <c r="G253">
        <v>731</v>
      </c>
      <c r="H253">
        <v>33742</v>
      </c>
      <c r="I253">
        <v>238284</v>
      </c>
      <c r="J253">
        <v>12021777</v>
      </c>
      <c r="K253">
        <v>246910</v>
      </c>
      <c r="L253">
        <v>990</v>
      </c>
      <c r="M253">
        <v>2021</v>
      </c>
      <c r="N253">
        <v>2576014</v>
      </c>
      <c r="O253">
        <v>39398</v>
      </c>
      <c r="P253">
        <v>56</v>
      </c>
      <c r="Q253" t="str">
        <f>VLOOKUP(P253,Mapping!$A$1:$B$17,2,0)</f>
        <v>Texas</v>
      </c>
      <c r="R253">
        <v>34250200</v>
      </c>
      <c r="S253">
        <v>661374</v>
      </c>
    </row>
    <row r="254" spans="1:19">
      <c r="A254" s="1">
        <v>44010</v>
      </c>
      <c r="B254" s="1" t="str">
        <f t="shared" si="3"/>
        <v>2020_06</v>
      </c>
      <c r="C254">
        <v>119339</v>
      </c>
      <c r="D254">
        <v>273</v>
      </c>
      <c r="E254">
        <v>10473</v>
      </c>
      <c r="F254">
        <v>5252</v>
      </c>
      <c r="G254">
        <v>547</v>
      </c>
      <c r="H254">
        <v>32575</v>
      </c>
      <c r="I254">
        <v>237553</v>
      </c>
      <c r="J254">
        <v>11774867</v>
      </c>
      <c r="K254">
        <v>227957</v>
      </c>
      <c r="L254">
        <v>983</v>
      </c>
      <c r="M254">
        <v>2077</v>
      </c>
      <c r="N254">
        <v>2536616</v>
      </c>
      <c r="O254">
        <v>41745</v>
      </c>
      <c r="P254">
        <v>56</v>
      </c>
      <c r="Q254" t="str">
        <f>VLOOKUP(P254,Mapping!$A$1:$B$17,2,0)</f>
        <v>Texas</v>
      </c>
      <c r="R254">
        <v>33588826</v>
      </c>
      <c r="S254">
        <v>613978</v>
      </c>
    </row>
    <row r="255" spans="1:19">
      <c r="A255" s="1">
        <v>44009</v>
      </c>
      <c r="B255" s="1" t="str">
        <f t="shared" si="3"/>
        <v>2020_06</v>
      </c>
      <c r="C255">
        <v>119066</v>
      </c>
      <c r="D255">
        <v>508</v>
      </c>
      <c r="E255">
        <v>10415</v>
      </c>
      <c r="F255">
        <v>5314</v>
      </c>
      <c r="G255">
        <v>1058</v>
      </c>
      <c r="H255">
        <v>32566</v>
      </c>
      <c r="I255">
        <v>237006</v>
      </c>
      <c r="J255">
        <v>11546910</v>
      </c>
      <c r="K255">
        <v>215921</v>
      </c>
      <c r="L255">
        <v>977</v>
      </c>
      <c r="M255">
        <v>2159</v>
      </c>
      <c r="N255">
        <v>2494871</v>
      </c>
      <c r="O255">
        <v>43058</v>
      </c>
      <c r="P255">
        <v>56</v>
      </c>
      <c r="Q255" t="str">
        <f>VLOOKUP(P255,Mapping!$A$1:$B$17,2,0)</f>
        <v>Texas</v>
      </c>
      <c r="R255">
        <v>32974848</v>
      </c>
      <c r="S255">
        <v>721135</v>
      </c>
    </row>
    <row r="256" spans="1:19">
      <c r="A256" s="1">
        <v>44008</v>
      </c>
      <c r="B256" s="1" t="str">
        <f t="shared" si="3"/>
        <v>2020_06</v>
      </c>
      <c r="C256">
        <v>118558</v>
      </c>
      <c r="D256">
        <v>618</v>
      </c>
      <c r="E256">
        <v>10334</v>
      </c>
      <c r="F256">
        <v>5290</v>
      </c>
      <c r="G256">
        <v>1542</v>
      </c>
      <c r="H256">
        <v>31850</v>
      </c>
      <c r="I256">
        <v>235948</v>
      </c>
      <c r="J256">
        <v>11330989</v>
      </c>
      <c r="K256">
        <v>220349</v>
      </c>
      <c r="L256">
        <v>966</v>
      </c>
      <c r="M256">
        <v>2069</v>
      </c>
      <c r="N256">
        <v>2451813</v>
      </c>
      <c r="O256">
        <v>44340</v>
      </c>
      <c r="P256">
        <v>56</v>
      </c>
      <c r="Q256" t="str">
        <f>VLOOKUP(P256,Mapping!$A$1:$B$17,2,0)</f>
        <v>Texas</v>
      </c>
      <c r="R256">
        <v>32253713</v>
      </c>
      <c r="S256">
        <v>793454</v>
      </c>
    </row>
    <row r="257" spans="1:19">
      <c r="A257" s="1">
        <v>44007</v>
      </c>
      <c r="B257" s="1" t="str">
        <f t="shared" si="3"/>
        <v>2020_06</v>
      </c>
      <c r="C257">
        <v>117940</v>
      </c>
      <c r="D257">
        <v>648</v>
      </c>
      <c r="E257">
        <v>10257</v>
      </c>
      <c r="F257">
        <v>5319</v>
      </c>
      <c r="G257">
        <v>1296</v>
      </c>
      <c r="H257">
        <v>31922</v>
      </c>
      <c r="I257">
        <v>234406</v>
      </c>
      <c r="J257">
        <v>11110640</v>
      </c>
      <c r="K257">
        <v>247894</v>
      </c>
      <c r="L257">
        <v>951</v>
      </c>
      <c r="M257">
        <v>2214</v>
      </c>
      <c r="N257">
        <v>2407473</v>
      </c>
      <c r="O257">
        <v>39707</v>
      </c>
      <c r="P257">
        <v>56</v>
      </c>
      <c r="Q257" t="str">
        <f>VLOOKUP(P257,Mapping!$A$1:$B$17,2,0)</f>
        <v>Texas</v>
      </c>
      <c r="R257">
        <v>31460259</v>
      </c>
      <c r="S257">
        <v>715570</v>
      </c>
    </row>
    <row r="258" spans="1:19">
      <c r="A258" s="1">
        <v>44006</v>
      </c>
      <c r="B258" s="1" t="str">
        <f t="shared" si="3"/>
        <v>2020_06</v>
      </c>
      <c r="C258">
        <v>117292</v>
      </c>
      <c r="D258">
        <v>704</v>
      </c>
      <c r="E258">
        <v>10173</v>
      </c>
      <c r="F258">
        <v>5292</v>
      </c>
      <c r="G258">
        <v>1246</v>
      </c>
      <c r="H258">
        <v>31270</v>
      </c>
      <c r="I258">
        <v>233110</v>
      </c>
      <c r="J258">
        <v>10862746</v>
      </c>
      <c r="K258">
        <v>184637</v>
      </c>
      <c r="L258">
        <v>934</v>
      </c>
      <c r="M258">
        <v>2247</v>
      </c>
      <c r="N258">
        <v>2367766</v>
      </c>
      <c r="O258">
        <v>39117</v>
      </c>
      <c r="P258">
        <v>56</v>
      </c>
      <c r="Q258" t="str">
        <f>VLOOKUP(P258,Mapping!$A$1:$B$17,2,0)</f>
        <v>Texas</v>
      </c>
      <c r="R258">
        <v>30744689</v>
      </c>
      <c r="S258">
        <v>562962</v>
      </c>
    </row>
    <row r="259" spans="1:19">
      <c r="A259" s="1">
        <v>44005</v>
      </c>
      <c r="B259" s="1" t="str">
        <f t="shared" ref="B259:B322" si="4">YEAR(A259)&amp;"_"&amp;TEXT(MONTH(A259),"00")</f>
        <v>2020_06</v>
      </c>
      <c r="C259">
        <v>116588</v>
      </c>
      <c r="D259">
        <v>724</v>
      </c>
      <c r="E259">
        <v>10077</v>
      </c>
      <c r="F259">
        <v>5392</v>
      </c>
      <c r="G259">
        <v>1271</v>
      </c>
      <c r="H259">
        <v>30355</v>
      </c>
      <c r="I259">
        <v>231864</v>
      </c>
      <c r="J259">
        <v>10678109</v>
      </c>
      <c r="K259">
        <v>171427</v>
      </c>
      <c r="L259">
        <v>918</v>
      </c>
      <c r="M259">
        <v>2292</v>
      </c>
      <c r="N259">
        <v>2328649</v>
      </c>
      <c r="O259">
        <v>33447</v>
      </c>
      <c r="P259">
        <v>56</v>
      </c>
      <c r="Q259" t="str">
        <f>VLOOKUP(P259,Mapping!$A$1:$B$17,2,0)</f>
        <v>Texas</v>
      </c>
      <c r="R259">
        <v>30181727</v>
      </c>
      <c r="S259">
        <v>670015</v>
      </c>
    </row>
    <row r="260" spans="1:19">
      <c r="A260" s="1">
        <v>44004</v>
      </c>
      <c r="B260" s="1" t="str">
        <f t="shared" si="4"/>
        <v>2020_06</v>
      </c>
      <c r="C260">
        <v>115864</v>
      </c>
      <c r="D260">
        <v>288</v>
      </c>
      <c r="E260">
        <v>10002</v>
      </c>
      <c r="F260">
        <v>5325</v>
      </c>
      <c r="G260">
        <v>824</v>
      </c>
      <c r="H260">
        <v>28963</v>
      </c>
      <c r="I260">
        <v>230593</v>
      </c>
      <c r="J260">
        <v>10506682</v>
      </c>
      <c r="K260">
        <v>166595</v>
      </c>
      <c r="L260">
        <v>909</v>
      </c>
      <c r="M260">
        <v>2301</v>
      </c>
      <c r="N260">
        <v>2295202</v>
      </c>
      <c r="O260">
        <v>26829</v>
      </c>
      <c r="P260">
        <v>56</v>
      </c>
      <c r="Q260" t="str">
        <f>VLOOKUP(P260,Mapping!$A$1:$B$17,2,0)</f>
        <v>Texas</v>
      </c>
      <c r="R260">
        <v>29511712</v>
      </c>
      <c r="S260">
        <v>499163</v>
      </c>
    </row>
    <row r="261" spans="1:19">
      <c r="A261" s="1">
        <v>44003</v>
      </c>
      <c r="B261" s="1" t="str">
        <f t="shared" si="4"/>
        <v>2020_06</v>
      </c>
      <c r="C261">
        <v>115576</v>
      </c>
      <c r="D261">
        <v>293</v>
      </c>
      <c r="E261">
        <v>9944</v>
      </c>
      <c r="F261">
        <v>5195</v>
      </c>
      <c r="G261">
        <v>519</v>
      </c>
      <c r="H261">
        <v>28325</v>
      </c>
      <c r="I261">
        <v>229769</v>
      </c>
      <c r="J261">
        <v>10340087</v>
      </c>
      <c r="K261">
        <v>172865</v>
      </c>
      <c r="L261">
        <v>904</v>
      </c>
      <c r="M261">
        <v>2321</v>
      </c>
      <c r="N261">
        <v>2268373</v>
      </c>
      <c r="O261">
        <v>29188</v>
      </c>
      <c r="P261">
        <v>56</v>
      </c>
      <c r="Q261" t="str">
        <f>VLOOKUP(P261,Mapping!$A$1:$B$17,2,0)</f>
        <v>Texas</v>
      </c>
      <c r="R261">
        <v>29012549</v>
      </c>
      <c r="S261">
        <v>505598</v>
      </c>
    </row>
    <row r="262" spans="1:19">
      <c r="A262" s="1">
        <v>44002</v>
      </c>
      <c r="B262" s="1" t="str">
        <f t="shared" si="4"/>
        <v>2020_06</v>
      </c>
      <c r="C262">
        <v>115283</v>
      </c>
      <c r="D262">
        <v>615</v>
      </c>
      <c r="E262">
        <v>9908</v>
      </c>
      <c r="F262">
        <v>5229</v>
      </c>
      <c r="G262">
        <v>699</v>
      </c>
      <c r="H262">
        <v>28084</v>
      </c>
      <c r="I262">
        <v>229250</v>
      </c>
      <c r="J262">
        <v>10167222</v>
      </c>
      <c r="K262">
        <v>198745</v>
      </c>
      <c r="L262">
        <v>888</v>
      </c>
      <c r="M262">
        <v>2380</v>
      </c>
      <c r="N262">
        <v>2239185</v>
      </c>
      <c r="O262">
        <v>32236</v>
      </c>
      <c r="P262">
        <v>56</v>
      </c>
      <c r="Q262" t="str">
        <f>VLOOKUP(P262,Mapping!$A$1:$B$17,2,0)</f>
        <v>Texas</v>
      </c>
      <c r="R262">
        <v>28506951</v>
      </c>
      <c r="S262">
        <v>611463</v>
      </c>
    </row>
    <row r="263" spans="1:19">
      <c r="A263" s="1">
        <v>44001</v>
      </c>
      <c r="B263" s="1" t="str">
        <f t="shared" si="4"/>
        <v>2020_06</v>
      </c>
      <c r="C263">
        <v>114668</v>
      </c>
      <c r="D263">
        <v>652</v>
      </c>
      <c r="E263">
        <v>9876</v>
      </c>
      <c r="F263">
        <v>5337</v>
      </c>
      <c r="G263">
        <v>1578</v>
      </c>
      <c r="H263">
        <v>28693</v>
      </c>
      <c r="I263">
        <v>228551</v>
      </c>
      <c r="J263">
        <v>9968477</v>
      </c>
      <c r="K263">
        <v>234737</v>
      </c>
      <c r="L263">
        <v>884</v>
      </c>
      <c r="M263">
        <v>2433</v>
      </c>
      <c r="N263">
        <v>2206949</v>
      </c>
      <c r="O263">
        <v>30865</v>
      </c>
      <c r="P263">
        <v>56</v>
      </c>
      <c r="Q263" t="str">
        <f>VLOOKUP(P263,Mapping!$A$1:$B$17,2,0)</f>
        <v>Texas</v>
      </c>
      <c r="R263">
        <v>27895488</v>
      </c>
      <c r="S263">
        <v>663567</v>
      </c>
    </row>
    <row r="264" spans="1:19">
      <c r="A264" s="1">
        <v>44000</v>
      </c>
      <c r="B264" s="1" t="str">
        <f t="shared" si="4"/>
        <v>2020_06</v>
      </c>
      <c r="C264">
        <v>114016</v>
      </c>
      <c r="D264">
        <v>682</v>
      </c>
      <c r="E264">
        <v>9736</v>
      </c>
      <c r="F264">
        <v>5472</v>
      </c>
      <c r="G264">
        <v>1108</v>
      </c>
      <c r="H264">
        <v>28538</v>
      </c>
      <c r="I264">
        <v>226973</v>
      </c>
      <c r="J264">
        <v>9733740</v>
      </c>
      <c r="K264">
        <v>185993</v>
      </c>
      <c r="L264">
        <v>869</v>
      </c>
      <c r="M264">
        <v>2518</v>
      </c>
      <c r="N264">
        <v>2176084</v>
      </c>
      <c r="O264">
        <v>27042</v>
      </c>
      <c r="P264">
        <v>56</v>
      </c>
      <c r="Q264" t="str">
        <f>VLOOKUP(P264,Mapping!$A$1:$B$17,2,0)</f>
        <v>Texas</v>
      </c>
      <c r="R264">
        <v>27231921</v>
      </c>
      <c r="S264">
        <v>556712</v>
      </c>
    </row>
    <row r="265" spans="1:19">
      <c r="A265" s="1">
        <v>43999</v>
      </c>
      <c r="B265" s="1" t="str">
        <f t="shared" si="4"/>
        <v>2020_06</v>
      </c>
      <c r="C265">
        <v>113334</v>
      </c>
      <c r="D265">
        <v>780</v>
      </c>
      <c r="E265">
        <v>9665</v>
      </c>
      <c r="F265">
        <v>5608</v>
      </c>
      <c r="G265">
        <v>1077</v>
      </c>
      <c r="H265">
        <v>28647</v>
      </c>
      <c r="I265">
        <v>225865</v>
      </c>
      <c r="J265">
        <v>9547747</v>
      </c>
      <c r="K265">
        <v>193666</v>
      </c>
      <c r="L265">
        <v>857</v>
      </c>
      <c r="M265">
        <v>2584</v>
      </c>
      <c r="N265">
        <v>2149042</v>
      </c>
      <c r="O265">
        <v>24153</v>
      </c>
      <c r="P265">
        <v>56</v>
      </c>
      <c r="Q265" t="str">
        <f>VLOOKUP(P265,Mapping!$A$1:$B$17,2,0)</f>
        <v>Texas</v>
      </c>
      <c r="R265">
        <v>26675209</v>
      </c>
      <c r="S265">
        <v>561448</v>
      </c>
    </row>
    <row r="266" spans="1:19">
      <c r="A266" s="1">
        <v>43998</v>
      </c>
      <c r="B266" s="1" t="str">
        <f t="shared" si="4"/>
        <v>2020_06</v>
      </c>
      <c r="C266">
        <v>112554</v>
      </c>
      <c r="D266">
        <v>720</v>
      </c>
      <c r="E266">
        <v>9590</v>
      </c>
      <c r="F266">
        <v>5570</v>
      </c>
      <c r="G266">
        <v>1184</v>
      </c>
      <c r="H266">
        <v>28370</v>
      </c>
      <c r="I266">
        <v>224788</v>
      </c>
      <c r="J266">
        <v>9354081</v>
      </c>
      <c r="K266">
        <v>180528</v>
      </c>
      <c r="L266">
        <v>845</v>
      </c>
      <c r="M266">
        <v>2591</v>
      </c>
      <c r="N266">
        <v>2124889</v>
      </c>
      <c r="O266">
        <v>22838</v>
      </c>
      <c r="P266">
        <v>56</v>
      </c>
      <c r="Q266" t="str">
        <f>VLOOKUP(P266,Mapping!$A$1:$B$17,2,0)</f>
        <v>Texas</v>
      </c>
      <c r="R266">
        <v>26113761</v>
      </c>
      <c r="S266">
        <v>504724</v>
      </c>
    </row>
    <row r="267" spans="1:19">
      <c r="A267" s="1">
        <v>43997</v>
      </c>
      <c r="B267" s="1" t="str">
        <f t="shared" si="4"/>
        <v>2020_06</v>
      </c>
      <c r="C267">
        <v>111834</v>
      </c>
      <c r="D267">
        <v>385</v>
      </c>
      <c r="E267">
        <v>9516</v>
      </c>
      <c r="F267">
        <v>5700</v>
      </c>
      <c r="G267">
        <v>664</v>
      </c>
      <c r="H267">
        <v>28034</v>
      </c>
      <c r="I267">
        <v>223604</v>
      </c>
      <c r="J267">
        <v>9173553</v>
      </c>
      <c r="K267">
        <v>167343</v>
      </c>
      <c r="L267">
        <v>835</v>
      </c>
      <c r="M267">
        <v>2636</v>
      </c>
      <c r="N267">
        <v>2102051</v>
      </c>
      <c r="O267">
        <v>18255</v>
      </c>
      <c r="P267">
        <v>56</v>
      </c>
      <c r="Q267" t="str">
        <f>VLOOKUP(P267,Mapping!$A$1:$B$17,2,0)</f>
        <v>Texas</v>
      </c>
      <c r="R267">
        <v>25609037</v>
      </c>
      <c r="S267">
        <v>448011</v>
      </c>
    </row>
    <row r="268" spans="1:19">
      <c r="A268" s="1">
        <v>43996</v>
      </c>
      <c r="B268" s="1" t="str">
        <f t="shared" si="4"/>
        <v>2020_06</v>
      </c>
      <c r="C268">
        <v>111449</v>
      </c>
      <c r="D268">
        <v>355</v>
      </c>
      <c r="E268">
        <v>9466</v>
      </c>
      <c r="F268">
        <v>5749</v>
      </c>
      <c r="G268">
        <v>610</v>
      </c>
      <c r="H268">
        <v>28020</v>
      </c>
      <c r="I268">
        <v>222940</v>
      </c>
      <c r="J268">
        <v>9006210</v>
      </c>
      <c r="K268">
        <v>169214</v>
      </c>
      <c r="L268">
        <v>834</v>
      </c>
      <c r="M268">
        <v>2716</v>
      </c>
      <c r="N268">
        <v>2083796</v>
      </c>
      <c r="O268">
        <v>21658</v>
      </c>
      <c r="P268">
        <v>56</v>
      </c>
      <c r="Q268" t="str">
        <f>VLOOKUP(P268,Mapping!$A$1:$B$17,2,0)</f>
        <v>Texas</v>
      </c>
      <c r="R268">
        <v>25161026</v>
      </c>
      <c r="S268">
        <v>477533</v>
      </c>
    </row>
    <row r="269" spans="1:19">
      <c r="A269" s="1">
        <v>43995</v>
      </c>
      <c r="B269" s="1" t="str">
        <f t="shared" si="4"/>
        <v>2020_06</v>
      </c>
      <c r="C269">
        <v>111094</v>
      </c>
      <c r="D269">
        <v>694</v>
      </c>
      <c r="E269">
        <v>9430</v>
      </c>
      <c r="F269">
        <v>5883</v>
      </c>
      <c r="G269">
        <v>954</v>
      </c>
      <c r="H269">
        <v>28578</v>
      </c>
      <c r="I269">
        <v>222330</v>
      </c>
      <c r="J269">
        <v>8836996</v>
      </c>
      <c r="K269">
        <v>197530</v>
      </c>
      <c r="L269">
        <v>830</v>
      </c>
      <c r="M269">
        <v>2726</v>
      </c>
      <c r="N269">
        <v>2062138</v>
      </c>
      <c r="O269">
        <v>25453</v>
      </c>
      <c r="P269">
        <v>56</v>
      </c>
      <c r="Q269" t="str">
        <f>VLOOKUP(P269,Mapping!$A$1:$B$17,2,0)</f>
        <v>Texas</v>
      </c>
      <c r="R269">
        <v>24683493</v>
      </c>
      <c r="S269">
        <v>544608</v>
      </c>
    </row>
    <row r="270" spans="1:19">
      <c r="A270" s="1">
        <v>43994</v>
      </c>
      <c r="B270" s="1" t="str">
        <f t="shared" si="4"/>
        <v>2020_06</v>
      </c>
      <c r="C270">
        <v>110400</v>
      </c>
      <c r="D270">
        <v>766</v>
      </c>
      <c r="E270">
        <v>9373</v>
      </c>
      <c r="F270">
        <v>6009</v>
      </c>
      <c r="G270">
        <v>1376</v>
      </c>
      <c r="H270">
        <v>29306</v>
      </c>
      <c r="I270">
        <v>221376</v>
      </c>
      <c r="J270">
        <v>8639466</v>
      </c>
      <c r="K270">
        <v>228304</v>
      </c>
      <c r="L270">
        <v>814</v>
      </c>
      <c r="M270">
        <v>2738</v>
      </c>
      <c r="N270">
        <v>2036685</v>
      </c>
      <c r="O270">
        <v>23141</v>
      </c>
      <c r="P270">
        <v>56</v>
      </c>
      <c r="Q270" t="str">
        <f>VLOOKUP(P270,Mapping!$A$1:$B$17,2,0)</f>
        <v>Texas</v>
      </c>
      <c r="R270">
        <v>24138885</v>
      </c>
      <c r="S270">
        <v>623384</v>
      </c>
    </row>
    <row r="271" spans="1:19">
      <c r="A271" s="1">
        <v>43993</v>
      </c>
      <c r="B271" s="1" t="str">
        <f t="shared" si="4"/>
        <v>2020_06</v>
      </c>
      <c r="C271">
        <v>109634</v>
      </c>
      <c r="D271">
        <v>896</v>
      </c>
      <c r="E271">
        <v>9295</v>
      </c>
      <c r="F271">
        <v>6075</v>
      </c>
      <c r="G271">
        <v>1526</v>
      </c>
      <c r="H271">
        <v>29850</v>
      </c>
      <c r="I271">
        <v>220000</v>
      </c>
      <c r="J271">
        <v>8411162</v>
      </c>
      <c r="K271">
        <v>149629</v>
      </c>
      <c r="L271">
        <v>792</v>
      </c>
      <c r="M271">
        <v>2885</v>
      </c>
      <c r="N271">
        <v>2013544</v>
      </c>
      <c r="O271">
        <v>21991</v>
      </c>
      <c r="P271">
        <v>56</v>
      </c>
      <c r="Q271" t="str">
        <f>VLOOKUP(P271,Mapping!$A$1:$B$17,2,0)</f>
        <v>Texas</v>
      </c>
      <c r="R271">
        <v>23515501</v>
      </c>
      <c r="S271">
        <v>484979</v>
      </c>
    </row>
    <row r="272" spans="1:19">
      <c r="A272" s="1">
        <v>43992</v>
      </c>
      <c r="B272" s="1" t="str">
        <f t="shared" si="4"/>
        <v>2020_06</v>
      </c>
      <c r="C272">
        <v>108738</v>
      </c>
      <c r="D272">
        <v>893</v>
      </c>
      <c r="E272">
        <v>9225</v>
      </c>
      <c r="F272">
        <v>6256</v>
      </c>
      <c r="G272">
        <v>1239</v>
      </c>
      <c r="H272">
        <v>30961</v>
      </c>
      <c r="I272">
        <v>218474</v>
      </c>
      <c r="J272">
        <v>8261533</v>
      </c>
      <c r="K272">
        <v>168836</v>
      </c>
      <c r="L272">
        <v>780</v>
      </c>
      <c r="M272">
        <v>3022</v>
      </c>
      <c r="N272">
        <v>1991553</v>
      </c>
      <c r="O272">
        <v>20880</v>
      </c>
      <c r="P272">
        <v>56</v>
      </c>
      <c r="Q272" t="str">
        <f>VLOOKUP(P272,Mapping!$A$1:$B$17,2,0)</f>
        <v>Texas</v>
      </c>
      <c r="R272">
        <v>23030522</v>
      </c>
      <c r="S272">
        <v>482620</v>
      </c>
    </row>
    <row r="273" spans="1:19">
      <c r="A273" s="1">
        <v>43991</v>
      </c>
      <c r="B273" s="1" t="str">
        <f t="shared" si="4"/>
        <v>2020_06</v>
      </c>
      <c r="C273">
        <v>107845</v>
      </c>
      <c r="D273">
        <v>886</v>
      </c>
      <c r="E273">
        <v>9141</v>
      </c>
      <c r="F273">
        <v>6453</v>
      </c>
      <c r="G273">
        <v>1279</v>
      </c>
      <c r="H273">
        <v>31179</v>
      </c>
      <c r="I273">
        <v>217235</v>
      </c>
      <c r="J273">
        <v>8092697</v>
      </c>
      <c r="K273">
        <v>155350</v>
      </c>
      <c r="L273">
        <v>771</v>
      </c>
      <c r="M273">
        <v>3088</v>
      </c>
      <c r="N273">
        <v>1970673</v>
      </c>
      <c r="O273">
        <v>16916</v>
      </c>
      <c r="P273">
        <v>56</v>
      </c>
      <c r="Q273" t="str">
        <f>VLOOKUP(P273,Mapping!$A$1:$B$17,2,0)</f>
        <v>Texas</v>
      </c>
      <c r="R273">
        <v>22547902</v>
      </c>
      <c r="S273">
        <v>454850</v>
      </c>
    </row>
    <row r="274" spans="1:19">
      <c r="A274" s="1">
        <v>43990</v>
      </c>
      <c r="B274" s="1" t="str">
        <f t="shared" si="4"/>
        <v>2020_06</v>
      </c>
      <c r="C274">
        <v>106959</v>
      </c>
      <c r="D274">
        <v>675</v>
      </c>
      <c r="E274">
        <v>9013</v>
      </c>
      <c r="F274">
        <v>6398</v>
      </c>
      <c r="G274">
        <v>1071</v>
      </c>
      <c r="H274">
        <v>31105</v>
      </c>
      <c r="I274">
        <v>215956</v>
      </c>
      <c r="J274">
        <v>7937347</v>
      </c>
      <c r="K274">
        <v>132298</v>
      </c>
      <c r="L274">
        <v>762</v>
      </c>
      <c r="M274">
        <v>3238</v>
      </c>
      <c r="N274">
        <v>1953757</v>
      </c>
      <c r="O274">
        <v>16923</v>
      </c>
      <c r="P274">
        <v>56</v>
      </c>
      <c r="Q274" t="str">
        <f>VLOOKUP(P274,Mapping!$A$1:$B$17,2,0)</f>
        <v>Texas</v>
      </c>
      <c r="R274">
        <v>22093052</v>
      </c>
      <c r="S274">
        <v>405793</v>
      </c>
    </row>
    <row r="275" spans="1:19">
      <c r="A275" s="1">
        <v>43989</v>
      </c>
      <c r="B275" s="1" t="str">
        <f t="shared" si="4"/>
        <v>2020_06</v>
      </c>
      <c r="C275">
        <v>106284</v>
      </c>
      <c r="D275">
        <v>447</v>
      </c>
      <c r="E275">
        <v>8957</v>
      </c>
      <c r="F275">
        <v>6501</v>
      </c>
      <c r="G275">
        <v>655</v>
      </c>
      <c r="H275">
        <v>31490</v>
      </c>
      <c r="I275">
        <v>214885</v>
      </c>
      <c r="J275">
        <v>7805049</v>
      </c>
      <c r="K275">
        <v>188348</v>
      </c>
      <c r="L275">
        <v>753</v>
      </c>
      <c r="M275">
        <v>3298</v>
      </c>
      <c r="N275">
        <v>1936834</v>
      </c>
      <c r="O275">
        <v>19056</v>
      </c>
      <c r="P275">
        <v>56</v>
      </c>
      <c r="Q275" t="str">
        <f>VLOOKUP(P275,Mapping!$A$1:$B$17,2,0)</f>
        <v>Texas</v>
      </c>
      <c r="R275">
        <v>21687259</v>
      </c>
      <c r="S275">
        <v>434862</v>
      </c>
    </row>
    <row r="276" spans="1:19">
      <c r="A276" s="1">
        <v>43988</v>
      </c>
      <c r="B276" s="1" t="str">
        <f t="shared" si="4"/>
        <v>2020_06</v>
      </c>
      <c r="C276">
        <v>105837</v>
      </c>
      <c r="D276">
        <v>714</v>
      </c>
      <c r="E276">
        <v>8920</v>
      </c>
      <c r="F276">
        <v>6762</v>
      </c>
      <c r="G276">
        <v>989</v>
      </c>
      <c r="H276">
        <v>31994</v>
      </c>
      <c r="I276">
        <v>214230</v>
      </c>
      <c r="J276">
        <v>7616701</v>
      </c>
      <c r="K276">
        <v>224192</v>
      </c>
      <c r="L276">
        <v>750</v>
      </c>
      <c r="M276">
        <v>3476</v>
      </c>
      <c r="N276">
        <v>1917778</v>
      </c>
      <c r="O276">
        <v>22746</v>
      </c>
      <c r="P276">
        <v>56</v>
      </c>
      <c r="Q276" t="str">
        <f>VLOOKUP(P276,Mapping!$A$1:$B$17,2,0)</f>
        <v>Texas</v>
      </c>
      <c r="R276">
        <v>21252397</v>
      </c>
      <c r="S276">
        <v>557957</v>
      </c>
    </row>
    <row r="277" spans="1:19">
      <c r="A277" s="1">
        <v>43987</v>
      </c>
      <c r="B277" s="1" t="str">
        <f t="shared" si="4"/>
        <v>2020_06</v>
      </c>
      <c r="C277">
        <v>105123</v>
      </c>
      <c r="D277">
        <v>835</v>
      </c>
      <c r="E277">
        <v>8863</v>
      </c>
      <c r="F277">
        <v>6921</v>
      </c>
      <c r="G277">
        <v>1518</v>
      </c>
      <c r="H277">
        <v>32502</v>
      </c>
      <c r="I277">
        <v>213241</v>
      </c>
      <c r="J277">
        <v>7392509</v>
      </c>
      <c r="K277">
        <v>233592</v>
      </c>
      <c r="L277">
        <v>740</v>
      </c>
      <c r="M277">
        <v>3520</v>
      </c>
      <c r="N277">
        <v>1895032</v>
      </c>
      <c r="O277">
        <v>23050</v>
      </c>
      <c r="P277">
        <v>56</v>
      </c>
      <c r="Q277" t="str">
        <f>VLOOKUP(P277,Mapping!$A$1:$B$17,2,0)</f>
        <v>Texas</v>
      </c>
      <c r="R277">
        <v>20694440</v>
      </c>
      <c r="S277">
        <v>624244</v>
      </c>
    </row>
    <row r="278" spans="1:19">
      <c r="A278" s="1">
        <v>43986</v>
      </c>
      <c r="B278" s="1" t="str">
        <f t="shared" si="4"/>
        <v>2020_06</v>
      </c>
      <c r="C278">
        <v>104288</v>
      </c>
      <c r="D278">
        <v>883</v>
      </c>
      <c r="E278">
        <v>8787</v>
      </c>
      <c r="F278">
        <v>7044</v>
      </c>
      <c r="G278">
        <v>-2856</v>
      </c>
      <c r="H278">
        <v>32802</v>
      </c>
      <c r="I278">
        <v>211723</v>
      </c>
      <c r="J278">
        <v>7158917</v>
      </c>
      <c r="K278">
        <v>180430</v>
      </c>
      <c r="L278">
        <v>723</v>
      </c>
      <c r="M278">
        <v>3662</v>
      </c>
      <c r="N278">
        <v>1871982</v>
      </c>
      <c r="O278">
        <v>20477</v>
      </c>
      <c r="P278">
        <v>56</v>
      </c>
      <c r="Q278" t="str">
        <f>VLOOKUP(P278,Mapping!$A$1:$B$17,2,0)</f>
        <v>Texas</v>
      </c>
      <c r="R278">
        <v>20070196</v>
      </c>
      <c r="S278">
        <v>498869</v>
      </c>
    </row>
    <row r="279" spans="1:19">
      <c r="A279" s="1">
        <v>43985</v>
      </c>
      <c r="B279" s="1" t="str">
        <f t="shared" si="4"/>
        <v>2020_06</v>
      </c>
      <c r="C279">
        <v>103405</v>
      </c>
      <c r="D279">
        <v>975</v>
      </c>
      <c r="E279">
        <v>8688</v>
      </c>
      <c r="F279">
        <v>7229</v>
      </c>
      <c r="G279">
        <v>2145</v>
      </c>
      <c r="H279">
        <v>33227</v>
      </c>
      <c r="I279">
        <v>214579</v>
      </c>
      <c r="J279">
        <v>6978487</v>
      </c>
      <c r="K279">
        <v>185773</v>
      </c>
      <c r="L279">
        <v>717</v>
      </c>
      <c r="M279">
        <v>3754</v>
      </c>
      <c r="N279">
        <v>1851505</v>
      </c>
      <c r="O279">
        <v>20182</v>
      </c>
      <c r="P279">
        <v>56</v>
      </c>
      <c r="Q279" t="str">
        <f>VLOOKUP(P279,Mapping!$A$1:$B$17,2,0)</f>
        <v>Texas</v>
      </c>
      <c r="R279">
        <v>19571327</v>
      </c>
      <c r="S279">
        <v>504449</v>
      </c>
    </row>
    <row r="280" spans="1:19">
      <c r="A280" s="1">
        <v>43984</v>
      </c>
      <c r="B280" s="1" t="str">
        <f t="shared" si="4"/>
        <v>2020_06</v>
      </c>
      <c r="C280">
        <v>102430</v>
      </c>
      <c r="D280">
        <v>971</v>
      </c>
      <c r="E280">
        <v>8566</v>
      </c>
      <c r="F280">
        <v>7410</v>
      </c>
      <c r="G280">
        <v>1735</v>
      </c>
      <c r="H280">
        <v>33956</v>
      </c>
      <c r="I280">
        <v>212434</v>
      </c>
      <c r="J280">
        <v>6792714</v>
      </c>
      <c r="K280">
        <v>161590</v>
      </c>
      <c r="L280">
        <v>710</v>
      </c>
      <c r="M280">
        <v>3854</v>
      </c>
      <c r="N280">
        <v>1831323</v>
      </c>
      <c r="O280">
        <v>19879</v>
      </c>
      <c r="P280">
        <v>56</v>
      </c>
      <c r="Q280" t="str">
        <f>VLOOKUP(P280,Mapping!$A$1:$B$17,2,0)</f>
        <v>Texas</v>
      </c>
      <c r="R280">
        <v>19066878</v>
      </c>
      <c r="S280">
        <v>449048</v>
      </c>
    </row>
    <row r="281" spans="1:19">
      <c r="A281" s="1">
        <v>43983</v>
      </c>
      <c r="B281" s="1" t="str">
        <f t="shared" si="4"/>
        <v>2020_06</v>
      </c>
      <c r="C281">
        <v>101459</v>
      </c>
      <c r="D281">
        <v>679</v>
      </c>
      <c r="E281">
        <v>8485</v>
      </c>
      <c r="F281">
        <v>7592</v>
      </c>
      <c r="G281">
        <v>2862</v>
      </c>
      <c r="H281">
        <v>34325</v>
      </c>
      <c r="I281">
        <v>210699</v>
      </c>
      <c r="J281">
        <v>6631124</v>
      </c>
      <c r="K281">
        <v>158114</v>
      </c>
      <c r="L281">
        <v>704</v>
      </c>
      <c r="M281">
        <v>3950</v>
      </c>
      <c r="N281">
        <v>1811444</v>
      </c>
      <c r="O281">
        <v>20101</v>
      </c>
      <c r="P281">
        <v>56</v>
      </c>
      <c r="Q281" t="str">
        <f>VLOOKUP(P281,Mapping!$A$1:$B$17,2,0)</f>
        <v>Texas</v>
      </c>
      <c r="R281">
        <v>18617830</v>
      </c>
      <c r="S281">
        <v>419427</v>
      </c>
    </row>
    <row r="282" spans="1:19">
      <c r="A282" s="1">
        <v>43982</v>
      </c>
      <c r="B282" s="1" t="str">
        <f t="shared" si="4"/>
        <v>2020_05</v>
      </c>
      <c r="C282">
        <v>100780</v>
      </c>
      <c r="D282">
        <v>655</v>
      </c>
      <c r="E282">
        <v>8445</v>
      </c>
      <c r="F282">
        <v>7625</v>
      </c>
      <c r="G282">
        <v>895</v>
      </c>
      <c r="H282">
        <v>34925</v>
      </c>
      <c r="I282">
        <v>207837</v>
      </c>
      <c r="J282">
        <v>6473010</v>
      </c>
      <c r="K282">
        <v>147185</v>
      </c>
      <c r="L282">
        <v>704</v>
      </c>
      <c r="M282">
        <v>3669</v>
      </c>
      <c r="N282">
        <v>1791343</v>
      </c>
      <c r="O282">
        <v>21641</v>
      </c>
      <c r="P282">
        <v>56</v>
      </c>
      <c r="Q282" t="str">
        <f>VLOOKUP(P282,Mapping!$A$1:$B$17,2,0)</f>
        <v>Texas</v>
      </c>
      <c r="R282">
        <v>18198403</v>
      </c>
      <c r="S282">
        <v>430493</v>
      </c>
    </row>
    <row r="283" spans="1:19">
      <c r="A283" s="1">
        <v>43981</v>
      </c>
      <c r="B283" s="1" t="str">
        <f t="shared" si="4"/>
        <v>2020_05</v>
      </c>
      <c r="C283">
        <v>100125</v>
      </c>
      <c r="D283">
        <v>923</v>
      </c>
      <c r="E283">
        <v>8305</v>
      </c>
      <c r="F283">
        <v>7960</v>
      </c>
      <c r="G283">
        <v>1421</v>
      </c>
      <c r="H283">
        <v>35759</v>
      </c>
      <c r="I283">
        <v>206942</v>
      </c>
      <c r="J283">
        <v>6325825</v>
      </c>
      <c r="K283">
        <v>167649</v>
      </c>
      <c r="L283">
        <v>698</v>
      </c>
      <c r="M283">
        <v>4008</v>
      </c>
      <c r="N283">
        <v>1769702</v>
      </c>
      <c r="O283">
        <v>23596</v>
      </c>
      <c r="P283">
        <v>56</v>
      </c>
      <c r="Q283" t="str">
        <f>VLOOKUP(P283,Mapping!$A$1:$B$17,2,0)</f>
        <v>Texas</v>
      </c>
      <c r="R283">
        <v>17767910</v>
      </c>
      <c r="S283">
        <v>457174</v>
      </c>
    </row>
    <row r="284" spans="1:19">
      <c r="A284" s="1">
        <v>43980</v>
      </c>
      <c r="B284" s="1" t="str">
        <f t="shared" si="4"/>
        <v>2020_05</v>
      </c>
      <c r="C284">
        <v>99202</v>
      </c>
      <c r="D284">
        <v>1174</v>
      </c>
      <c r="E284">
        <v>8235</v>
      </c>
      <c r="F284">
        <v>8170</v>
      </c>
      <c r="G284">
        <v>1571</v>
      </c>
      <c r="H284">
        <v>36942</v>
      </c>
      <c r="I284">
        <v>205521</v>
      </c>
      <c r="J284">
        <v>6158176</v>
      </c>
      <c r="K284">
        <v>196292</v>
      </c>
      <c r="L284">
        <v>689</v>
      </c>
      <c r="M284">
        <v>4028</v>
      </c>
      <c r="N284">
        <v>1746106</v>
      </c>
      <c r="O284">
        <v>23618</v>
      </c>
      <c r="P284">
        <v>56</v>
      </c>
      <c r="Q284" t="str">
        <f>VLOOKUP(P284,Mapping!$A$1:$B$17,2,0)</f>
        <v>Texas</v>
      </c>
      <c r="R284">
        <v>17310736</v>
      </c>
      <c r="S284">
        <v>534228</v>
      </c>
    </row>
    <row r="285" spans="1:19">
      <c r="A285" s="1">
        <v>43979</v>
      </c>
      <c r="B285" s="1" t="str">
        <f t="shared" si="4"/>
        <v>2020_05</v>
      </c>
      <c r="C285">
        <v>98028</v>
      </c>
      <c r="D285">
        <v>1235</v>
      </c>
      <c r="E285">
        <v>8109</v>
      </c>
      <c r="F285">
        <v>8392</v>
      </c>
      <c r="G285">
        <v>1594</v>
      </c>
      <c r="H285">
        <v>38000</v>
      </c>
      <c r="I285">
        <v>203950</v>
      </c>
      <c r="J285">
        <v>5961884</v>
      </c>
      <c r="K285">
        <v>188257</v>
      </c>
      <c r="L285">
        <v>676</v>
      </c>
      <c r="M285">
        <v>4079</v>
      </c>
      <c r="N285">
        <v>1722488</v>
      </c>
      <c r="O285">
        <v>22799</v>
      </c>
      <c r="P285">
        <v>56</v>
      </c>
      <c r="Q285" t="str">
        <f>VLOOKUP(P285,Mapping!$A$1:$B$17,2,0)</f>
        <v>Texas</v>
      </c>
      <c r="R285">
        <v>16776508</v>
      </c>
      <c r="S285">
        <v>493996</v>
      </c>
    </row>
    <row r="286" spans="1:19">
      <c r="A286" s="1">
        <v>43978</v>
      </c>
      <c r="B286" s="1" t="str">
        <f t="shared" si="4"/>
        <v>2020_05</v>
      </c>
      <c r="C286">
        <v>96793</v>
      </c>
      <c r="D286">
        <v>1335</v>
      </c>
      <c r="E286">
        <v>8015</v>
      </c>
      <c r="F286">
        <v>8552</v>
      </c>
      <c r="G286">
        <v>1561</v>
      </c>
      <c r="H286">
        <v>38300</v>
      </c>
      <c r="I286">
        <v>202356</v>
      </c>
      <c r="J286">
        <v>5773627</v>
      </c>
      <c r="K286">
        <v>151062</v>
      </c>
      <c r="L286">
        <v>666</v>
      </c>
      <c r="M286">
        <v>4223</v>
      </c>
      <c r="N286">
        <v>1699689</v>
      </c>
      <c r="O286">
        <v>19172</v>
      </c>
      <c r="P286">
        <v>56</v>
      </c>
      <c r="Q286" t="str">
        <f>VLOOKUP(P286,Mapping!$A$1:$B$17,2,0)</f>
        <v>Texas</v>
      </c>
      <c r="R286">
        <v>16282512</v>
      </c>
      <c r="S286">
        <v>416554</v>
      </c>
    </row>
    <row r="287" spans="1:19">
      <c r="A287" s="1">
        <v>43977</v>
      </c>
      <c r="B287" s="1" t="str">
        <f t="shared" si="4"/>
        <v>2020_05</v>
      </c>
      <c r="C287">
        <v>95458</v>
      </c>
      <c r="D287">
        <v>665</v>
      </c>
      <c r="E287">
        <v>7899</v>
      </c>
      <c r="F287">
        <v>8580</v>
      </c>
      <c r="G287">
        <v>17287</v>
      </c>
      <c r="H287">
        <v>37751</v>
      </c>
      <c r="I287">
        <v>200795</v>
      </c>
      <c r="J287">
        <v>5622565</v>
      </c>
      <c r="K287">
        <v>112350</v>
      </c>
      <c r="L287">
        <v>650</v>
      </c>
      <c r="M287">
        <v>4221</v>
      </c>
      <c r="N287">
        <v>1680517</v>
      </c>
      <c r="O287">
        <v>16690</v>
      </c>
      <c r="P287">
        <v>56</v>
      </c>
      <c r="Q287" t="str">
        <f>VLOOKUP(P287,Mapping!$A$1:$B$17,2,0)</f>
        <v>Texas</v>
      </c>
      <c r="R287">
        <v>15865958</v>
      </c>
      <c r="S287">
        <v>315330</v>
      </c>
    </row>
    <row r="288" spans="1:19">
      <c r="A288" s="1">
        <v>43976</v>
      </c>
      <c r="B288" s="1" t="str">
        <f t="shared" si="4"/>
        <v>2020_05</v>
      </c>
      <c r="C288">
        <v>94793</v>
      </c>
      <c r="D288">
        <v>556</v>
      </c>
      <c r="E288">
        <v>7847</v>
      </c>
      <c r="F288">
        <v>8467</v>
      </c>
      <c r="G288">
        <v>898</v>
      </c>
      <c r="H288">
        <v>37703</v>
      </c>
      <c r="I288">
        <v>183508</v>
      </c>
      <c r="J288">
        <v>5510215</v>
      </c>
      <c r="K288">
        <v>167919</v>
      </c>
      <c r="L288">
        <v>642</v>
      </c>
      <c r="M288">
        <v>4232</v>
      </c>
      <c r="N288">
        <v>1663827</v>
      </c>
      <c r="O288">
        <v>18555</v>
      </c>
      <c r="P288">
        <v>56</v>
      </c>
      <c r="Q288" t="str">
        <f>VLOOKUP(P288,Mapping!$A$1:$B$17,2,0)</f>
        <v>Texas</v>
      </c>
      <c r="R288">
        <v>15550628</v>
      </c>
      <c r="S288">
        <v>408047</v>
      </c>
    </row>
    <row r="289" spans="1:19">
      <c r="A289" s="1">
        <v>43975</v>
      </c>
      <c r="B289" s="1" t="str">
        <f t="shared" si="4"/>
        <v>2020_05</v>
      </c>
      <c r="C289">
        <v>94237</v>
      </c>
      <c r="D289">
        <v>688</v>
      </c>
      <c r="E289">
        <v>7801</v>
      </c>
      <c r="F289">
        <v>8491</v>
      </c>
      <c r="G289">
        <v>1028</v>
      </c>
      <c r="H289">
        <v>37742</v>
      </c>
      <c r="I289">
        <v>182610</v>
      </c>
      <c r="J289">
        <v>5342296</v>
      </c>
      <c r="K289">
        <v>128061</v>
      </c>
      <c r="L289">
        <v>639</v>
      </c>
      <c r="M289">
        <v>4380</v>
      </c>
      <c r="N289">
        <v>1645272</v>
      </c>
      <c r="O289">
        <v>19062</v>
      </c>
      <c r="P289">
        <v>56</v>
      </c>
      <c r="Q289" t="str">
        <f>VLOOKUP(P289,Mapping!$A$1:$B$17,2,0)</f>
        <v>Texas</v>
      </c>
      <c r="R289">
        <v>15142581</v>
      </c>
      <c r="S289">
        <v>389319</v>
      </c>
    </row>
    <row r="290" spans="1:19">
      <c r="A290" s="1">
        <v>43974</v>
      </c>
      <c r="B290" s="1" t="str">
        <f t="shared" si="4"/>
        <v>2020_05</v>
      </c>
      <c r="C290">
        <v>93549</v>
      </c>
      <c r="D290">
        <v>1040</v>
      </c>
      <c r="E290">
        <v>7770</v>
      </c>
      <c r="F290">
        <v>8739</v>
      </c>
      <c r="G290">
        <v>1385</v>
      </c>
      <c r="H290">
        <v>38625</v>
      </c>
      <c r="I290">
        <v>181582</v>
      </c>
      <c r="J290">
        <v>5214235</v>
      </c>
      <c r="K290">
        <v>118220</v>
      </c>
      <c r="L290">
        <v>638</v>
      </c>
      <c r="M290">
        <v>4621</v>
      </c>
      <c r="N290">
        <v>1626210</v>
      </c>
      <c r="O290">
        <v>22561</v>
      </c>
      <c r="P290">
        <v>56</v>
      </c>
      <c r="Q290" t="str">
        <f>VLOOKUP(P290,Mapping!$A$1:$B$17,2,0)</f>
        <v>Texas</v>
      </c>
      <c r="R290">
        <v>14753262</v>
      </c>
      <c r="S290">
        <v>444574</v>
      </c>
    </row>
    <row r="291" spans="1:19">
      <c r="A291" s="1">
        <v>43973</v>
      </c>
      <c r="B291" s="1" t="str">
        <f t="shared" si="4"/>
        <v>2020_05</v>
      </c>
      <c r="C291">
        <v>92509</v>
      </c>
      <c r="D291">
        <v>1290</v>
      </c>
      <c r="E291">
        <v>7689</v>
      </c>
      <c r="F291">
        <v>9042</v>
      </c>
      <c r="G291">
        <v>3949</v>
      </c>
      <c r="H291">
        <v>40008</v>
      </c>
      <c r="I291">
        <v>180197</v>
      </c>
      <c r="J291">
        <v>5096015</v>
      </c>
      <c r="K291">
        <v>172853</v>
      </c>
      <c r="L291">
        <v>633</v>
      </c>
      <c r="M291">
        <v>4714</v>
      </c>
      <c r="N291">
        <v>1603649</v>
      </c>
      <c r="O291">
        <v>24115</v>
      </c>
      <c r="P291">
        <v>56</v>
      </c>
      <c r="Q291" t="str">
        <f>VLOOKUP(P291,Mapping!$A$1:$B$17,2,0)</f>
        <v>Texas</v>
      </c>
      <c r="R291">
        <v>14308688</v>
      </c>
      <c r="S291">
        <v>453783</v>
      </c>
    </row>
    <row r="292" spans="1:19">
      <c r="A292" s="1">
        <v>43972</v>
      </c>
      <c r="B292" s="1" t="str">
        <f t="shared" si="4"/>
        <v>2020_05</v>
      </c>
      <c r="C292">
        <v>91219</v>
      </c>
      <c r="D292">
        <v>1380</v>
      </c>
      <c r="E292">
        <v>7412</v>
      </c>
      <c r="F292">
        <v>9092</v>
      </c>
      <c r="G292">
        <v>4547</v>
      </c>
      <c r="H292">
        <v>41359</v>
      </c>
      <c r="I292">
        <v>176248</v>
      </c>
      <c r="J292">
        <v>4923162</v>
      </c>
      <c r="K292">
        <v>228097</v>
      </c>
      <c r="L292">
        <v>616</v>
      </c>
      <c r="M292">
        <v>4871</v>
      </c>
      <c r="N292">
        <v>1579534</v>
      </c>
      <c r="O292">
        <v>26831</v>
      </c>
      <c r="P292">
        <v>56</v>
      </c>
      <c r="Q292" t="str">
        <f>VLOOKUP(P292,Mapping!$A$1:$B$17,2,0)</f>
        <v>Texas</v>
      </c>
      <c r="R292">
        <v>13854905</v>
      </c>
      <c r="S292">
        <v>508832</v>
      </c>
    </row>
    <row r="293" spans="1:19">
      <c r="A293" s="1">
        <v>43971</v>
      </c>
      <c r="B293" s="1" t="str">
        <f t="shared" si="4"/>
        <v>2020_05</v>
      </c>
      <c r="C293">
        <v>89839</v>
      </c>
      <c r="D293">
        <v>1397</v>
      </c>
      <c r="E293">
        <v>7319</v>
      </c>
      <c r="F293">
        <v>9522</v>
      </c>
      <c r="G293">
        <v>1756</v>
      </c>
      <c r="H293">
        <v>41856</v>
      </c>
      <c r="I293">
        <v>171701</v>
      </c>
      <c r="J293">
        <v>4695065</v>
      </c>
      <c r="K293">
        <v>167279</v>
      </c>
      <c r="L293">
        <v>613</v>
      </c>
      <c r="M293">
        <v>4907</v>
      </c>
      <c r="N293">
        <v>1552703</v>
      </c>
      <c r="O293">
        <v>21293</v>
      </c>
      <c r="P293">
        <v>56</v>
      </c>
      <c r="Q293" t="str">
        <f>VLOOKUP(P293,Mapping!$A$1:$B$17,2,0)</f>
        <v>Texas</v>
      </c>
      <c r="R293">
        <v>13346073</v>
      </c>
      <c r="S293">
        <v>450292</v>
      </c>
    </row>
    <row r="294" spans="1:19">
      <c r="A294" s="1">
        <v>43970</v>
      </c>
      <c r="B294" s="1" t="str">
        <f t="shared" si="4"/>
        <v>2020_05</v>
      </c>
      <c r="C294">
        <v>88442</v>
      </c>
      <c r="D294">
        <v>1317</v>
      </c>
      <c r="E294">
        <v>7217</v>
      </c>
      <c r="F294">
        <v>9598</v>
      </c>
      <c r="G294">
        <v>1548</v>
      </c>
      <c r="H294">
        <v>42023</v>
      </c>
      <c r="I294">
        <v>169945</v>
      </c>
      <c r="J294">
        <v>4527786</v>
      </c>
      <c r="K294">
        <v>165975</v>
      </c>
      <c r="L294">
        <v>606</v>
      </c>
      <c r="M294">
        <v>5032</v>
      </c>
      <c r="N294">
        <v>1531410</v>
      </c>
      <c r="O294">
        <v>20687</v>
      </c>
      <c r="P294">
        <v>56</v>
      </c>
      <c r="Q294" t="str">
        <f>VLOOKUP(P294,Mapping!$A$1:$B$17,2,0)</f>
        <v>Texas</v>
      </c>
      <c r="R294">
        <v>12895781</v>
      </c>
      <c r="S294">
        <v>420506</v>
      </c>
    </row>
    <row r="295" spans="1:19">
      <c r="A295" s="1">
        <v>43969</v>
      </c>
      <c r="B295" s="1" t="str">
        <f t="shared" si="4"/>
        <v>2020_05</v>
      </c>
      <c r="C295">
        <v>87125</v>
      </c>
      <c r="D295">
        <v>854</v>
      </c>
      <c r="E295">
        <v>7064</v>
      </c>
      <c r="F295">
        <v>9748</v>
      </c>
      <c r="G295">
        <v>1132</v>
      </c>
      <c r="H295">
        <v>41940</v>
      </c>
      <c r="I295">
        <v>168397</v>
      </c>
      <c r="J295">
        <v>4361811</v>
      </c>
      <c r="K295">
        <v>127310</v>
      </c>
      <c r="L295">
        <v>602</v>
      </c>
      <c r="M295">
        <v>5260</v>
      </c>
      <c r="N295">
        <v>1510723</v>
      </c>
      <c r="O295">
        <v>20597</v>
      </c>
      <c r="P295">
        <v>56</v>
      </c>
      <c r="Q295" t="str">
        <f>VLOOKUP(P295,Mapping!$A$1:$B$17,2,0)</f>
        <v>Texas</v>
      </c>
      <c r="R295">
        <v>12475275</v>
      </c>
      <c r="S295">
        <v>349995</v>
      </c>
    </row>
    <row r="296" spans="1:19">
      <c r="A296" s="1">
        <v>43968</v>
      </c>
      <c r="B296" s="1" t="str">
        <f t="shared" si="4"/>
        <v>2020_05</v>
      </c>
      <c r="C296">
        <v>86271</v>
      </c>
      <c r="D296">
        <v>873</v>
      </c>
      <c r="E296">
        <v>7003</v>
      </c>
      <c r="F296">
        <v>9945</v>
      </c>
      <c r="G296">
        <v>1134</v>
      </c>
      <c r="H296">
        <v>42019</v>
      </c>
      <c r="I296">
        <v>167265</v>
      </c>
      <c r="J296">
        <v>4234501</v>
      </c>
      <c r="K296">
        <v>140015</v>
      </c>
      <c r="L296">
        <v>593</v>
      </c>
      <c r="M296">
        <v>5467</v>
      </c>
      <c r="N296">
        <v>1490126</v>
      </c>
      <c r="O296">
        <v>20436</v>
      </c>
      <c r="P296">
        <v>56</v>
      </c>
      <c r="Q296" t="str">
        <f>VLOOKUP(P296,Mapping!$A$1:$B$17,2,0)</f>
        <v>Texas</v>
      </c>
      <c r="R296">
        <v>12125280</v>
      </c>
      <c r="S296">
        <v>351153</v>
      </c>
    </row>
    <row r="297" spans="1:19">
      <c r="A297" s="1">
        <v>43967</v>
      </c>
      <c r="B297" s="1" t="str">
        <f t="shared" si="4"/>
        <v>2020_05</v>
      </c>
      <c r="C297">
        <v>85398</v>
      </c>
      <c r="D297">
        <v>1237</v>
      </c>
      <c r="E297">
        <v>6945</v>
      </c>
      <c r="F297">
        <v>10276</v>
      </c>
      <c r="G297">
        <v>1796</v>
      </c>
      <c r="H297">
        <v>43515</v>
      </c>
      <c r="I297">
        <v>166131</v>
      </c>
      <c r="J297">
        <v>4094486</v>
      </c>
      <c r="K297">
        <v>130077</v>
      </c>
      <c r="L297">
        <v>592</v>
      </c>
      <c r="M297">
        <v>5532</v>
      </c>
      <c r="N297">
        <v>1469690</v>
      </c>
      <c r="O297">
        <v>23743</v>
      </c>
      <c r="P297">
        <v>56</v>
      </c>
      <c r="Q297" t="str">
        <f>VLOOKUP(P297,Mapping!$A$1:$B$17,2,0)</f>
        <v>Texas</v>
      </c>
      <c r="R297">
        <v>11774127</v>
      </c>
      <c r="S297">
        <v>392591</v>
      </c>
    </row>
    <row r="298" spans="1:19">
      <c r="A298" s="1">
        <v>43966</v>
      </c>
      <c r="B298" s="1" t="str">
        <f t="shared" si="4"/>
        <v>2020_05</v>
      </c>
      <c r="C298">
        <v>84161</v>
      </c>
      <c r="D298">
        <v>1538</v>
      </c>
      <c r="E298">
        <v>6890</v>
      </c>
      <c r="F298">
        <v>10476</v>
      </c>
      <c r="G298">
        <v>1314</v>
      </c>
      <c r="H298">
        <v>44553</v>
      </c>
      <c r="I298">
        <v>164335</v>
      </c>
      <c r="J298">
        <v>3964409</v>
      </c>
      <c r="K298">
        <v>123836</v>
      </c>
      <c r="L298">
        <v>589</v>
      </c>
      <c r="M298">
        <v>5744</v>
      </c>
      <c r="N298">
        <v>1445947</v>
      </c>
      <c r="O298">
        <v>25490</v>
      </c>
      <c r="P298">
        <v>56</v>
      </c>
      <c r="Q298" t="str">
        <f>VLOOKUP(P298,Mapping!$A$1:$B$17,2,0)</f>
        <v>Texas</v>
      </c>
      <c r="R298">
        <v>11381536</v>
      </c>
      <c r="S298">
        <v>406415</v>
      </c>
    </row>
    <row r="299" spans="1:19">
      <c r="A299" s="1">
        <v>43965</v>
      </c>
      <c r="B299" s="1" t="str">
        <f t="shared" si="4"/>
        <v>2020_05</v>
      </c>
      <c r="C299">
        <v>82623</v>
      </c>
      <c r="D299">
        <v>1853</v>
      </c>
      <c r="E299">
        <v>6795</v>
      </c>
      <c r="F299">
        <v>10655</v>
      </c>
      <c r="G299">
        <v>3160</v>
      </c>
      <c r="H299">
        <v>45923</v>
      </c>
      <c r="I299">
        <v>163021</v>
      </c>
      <c r="J299">
        <v>3840573</v>
      </c>
      <c r="K299">
        <v>137271</v>
      </c>
      <c r="L299">
        <v>582</v>
      </c>
      <c r="M299">
        <v>5940</v>
      </c>
      <c r="N299">
        <v>1420457</v>
      </c>
      <c r="O299">
        <v>26773</v>
      </c>
      <c r="P299">
        <v>56</v>
      </c>
      <c r="Q299" t="str">
        <f>VLOOKUP(P299,Mapping!$A$1:$B$17,2,0)</f>
        <v>Texas</v>
      </c>
      <c r="R299">
        <v>10975121</v>
      </c>
      <c r="S299">
        <v>391455</v>
      </c>
    </row>
    <row r="300" spans="1:19">
      <c r="A300" s="1">
        <v>43964</v>
      </c>
      <c r="B300" s="1" t="str">
        <f t="shared" si="4"/>
        <v>2020_05</v>
      </c>
      <c r="C300">
        <v>80770</v>
      </c>
      <c r="D300">
        <v>1730</v>
      </c>
      <c r="E300">
        <v>6713</v>
      </c>
      <c r="F300">
        <v>10991</v>
      </c>
      <c r="G300">
        <v>1786</v>
      </c>
      <c r="H300">
        <v>46921</v>
      </c>
      <c r="I300">
        <v>159861</v>
      </c>
      <c r="J300">
        <v>3703302</v>
      </c>
      <c r="K300">
        <v>116695</v>
      </c>
      <c r="L300">
        <v>572</v>
      </c>
      <c r="M300">
        <v>6164</v>
      </c>
      <c r="N300">
        <v>1393684</v>
      </c>
      <c r="O300">
        <v>21500</v>
      </c>
      <c r="P300">
        <v>56</v>
      </c>
      <c r="Q300" t="str">
        <f>VLOOKUP(P300,Mapping!$A$1:$B$17,2,0)</f>
        <v>Texas</v>
      </c>
      <c r="R300">
        <v>10583666</v>
      </c>
      <c r="S300">
        <v>345138</v>
      </c>
    </row>
    <row r="301" spans="1:19">
      <c r="A301" s="1">
        <v>43963</v>
      </c>
      <c r="B301" s="1" t="str">
        <f t="shared" si="4"/>
        <v>2020_05</v>
      </c>
      <c r="C301">
        <v>79040</v>
      </c>
      <c r="D301">
        <v>1509</v>
      </c>
      <c r="E301">
        <v>6585</v>
      </c>
      <c r="F301">
        <v>11241</v>
      </c>
      <c r="G301">
        <v>1486</v>
      </c>
      <c r="H301">
        <v>47343</v>
      </c>
      <c r="I301">
        <v>158075</v>
      </c>
      <c r="J301">
        <v>3586607</v>
      </c>
      <c r="K301">
        <v>109273</v>
      </c>
      <c r="L301">
        <v>559</v>
      </c>
      <c r="M301">
        <v>6350</v>
      </c>
      <c r="N301">
        <v>1372184</v>
      </c>
      <c r="O301">
        <v>22442</v>
      </c>
      <c r="P301">
        <v>56</v>
      </c>
      <c r="Q301" t="str">
        <f>VLOOKUP(P301,Mapping!$A$1:$B$17,2,0)</f>
        <v>Texas</v>
      </c>
      <c r="R301">
        <v>10238528</v>
      </c>
      <c r="S301">
        <v>339232</v>
      </c>
    </row>
    <row r="302" spans="1:19">
      <c r="A302" s="1">
        <v>43962</v>
      </c>
      <c r="B302" s="1" t="str">
        <f t="shared" si="4"/>
        <v>2020_05</v>
      </c>
      <c r="C302">
        <v>77531</v>
      </c>
      <c r="D302">
        <v>891</v>
      </c>
      <c r="E302">
        <v>6488</v>
      </c>
      <c r="F302">
        <v>11153</v>
      </c>
      <c r="G302">
        <v>1374</v>
      </c>
      <c r="H302">
        <v>46550</v>
      </c>
      <c r="I302">
        <v>156589</v>
      </c>
      <c r="J302">
        <v>3477334</v>
      </c>
      <c r="K302">
        <v>207145</v>
      </c>
      <c r="L302">
        <v>551</v>
      </c>
      <c r="M302">
        <v>6349</v>
      </c>
      <c r="N302">
        <v>1349742</v>
      </c>
      <c r="O302">
        <v>18140</v>
      </c>
      <c r="P302">
        <v>56</v>
      </c>
      <c r="Q302" t="str">
        <f>VLOOKUP(P302,Mapping!$A$1:$B$17,2,0)</f>
        <v>Texas</v>
      </c>
      <c r="R302">
        <v>9899296</v>
      </c>
      <c r="S302">
        <v>374214</v>
      </c>
    </row>
    <row r="303" spans="1:19">
      <c r="A303" s="1">
        <v>43961</v>
      </c>
      <c r="B303" s="1" t="str">
        <f t="shared" si="4"/>
        <v>2020_05</v>
      </c>
      <c r="C303">
        <v>76640</v>
      </c>
      <c r="D303">
        <v>1035</v>
      </c>
      <c r="E303">
        <v>6445</v>
      </c>
      <c r="F303">
        <v>11382</v>
      </c>
      <c r="G303">
        <v>1043</v>
      </c>
      <c r="H303">
        <v>46735</v>
      </c>
      <c r="I303">
        <v>155215</v>
      </c>
      <c r="J303">
        <v>3270189</v>
      </c>
      <c r="K303">
        <v>93962</v>
      </c>
      <c r="L303">
        <v>547</v>
      </c>
      <c r="M303">
        <v>6392</v>
      </c>
      <c r="N303">
        <v>1331602</v>
      </c>
      <c r="O303">
        <v>21116</v>
      </c>
      <c r="P303">
        <v>56</v>
      </c>
      <c r="Q303" t="str">
        <f>VLOOKUP(P303,Mapping!$A$1:$B$17,2,0)</f>
        <v>Texas</v>
      </c>
      <c r="R303">
        <v>9525082</v>
      </c>
      <c r="S303">
        <v>275936</v>
      </c>
    </row>
    <row r="304" spans="1:19">
      <c r="A304" s="1">
        <v>43960</v>
      </c>
      <c r="B304" s="1" t="str">
        <f t="shared" si="4"/>
        <v>2020_05</v>
      </c>
      <c r="C304">
        <v>75605</v>
      </c>
      <c r="D304">
        <v>1456</v>
      </c>
      <c r="E304">
        <v>6367</v>
      </c>
      <c r="F304">
        <v>11504</v>
      </c>
      <c r="G304">
        <v>1680</v>
      </c>
      <c r="H304">
        <v>48581</v>
      </c>
      <c r="I304">
        <v>154172</v>
      </c>
      <c r="J304">
        <v>3176227</v>
      </c>
      <c r="K304">
        <v>111242</v>
      </c>
      <c r="L304">
        <v>543</v>
      </c>
      <c r="M304">
        <v>6550</v>
      </c>
      <c r="N304">
        <v>1310486</v>
      </c>
      <c r="O304">
        <v>25320</v>
      </c>
      <c r="P304">
        <v>56</v>
      </c>
      <c r="Q304" t="str">
        <f>VLOOKUP(P304,Mapping!$A$1:$B$17,2,0)</f>
        <v>Texas</v>
      </c>
      <c r="R304">
        <v>9249146</v>
      </c>
      <c r="S304">
        <v>323737</v>
      </c>
    </row>
    <row r="305" spans="1:19">
      <c r="A305" s="1">
        <v>43959</v>
      </c>
      <c r="B305" s="1" t="str">
        <f t="shared" si="4"/>
        <v>2020_05</v>
      </c>
      <c r="C305">
        <v>74149</v>
      </c>
      <c r="D305">
        <v>1784</v>
      </c>
      <c r="E305">
        <v>6294</v>
      </c>
      <c r="F305">
        <v>11786</v>
      </c>
      <c r="G305">
        <v>6230</v>
      </c>
      <c r="H305">
        <v>49770</v>
      </c>
      <c r="I305">
        <v>152492</v>
      </c>
      <c r="J305">
        <v>3064985</v>
      </c>
      <c r="K305">
        <v>104963</v>
      </c>
      <c r="L305">
        <v>531</v>
      </c>
      <c r="M305">
        <v>6793</v>
      </c>
      <c r="N305">
        <v>1285166</v>
      </c>
      <c r="O305">
        <v>27197</v>
      </c>
      <c r="P305">
        <v>56</v>
      </c>
      <c r="Q305" t="str">
        <f>VLOOKUP(P305,Mapping!$A$1:$B$17,2,0)</f>
        <v>Texas</v>
      </c>
      <c r="R305">
        <v>8925409</v>
      </c>
      <c r="S305">
        <v>312586</v>
      </c>
    </row>
    <row r="306" spans="1:19">
      <c r="A306" s="1">
        <v>43958</v>
      </c>
      <c r="B306" s="1" t="str">
        <f t="shared" si="4"/>
        <v>2020_05</v>
      </c>
      <c r="C306">
        <v>72365</v>
      </c>
      <c r="D306">
        <v>2748</v>
      </c>
      <c r="E306">
        <v>5174</v>
      </c>
      <c r="F306">
        <v>12135</v>
      </c>
      <c r="G306">
        <v>4191</v>
      </c>
      <c r="H306">
        <v>51445</v>
      </c>
      <c r="I306">
        <v>146262</v>
      </c>
      <c r="J306">
        <v>2960022</v>
      </c>
      <c r="K306">
        <v>93943</v>
      </c>
      <c r="L306">
        <v>529</v>
      </c>
      <c r="M306">
        <v>7067</v>
      </c>
      <c r="N306">
        <v>1257969</v>
      </c>
      <c r="O306">
        <v>27229</v>
      </c>
      <c r="P306">
        <v>56</v>
      </c>
      <c r="Q306" t="str">
        <f>VLOOKUP(P306,Mapping!$A$1:$B$17,2,0)</f>
        <v>Texas</v>
      </c>
      <c r="R306">
        <v>8612823</v>
      </c>
      <c r="S306">
        <v>330008</v>
      </c>
    </row>
    <row r="307" spans="1:19">
      <c r="A307" s="1">
        <v>43957</v>
      </c>
      <c r="B307" s="1" t="str">
        <f t="shared" si="4"/>
        <v>2020_05</v>
      </c>
      <c r="C307">
        <v>69617</v>
      </c>
      <c r="D307">
        <v>1918</v>
      </c>
      <c r="E307">
        <v>4911</v>
      </c>
      <c r="F307">
        <v>12480</v>
      </c>
      <c r="G307">
        <v>2154</v>
      </c>
      <c r="H307">
        <v>52609</v>
      </c>
      <c r="I307">
        <v>142071</v>
      </c>
      <c r="J307">
        <v>2866079</v>
      </c>
      <c r="K307">
        <v>89076</v>
      </c>
      <c r="L307">
        <v>449</v>
      </c>
      <c r="M307">
        <v>4758</v>
      </c>
      <c r="N307">
        <v>1230740</v>
      </c>
      <c r="O307">
        <v>25256</v>
      </c>
      <c r="P307">
        <v>56</v>
      </c>
      <c r="Q307" t="str">
        <f>VLOOKUP(P307,Mapping!$A$1:$B$17,2,0)</f>
        <v>Texas</v>
      </c>
      <c r="R307">
        <v>8282815</v>
      </c>
      <c r="S307">
        <v>284216</v>
      </c>
    </row>
    <row r="308" spans="1:19">
      <c r="A308" s="1">
        <v>43956</v>
      </c>
      <c r="B308" s="1" t="str">
        <f t="shared" si="4"/>
        <v>2020_05</v>
      </c>
      <c r="C308">
        <v>67699</v>
      </c>
      <c r="D308">
        <v>2490</v>
      </c>
      <c r="E308">
        <v>4794</v>
      </c>
      <c r="F308">
        <v>12620</v>
      </c>
      <c r="G308">
        <v>1932</v>
      </c>
      <c r="H308">
        <v>53164</v>
      </c>
      <c r="I308">
        <v>139917</v>
      </c>
      <c r="J308">
        <v>2777003</v>
      </c>
      <c r="K308">
        <v>104879</v>
      </c>
      <c r="L308">
        <v>439</v>
      </c>
      <c r="M308">
        <v>4810</v>
      </c>
      <c r="N308">
        <v>1205484</v>
      </c>
      <c r="O308">
        <v>22344</v>
      </c>
      <c r="P308">
        <v>56</v>
      </c>
      <c r="Q308" t="str">
        <f>VLOOKUP(P308,Mapping!$A$1:$B$17,2,0)</f>
        <v>Texas</v>
      </c>
      <c r="R308">
        <v>7998599</v>
      </c>
      <c r="S308">
        <v>278449</v>
      </c>
    </row>
    <row r="309" spans="1:19">
      <c r="A309" s="1">
        <v>43955</v>
      </c>
      <c r="B309" s="1" t="str">
        <f t="shared" si="4"/>
        <v>2020_05</v>
      </c>
      <c r="C309">
        <v>65209</v>
      </c>
      <c r="D309">
        <v>1028</v>
      </c>
      <c r="E309">
        <v>4579</v>
      </c>
      <c r="F309">
        <v>12701</v>
      </c>
      <c r="G309">
        <v>1765</v>
      </c>
      <c r="H309">
        <v>52375</v>
      </c>
      <c r="I309">
        <v>137985</v>
      </c>
      <c r="J309">
        <v>2672124</v>
      </c>
      <c r="K309">
        <v>89245</v>
      </c>
      <c r="L309">
        <v>430</v>
      </c>
      <c r="M309">
        <v>4852</v>
      </c>
      <c r="N309">
        <v>1183140</v>
      </c>
      <c r="O309">
        <v>22195</v>
      </c>
      <c r="P309">
        <v>56</v>
      </c>
      <c r="Q309" t="str">
        <f>VLOOKUP(P309,Mapping!$A$1:$B$17,2,0)</f>
        <v>Texas</v>
      </c>
      <c r="R309">
        <v>7720150</v>
      </c>
      <c r="S309">
        <v>236185</v>
      </c>
    </row>
    <row r="310" spans="1:19">
      <c r="A310" s="1">
        <v>43954</v>
      </c>
      <c r="B310" s="1" t="str">
        <f t="shared" si="4"/>
        <v>2020_05</v>
      </c>
      <c r="C310">
        <v>64181</v>
      </c>
      <c r="D310">
        <v>1248</v>
      </c>
      <c r="E310">
        <v>4502</v>
      </c>
      <c r="F310">
        <v>12724</v>
      </c>
      <c r="G310">
        <v>1855</v>
      </c>
      <c r="H310">
        <v>52623</v>
      </c>
      <c r="I310">
        <v>136220</v>
      </c>
      <c r="J310">
        <v>2582879</v>
      </c>
      <c r="K310">
        <v>95643</v>
      </c>
      <c r="L310">
        <v>425</v>
      </c>
      <c r="M310">
        <v>4762</v>
      </c>
      <c r="N310">
        <v>1160945</v>
      </c>
      <c r="O310">
        <v>25789</v>
      </c>
      <c r="P310">
        <v>56</v>
      </c>
      <c r="Q310" t="str">
        <f>VLOOKUP(P310,Mapping!$A$1:$B$17,2,0)</f>
        <v>Texas</v>
      </c>
      <c r="R310">
        <v>7483965</v>
      </c>
      <c r="S310">
        <v>240968</v>
      </c>
    </row>
    <row r="311" spans="1:19">
      <c r="A311" s="1">
        <v>43953</v>
      </c>
      <c r="B311" s="1" t="str">
        <f t="shared" si="4"/>
        <v>2020_05</v>
      </c>
      <c r="C311">
        <v>62933</v>
      </c>
      <c r="D311">
        <v>1527</v>
      </c>
      <c r="E311">
        <v>4386</v>
      </c>
      <c r="F311">
        <v>12904</v>
      </c>
      <c r="G311">
        <v>1995</v>
      </c>
      <c r="H311">
        <v>54008</v>
      </c>
      <c r="I311">
        <v>134365</v>
      </c>
      <c r="J311">
        <v>2487236</v>
      </c>
      <c r="K311">
        <v>79105</v>
      </c>
      <c r="L311">
        <v>375</v>
      </c>
      <c r="M311">
        <v>4846</v>
      </c>
      <c r="N311">
        <v>1135156</v>
      </c>
      <c r="O311">
        <v>29196</v>
      </c>
      <c r="P311">
        <v>56</v>
      </c>
      <c r="Q311" t="str">
        <f>VLOOKUP(P311,Mapping!$A$1:$B$17,2,0)</f>
        <v>Texas</v>
      </c>
      <c r="R311">
        <v>7242997</v>
      </c>
      <c r="S311">
        <v>272239</v>
      </c>
    </row>
    <row r="312" spans="1:19">
      <c r="A312" s="1">
        <v>43952</v>
      </c>
      <c r="B312" s="1" t="str">
        <f t="shared" si="4"/>
        <v>2020_05</v>
      </c>
      <c r="C312">
        <v>61406</v>
      </c>
      <c r="D312">
        <v>1809</v>
      </c>
      <c r="E312">
        <v>4300</v>
      </c>
      <c r="F312">
        <v>12861</v>
      </c>
      <c r="G312">
        <v>9874</v>
      </c>
      <c r="H312">
        <v>54897</v>
      </c>
      <c r="I312">
        <v>132370</v>
      </c>
      <c r="J312">
        <v>2408131</v>
      </c>
      <c r="K312">
        <v>104558</v>
      </c>
      <c r="L312">
        <v>376</v>
      </c>
      <c r="M312">
        <v>4712</v>
      </c>
      <c r="N312">
        <v>1105960</v>
      </c>
      <c r="O312">
        <v>32808</v>
      </c>
      <c r="P312">
        <v>56</v>
      </c>
      <c r="Q312" t="str">
        <f>VLOOKUP(P312,Mapping!$A$1:$B$17,2,0)</f>
        <v>Texas</v>
      </c>
      <c r="R312">
        <v>6970758</v>
      </c>
      <c r="S312">
        <v>285823</v>
      </c>
    </row>
    <row r="313" spans="1:19">
      <c r="A313" s="1">
        <v>43951</v>
      </c>
      <c r="B313" s="1" t="str">
        <f t="shared" si="4"/>
        <v>2020_04</v>
      </c>
      <c r="C313">
        <v>59597</v>
      </c>
      <c r="D313">
        <v>2160</v>
      </c>
      <c r="E313">
        <v>4192</v>
      </c>
      <c r="F313">
        <v>13246</v>
      </c>
      <c r="G313">
        <v>2382</v>
      </c>
      <c r="H313">
        <v>54905</v>
      </c>
      <c r="I313">
        <v>122496</v>
      </c>
      <c r="J313">
        <v>2303573</v>
      </c>
      <c r="K313">
        <v>81678</v>
      </c>
      <c r="L313">
        <v>373</v>
      </c>
      <c r="M313">
        <v>4708</v>
      </c>
      <c r="N313">
        <v>1073152</v>
      </c>
      <c r="O313">
        <v>30046</v>
      </c>
      <c r="P313">
        <v>56</v>
      </c>
      <c r="Q313" t="str">
        <f>VLOOKUP(P313,Mapping!$A$1:$B$17,2,0)</f>
        <v>Texas</v>
      </c>
      <c r="R313">
        <v>6684935</v>
      </c>
      <c r="S313">
        <v>275561</v>
      </c>
    </row>
    <row r="314" spans="1:19">
      <c r="A314" s="1">
        <v>43950</v>
      </c>
      <c r="B314" s="1" t="str">
        <f t="shared" si="4"/>
        <v>2020_04</v>
      </c>
      <c r="C314">
        <v>57437</v>
      </c>
      <c r="D314">
        <v>2676</v>
      </c>
      <c r="E314">
        <v>4093</v>
      </c>
      <c r="F314">
        <v>13550</v>
      </c>
      <c r="G314">
        <v>2946</v>
      </c>
      <c r="H314">
        <v>56009</v>
      </c>
      <c r="I314">
        <v>120114</v>
      </c>
      <c r="J314">
        <v>2221895</v>
      </c>
      <c r="K314">
        <v>87461</v>
      </c>
      <c r="L314">
        <v>365</v>
      </c>
      <c r="M314">
        <v>4803</v>
      </c>
      <c r="N314">
        <v>1043106</v>
      </c>
      <c r="O314">
        <v>26176</v>
      </c>
      <c r="P314">
        <v>56</v>
      </c>
      <c r="Q314" t="str">
        <f>VLOOKUP(P314,Mapping!$A$1:$B$17,2,0)</f>
        <v>Texas</v>
      </c>
      <c r="R314">
        <v>6409374</v>
      </c>
      <c r="S314">
        <v>256119</v>
      </c>
    </row>
    <row r="315" spans="1:19">
      <c r="A315" s="1">
        <v>43949</v>
      </c>
      <c r="B315" s="1" t="str">
        <f t="shared" si="4"/>
        <v>2020_04</v>
      </c>
      <c r="C315">
        <v>54761</v>
      </c>
      <c r="D315">
        <v>2078</v>
      </c>
      <c r="E315">
        <v>3798</v>
      </c>
      <c r="F315">
        <v>13562</v>
      </c>
      <c r="G315">
        <v>2014</v>
      </c>
      <c r="H315">
        <v>56034</v>
      </c>
      <c r="I315">
        <v>117168</v>
      </c>
      <c r="J315">
        <v>2134434</v>
      </c>
      <c r="K315">
        <v>69320</v>
      </c>
      <c r="L315">
        <v>252</v>
      </c>
      <c r="M315">
        <v>4760</v>
      </c>
      <c r="N315">
        <v>1016930</v>
      </c>
      <c r="O315">
        <v>25234</v>
      </c>
      <c r="P315">
        <v>56</v>
      </c>
      <c r="Q315" t="str">
        <f>VLOOKUP(P315,Mapping!$A$1:$B$17,2,0)</f>
        <v>Texas</v>
      </c>
      <c r="R315">
        <v>6153255</v>
      </c>
      <c r="S315">
        <v>216665</v>
      </c>
    </row>
    <row r="316" spans="1:19">
      <c r="A316" s="1">
        <v>43948</v>
      </c>
      <c r="B316" s="1" t="str">
        <f t="shared" si="4"/>
        <v>2020_04</v>
      </c>
      <c r="C316">
        <v>52683</v>
      </c>
      <c r="D316">
        <v>1290</v>
      </c>
      <c r="E316">
        <v>3720</v>
      </c>
      <c r="F316">
        <v>13812</v>
      </c>
      <c r="G316">
        <v>2245</v>
      </c>
      <c r="H316">
        <v>56183</v>
      </c>
      <c r="I316">
        <v>115154</v>
      </c>
      <c r="J316">
        <v>2065114</v>
      </c>
      <c r="K316">
        <v>62965</v>
      </c>
      <c r="L316">
        <v>252</v>
      </c>
      <c r="M316">
        <v>4867</v>
      </c>
      <c r="N316">
        <v>991696</v>
      </c>
      <c r="O316">
        <v>22407</v>
      </c>
      <c r="P316">
        <v>56</v>
      </c>
      <c r="Q316" t="str">
        <f>VLOOKUP(P316,Mapping!$A$1:$B$17,2,0)</f>
        <v>Texas</v>
      </c>
      <c r="R316">
        <v>5936590</v>
      </c>
      <c r="S316">
        <v>194539</v>
      </c>
    </row>
    <row r="317" spans="1:19">
      <c r="A317" s="1">
        <v>43947</v>
      </c>
      <c r="B317" s="1" t="str">
        <f t="shared" si="4"/>
        <v>2020_04</v>
      </c>
      <c r="C317">
        <v>51393</v>
      </c>
      <c r="D317">
        <v>1219</v>
      </c>
      <c r="E317">
        <v>2571</v>
      </c>
      <c r="F317">
        <v>14093</v>
      </c>
      <c r="G317">
        <v>2215</v>
      </c>
      <c r="H317">
        <v>56161</v>
      </c>
      <c r="I317">
        <v>112909</v>
      </c>
      <c r="J317">
        <v>2002149</v>
      </c>
      <c r="K317">
        <v>75323</v>
      </c>
      <c r="L317">
        <v>227</v>
      </c>
      <c r="M317">
        <v>5119</v>
      </c>
      <c r="N317">
        <v>969289</v>
      </c>
      <c r="O317">
        <v>27314</v>
      </c>
      <c r="P317">
        <v>56</v>
      </c>
      <c r="Q317" t="str">
        <f>VLOOKUP(P317,Mapping!$A$1:$B$17,2,0)</f>
        <v>Texas</v>
      </c>
      <c r="R317">
        <v>5742051</v>
      </c>
      <c r="S317">
        <v>205794</v>
      </c>
    </row>
    <row r="318" spans="1:19">
      <c r="A318" s="1">
        <v>43946</v>
      </c>
      <c r="B318" s="1" t="str">
        <f t="shared" si="4"/>
        <v>2020_04</v>
      </c>
      <c r="C318">
        <v>50174</v>
      </c>
      <c r="D318">
        <v>1629</v>
      </c>
      <c r="E318">
        <v>2516</v>
      </c>
      <c r="F318">
        <v>14411</v>
      </c>
      <c r="G318">
        <v>2297</v>
      </c>
      <c r="H318">
        <v>57340</v>
      </c>
      <c r="I318">
        <v>110694</v>
      </c>
      <c r="J318">
        <v>1926826</v>
      </c>
      <c r="K318">
        <v>104803</v>
      </c>
      <c r="L318">
        <v>227</v>
      </c>
      <c r="M318">
        <v>5266</v>
      </c>
      <c r="N318">
        <v>941975</v>
      </c>
      <c r="O318">
        <v>35734</v>
      </c>
      <c r="P318">
        <v>56</v>
      </c>
      <c r="Q318" t="str">
        <f>VLOOKUP(P318,Mapping!$A$1:$B$17,2,0)</f>
        <v>Texas</v>
      </c>
      <c r="R318">
        <v>5536257</v>
      </c>
      <c r="S318">
        <v>276303</v>
      </c>
    </row>
    <row r="319" spans="1:19">
      <c r="A319" s="1">
        <v>43945</v>
      </c>
      <c r="B319" s="1" t="str">
        <f t="shared" si="4"/>
        <v>2020_04</v>
      </c>
      <c r="C319">
        <v>48545</v>
      </c>
      <c r="D319">
        <v>1974</v>
      </c>
      <c r="E319">
        <v>2468</v>
      </c>
      <c r="F319">
        <v>14623</v>
      </c>
      <c r="G319">
        <v>2388</v>
      </c>
      <c r="H319">
        <v>57370</v>
      </c>
      <c r="I319">
        <v>108397</v>
      </c>
      <c r="J319">
        <v>1822023</v>
      </c>
      <c r="K319">
        <v>83279</v>
      </c>
      <c r="L319">
        <v>227</v>
      </c>
      <c r="M319">
        <v>5194</v>
      </c>
      <c r="N319">
        <v>906241</v>
      </c>
      <c r="O319">
        <v>34226</v>
      </c>
      <c r="P319">
        <v>56</v>
      </c>
      <c r="Q319" t="str">
        <f>VLOOKUP(P319,Mapping!$A$1:$B$17,2,0)</f>
        <v>Texas</v>
      </c>
      <c r="R319">
        <v>5259954</v>
      </c>
      <c r="S319">
        <v>245379</v>
      </c>
    </row>
    <row r="320" spans="1:19">
      <c r="A320" s="1">
        <v>43944</v>
      </c>
      <c r="B320" s="1" t="str">
        <f t="shared" si="4"/>
        <v>2020_04</v>
      </c>
      <c r="C320">
        <v>46571</v>
      </c>
      <c r="D320">
        <v>1809</v>
      </c>
      <c r="E320">
        <v>2428</v>
      </c>
      <c r="F320">
        <v>14737</v>
      </c>
      <c r="G320">
        <v>2820</v>
      </c>
      <c r="H320">
        <v>59214</v>
      </c>
      <c r="I320">
        <v>106009</v>
      </c>
      <c r="J320">
        <v>1738744</v>
      </c>
      <c r="K320">
        <v>64842</v>
      </c>
      <c r="L320">
        <v>227</v>
      </c>
      <c r="M320">
        <v>5463</v>
      </c>
      <c r="N320">
        <v>872015</v>
      </c>
      <c r="O320">
        <v>31953</v>
      </c>
      <c r="P320">
        <v>56</v>
      </c>
      <c r="Q320" t="str">
        <f>VLOOKUP(P320,Mapping!$A$1:$B$17,2,0)</f>
        <v>Texas</v>
      </c>
      <c r="R320">
        <v>5014575</v>
      </c>
      <c r="S320">
        <v>218113</v>
      </c>
    </row>
    <row r="321" spans="1:19">
      <c r="A321" s="1">
        <v>43943</v>
      </c>
      <c r="B321" s="1" t="str">
        <f t="shared" si="4"/>
        <v>2020_04</v>
      </c>
      <c r="C321">
        <v>44762</v>
      </c>
      <c r="D321">
        <v>2085</v>
      </c>
      <c r="E321">
        <v>2370</v>
      </c>
      <c r="F321">
        <v>15016</v>
      </c>
      <c r="G321">
        <v>3086</v>
      </c>
      <c r="H321">
        <v>59207</v>
      </c>
      <c r="I321">
        <v>103189</v>
      </c>
      <c r="J321">
        <v>1673902</v>
      </c>
      <c r="K321">
        <v>-214153</v>
      </c>
      <c r="L321">
        <v>227</v>
      </c>
      <c r="M321">
        <v>5474</v>
      </c>
      <c r="N321">
        <v>840062</v>
      </c>
      <c r="O321">
        <v>29176</v>
      </c>
      <c r="P321">
        <v>56</v>
      </c>
      <c r="Q321" t="str">
        <f>VLOOKUP(P321,Mapping!$A$1:$B$17,2,0)</f>
        <v>Texas</v>
      </c>
      <c r="R321">
        <v>4796462</v>
      </c>
      <c r="S321">
        <v>334406</v>
      </c>
    </row>
    <row r="322" spans="1:19">
      <c r="A322" s="1">
        <v>43942</v>
      </c>
      <c r="B322" s="1" t="str">
        <f t="shared" si="4"/>
        <v>2020_04</v>
      </c>
      <c r="C322">
        <v>42677</v>
      </c>
      <c r="D322">
        <v>2479</v>
      </c>
      <c r="E322">
        <v>2315</v>
      </c>
      <c r="F322">
        <v>14945</v>
      </c>
      <c r="G322">
        <v>2736</v>
      </c>
      <c r="H322">
        <v>59779</v>
      </c>
      <c r="I322">
        <v>100103</v>
      </c>
      <c r="J322">
        <v>1888055</v>
      </c>
      <c r="K322">
        <v>63914</v>
      </c>
      <c r="L322">
        <v>214</v>
      </c>
      <c r="M322">
        <v>5514</v>
      </c>
      <c r="N322">
        <v>810886</v>
      </c>
      <c r="O322">
        <v>26039</v>
      </c>
      <c r="P322">
        <v>56</v>
      </c>
      <c r="Q322" t="str">
        <f>VLOOKUP(P322,Mapping!$A$1:$B$17,2,0)</f>
        <v>Texas</v>
      </c>
      <c r="R322">
        <v>4462056</v>
      </c>
      <c r="S322">
        <v>166966</v>
      </c>
    </row>
    <row r="323" spans="1:19">
      <c r="A323" s="1">
        <v>43941</v>
      </c>
      <c r="B323" s="1" t="str">
        <f t="shared" ref="B323:B386" si="5">YEAR(A323)&amp;"_"&amp;TEXT(MONTH(A323),"00")</f>
        <v>2020_04</v>
      </c>
      <c r="C323">
        <v>40198</v>
      </c>
      <c r="D323">
        <v>1816</v>
      </c>
      <c r="E323">
        <v>2193</v>
      </c>
      <c r="F323">
        <v>14463</v>
      </c>
      <c r="G323">
        <v>2309</v>
      </c>
      <c r="H323">
        <v>56721</v>
      </c>
      <c r="I323">
        <v>97367</v>
      </c>
      <c r="J323">
        <v>1824141</v>
      </c>
      <c r="K323">
        <v>70851</v>
      </c>
      <c r="L323">
        <v>214</v>
      </c>
      <c r="M323">
        <v>5569</v>
      </c>
      <c r="N323">
        <v>784847</v>
      </c>
      <c r="O323">
        <v>25967</v>
      </c>
      <c r="P323">
        <v>56</v>
      </c>
      <c r="Q323" t="str">
        <f>VLOOKUP(P323,Mapping!$A$1:$B$17,2,0)</f>
        <v>Texas</v>
      </c>
      <c r="R323">
        <v>4295090</v>
      </c>
      <c r="S323">
        <v>144633</v>
      </c>
    </row>
    <row r="324" spans="1:19">
      <c r="A324" s="1">
        <v>43940</v>
      </c>
      <c r="B324" s="1" t="str">
        <f t="shared" si="5"/>
        <v>2020_04</v>
      </c>
      <c r="C324">
        <v>38382</v>
      </c>
      <c r="D324">
        <v>1763</v>
      </c>
      <c r="E324">
        <v>2145</v>
      </c>
      <c r="F324">
        <v>14385</v>
      </c>
      <c r="G324">
        <v>2177</v>
      </c>
      <c r="H324">
        <v>56497</v>
      </c>
      <c r="I324">
        <v>95058</v>
      </c>
      <c r="J324">
        <v>1753290</v>
      </c>
      <c r="K324">
        <v>69050</v>
      </c>
      <c r="L324">
        <v>214</v>
      </c>
      <c r="M324">
        <v>5603</v>
      </c>
      <c r="N324">
        <v>758880</v>
      </c>
      <c r="O324">
        <v>27523</v>
      </c>
      <c r="P324">
        <v>56</v>
      </c>
      <c r="Q324" t="str">
        <f>VLOOKUP(P324,Mapping!$A$1:$B$17,2,0)</f>
        <v>Texas</v>
      </c>
      <c r="R324">
        <v>4150457</v>
      </c>
      <c r="S324">
        <v>148926</v>
      </c>
    </row>
    <row r="325" spans="1:19">
      <c r="A325" s="1">
        <v>43939</v>
      </c>
      <c r="B325" s="1" t="str">
        <f t="shared" si="5"/>
        <v>2020_04</v>
      </c>
      <c r="C325">
        <v>36619</v>
      </c>
      <c r="D325">
        <v>1895</v>
      </c>
      <c r="E325">
        <v>2096</v>
      </c>
      <c r="F325">
        <v>14764</v>
      </c>
      <c r="G325">
        <v>3440</v>
      </c>
      <c r="H325">
        <v>57799</v>
      </c>
      <c r="I325">
        <v>92881</v>
      </c>
      <c r="J325">
        <v>1684240</v>
      </c>
      <c r="K325">
        <v>70405</v>
      </c>
      <c r="L325">
        <v>205</v>
      </c>
      <c r="M325">
        <v>5733</v>
      </c>
      <c r="N325">
        <v>731357</v>
      </c>
      <c r="O325">
        <v>27950</v>
      </c>
      <c r="P325">
        <v>56</v>
      </c>
      <c r="Q325" t="str">
        <f>VLOOKUP(P325,Mapping!$A$1:$B$17,2,0)</f>
        <v>Texas</v>
      </c>
      <c r="R325">
        <v>4001531</v>
      </c>
      <c r="S325">
        <v>171880</v>
      </c>
    </row>
    <row r="326" spans="1:19">
      <c r="A326" s="1">
        <v>43938</v>
      </c>
      <c r="B326" s="1" t="str">
        <f t="shared" si="5"/>
        <v>2020_04</v>
      </c>
      <c r="C326">
        <v>34724</v>
      </c>
      <c r="D326">
        <v>2118</v>
      </c>
      <c r="E326">
        <v>2052</v>
      </c>
      <c r="F326">
        <v>14910</v>
      </c>
      <c r="G326">
        <v>3366</v>
      </c>
      <c r="H326">
        <v>58892</v>
      </c>
      <c r="I326">
        <v>89441</v>
      </c>
      <c r="J326">
        <v>1613835</v>
      </c>
      <c r="K326">
        <v>69199</v>
      </c>
      <c r="L326">
        <v>187</v>
      </c>
      <c r="M326">
        <v>6098</v>
      </c>
      <c r="N326">
        <v>703407</v>
      </c>
      <c r="O326">
        <v>31984</v>
      </c>
      <c r="P326">
        <v>56</v>
      </c>
      <c r="Q326" t="str">
        <f>VLOOKUP(P326,Mapping!$A$1:$B$17,2,0)</f>
        <v>Texas</v>
      </c>
      <c r="R326">
        <v>3829651</v>
      </c>
      <c r="S326">
        <v>172149</v>
      </c>
    </row>
    <row r="327" spans="1:19">
      <c r="A327" s="1">
        <v>43937</v>
      </c>
      <c r="B327" s="1" t="str">
        <f t="shared" si="5"/>
        <v>2020_04</v>
      </c>
      <c r="C327">
        <v>32606</v>
      </c>
      <c r="D327">
        <v>2194</v>
      </c>
      <c r="E327">
        <v>1834</v>
      </c>
      <c r="F327">
        <v>15136</v>
      </c>
      <c r="G327">
        <v>3172</v>
      </c>
      <c r="H327">
        <v>59496</v>
      </c>
      <c r="I327">
        <v>86075</v>
      </c>
      <c r="J327">
        <v>1544636</v>
      </c>
      <c r="K327">
        <v>79739</v>
      </c>
      <c r="L327">
        <v>176</v>
      </c>
      <c r="M327">
        <v>5940</v>
      </c>
      <c r="N327">
        <v>671423</v>
      </c>
      <c r="O327">
        <v>31527</v>
      </c>
      <c r="P327">
        <v>56</v>
      </c>
      <c r="Q327" t="str">
        <f>VLOOKUP(P327,Mapping!$A$1:$B$17,2,0)</f>
        <v>Texas</v>
      </c>
      <c r="R327">
        <v>3657502</v>
      </c>
      <c r="S327">
        <v>183046</v>
      </c>
    </row>
    <row r="328" spans="1:19">
      <c r="A328" s="1">
        <v>43936</v>
      </c>
      <c r="B328" s="1" t="str">
        <f t="shared" si="5"/>
        <v>2020_04</v>
      </c>
      <c r="C328">
        <v>30412</v>
      </c>
      <c r="D328">
        <v>2545</v>
      </c>
      <c r="E328">
        <v>1783</v>
      </c>
      <c r="F328">
        <v>14639</v>
      </c>
      <c r="G328">
        <v>3502</v>
      </c>
      <c r="H328">
        <v>59930</v>
      </c>
      <c r="I328">
        <v>82903</v>
      </c>
      <c r="J328">
        <v>1464897</v>
      </c>
      <c r="K328">
        <v>57904</v>
      </c>
      <c r="L328">
        <v>223</v>
      </c>
      <c r="M328">
        <v>6033</v>
      </c>
      <c r="N328">
        <v>639896</v>
      </c>
      <c r="O328">
        <v>29983</v>
      </c>
      <c r="P328">
        <v>56</v>
      </c>
      <c r="Q328" t="str">
        <f>VLOOKUP(P328,Mapping!$A$1:$B$17,2,0)</f>
        <v>Texas</v>
      </c>
      <c r="R328">
        <v>3474456</v>
      </c>
      <c r="S328">
        <v>149278</v>
      </c>
    </row>
    <row r="329" spans="1:19">
      <c r="A329" s="1">
        <v>43935</v>
      </c>
      <c r="B329" s="1" t="str">
        <f t="shared" si="5"/>
        <v>2020_04</v>
      </c>
      <c r="C329">
        <v>27867</v>
      </c>
      <c r="D329">
        <v>2352</v>
      </c>
      <c r="E329">
        <v>1715</v>
      </c>
      <c r="F329">
        <v>14047</v>
      </c>
      <c r="G329">
        <v>3172</v>
      </c>
      <c r="H329">
        <v>59610</v>
      </c>
      <c r="I329">
        <v>79401</v>
      </c>
      <c r="J329">
        <v>1406993</v>
      </c>
      <c r="K329">
        <v>73584</v>
      </c>
      <c r="L329">
        <v>221</v>
      </c>
      <c r="M329">
        <v>5981</v>
      </c>
      <c r="N329">
        <v>609913</v>
      </c>
      <c r="O329">
        <v>25912</v>
      </c>
      <c r="P329">
        <v>56</v>
      </c>
      <c r="Q329" t="str">
        <f>VLOOKUP(P329,Mapping!$A$1:$B$17,2,0)</f>
        <v>Texas</v>
      </c>
      <c r="R329">
        <v>3325178</v>
      </c>
      <c r="S329">
        <v>160255</v>
      </c>
    </row>
    <row r="330" spans="1:19">
      <c r="A330" s="1">
        <v>43934</v>
      </c>
      <c r="B330" s="1" t="str">
        <f t="shared" si="5"/>
        <v>2020_04</v>
      </c>
      <c r="C330">
        <v>25515</v>
      </c>
      <c r="D330">
        <v>1633</v>
      </c>
      <c r="E330">
        <v>1622</v>
      </c>
      <c r="F330">
        <v>13605</v>
      </c>
      <c r="G330">
        <v>4491</v>
      </c>
      <c r="H330">
        <v>56211</v>
      </c>
      <c r="I330">
        <v>76229</v>
      </c>
      <c r="J330">
        <v>1333409</v>
      </c>
      <c r="K330">
        <v>58602</v>
      </c>
      <c r="L330">
        <v>208</v>
      </c>
      <c r="M330">
        <v>6170</v>
      </c>
      <c r="N330">
        <v>584001</v>
      </c>
      <c r="O330">
        <v>24252</v>
      </c>
      <c r="P330">
        <v>56</v>
      </c>
      <c r="Q330" t="str">
        <f>VLOOKUP(P330,Mapping!$A$1:$B$17,2,0)</f>
        <v>Texas</v>
      </c>
      <c r="R330">
        <v>3164923</v>
      </c>
      <c r="S330">
        <v>125624</v>
      </c>
    </row>
    <row r="331" spans="1:19">
      <c r="A331" s="1">
        <v>43933</v>
      </c>
      <c r="B331" s="1" t="str">
        <f t="shared" si="5"/>
        <v>2020_04</v>
      </c>
      <c r="C331">
        <v>23882</v>
      </c>
      <c r="D331">
        <v>1700</v>
      </c>
      <c r="E331">
        <v>1449</v>
      </c>
      <c r="F331">
        <v>13597</v>
      </c>
      <c r="G331">
        <v>3322</v>
      </c>
      <c r="H331">
        <v>55294</v>
      </c>
      <c r="I331">
        <v>71738</v>
      </c>
      <c r="J331">
        <v>1274807</v>
      </c>
      <c r="K331">
        <v>67738</v>
      </c>
      <c r="L331">
        <v>158</v>
      </c>
      <c r="M331">
        <v>5962</v>
      </c>
      <c r="N331">
        <v>559749</v>
      </c>
      <c r="O331">
        <v>28127</v>
      </c>
      <c r="P331">
        <v>56</v>
      </c>
      <c r="Q331" t="str">
        <f>VLOOKUP(P331,Mapping!$A$1:$B$17,2,0)</f>
        <v>Texas</v>
      </c>
      <c r="R331">
        <v>3039299</v>
      </c>
      <c r="S331">
        <v>140609</v>
      </c>
    </row>
    <row r="332" spans="1:19">
      <c r="A332" s="1">
        <v>43932</v>
      </c>
      <c r="B332" s="1" t="str">
        <f t="shared" si="5"/>
        <v>2020_04</v>
      </c>
      <c r="C332">
        <v>22182</v>
      </c>
      <c r="D332">
        <v>2075</v>
      </c>
      <c r="E332">
        <v>1399</v>
      </c>
      <c r="F332">
        <v>13293</v>
      </c>
      <c r="G332">
        <v>3735</v>
      </c>
      <c r="H332">
        <v>55563</v>
      </c>
      <c r="I332">
        <v>68416</v>
      </c>
      <c r="J332">
        <v>1207069</v>
      </c>
      <c r="K332">
        <v>62940</v>
      </c>
      <c r="L332">
        <v>152</v>
      </c>
      <c r="M332">
        <v>5986</v>
      </c>
      <c r="N332">
        <v>531622</v>
      </c>
      <c r="O332">
        <v>31282</v>
      </c>
      <c r="P332">
        <v>56</v>
      </c>
      <c r="Q332" t="str">
        <f>VLOOKUP(P332,Mapping!$A$1:$B$17,2,0)</f>
        <v>Texas</v>
      </c>
      <c r="R332">
        <v>2898690</v>
      </c>
      <c r="S332">
        <v>158723</v>
      </c>
    </row>
    <row r="333" spans="1:19">
      <c r="A333" s="1">
        <v>43931</v>
      </c>
      <c r="B333" s="1" t="str">
        <f t="shared" si="5"/>
        <v>2020_04</v>
      </c>
      <c r="C333">
        <v>20107</v>
      </c>
      <c r="D333">
        <v>2083</v>
      </c>
      <c r="E333">
        <v>1179</v>
      </c>
      <c r="F333">
        <v>12693</v>
      </c>
      <c r="G333">
        <v>4911</v>
      </c>
      <c r="H333">
        <v>53167</v>
      </c>
      <c r="I333">
        <v>64681</v>
      </c>
      <c r="J333">
        <v>1144129</v>
      </c>
      <c r="K333">
        <v>56160</v>
      </c>
      <c r="L333">
        <v>39</v>
      </c>
      <c r="M333">
        <v>5937</v>
      </c>
      <c r="N333">
        <v>500340</v>
      </c>
      <c r="O333">
        <v>33732</v>
      </c>
      <c r="P333">
        <v>56</v>
      </c>
      <c r="Q333" t="str">
        <f>VLOOKUP(P333,Mapping!$A$1:$B$17,2,0)</f>
        <v>Texas</v>
      </c>
      <c r="R333">
        <v>2739967</v>
      </c>
      <c r="S333">
        <v>155676</v>
      </c>
    </row>
    <row r="334" spans="1:19">
      <c r="A334" s="1">
        <v>43930</v>
      </c>
      <c r="B334" s="1" t="str">
        <f t="shared" si="5"/>
        <v>2020_04</v>
      </c>
      <c r="C334">
        <v>18024</v>
      </c>
      <c r="D334">
        <v>2051</v>
      </c>
      <c r="E334">
        <v>918</v>
      </c>
      <c r="F334">
        <v>12445</v>
      </c>
      <c r="G334">
        <v>3829</v>
      </c>
      <c r="H334">
        <v>51323</v>
      </c>
      <c r="I334">
        <v>59770</v>
      </c>
      <c r="J334">
        <v>1087969</v>
      </c>
      <c r="K334">
        <v>82730</v>
      </c>
      <c r="L334">
        <v>39</v>
      </c>
      <c r="M334">
        <v>5798</v>
      </c>
      <c r="N334">
        <v>466608</v>
      </c>
      <c r="O334">
        <v>34961</v>
      </c>
      <c r="P334">
        <v>56</v>
      </c>
      <c r="Q334" t="str">
        <f>VLOOKUP(P334,Mapping!$A$1:$B$17,2,0)</f>
        <v>Texas</v>
      </c>
      <c r="R334">
        <v>2584291</v>
      </c>
      <c r="S334">
        <v>170558</v>
      </c>
    </row>
    <row r="335" spans="1:19">
      <c r="A335" s="1">
        <v>43929</v>
      </c>
      <c r="B335" s="1" t="str">
        <f t="shared" si="5"/>
        <v>2020_04</v>
      </c>
      <c r="C335">
        <v>15973</v>
      </c>
      <c r="D335">
        <v>2003</v>
      </c>
      <c r="E335">
        <v>862</v>
      </c>
      <c r="F335">
        <v>10276</v>
      </c>
      <c r="G335">
        <v>4387</v>
      </c>
      <c r="H335">
        <v>45359</v>
      </c>
      <c r="I335">
        <v>55941</v>
      </c>
      <c r="J335">
        <v>1005239</v>
      </c>
      <c r="K335">
        <v>68030</v>
      </c>
      <c r="L335">
        <v>39</v>
      </c>
      <c r="M335">
        <v>4142</v>
      </c>
      <c r="N335">
        <v>431647</v>
      </c>
      <c r="O335">
        <v>30996</v>
      </c>
      <c r="P335">
        <v>56</v>
      </c>
      <c r="Q335" t="str">
        <f>VLOOKUP(P335,Mapping!$A$1:$B$17,2,0)</f>
        <v>Texas</v>
      </c>
      <c r="R335">
        <v>2413733</v>
      </c>
      <c r="S335">
        <v>165594</v>
      </c>
    </row>
    <row r="336" spans="1:19">
      <c r="A336" s="1">
        <v>43928</v>
      </c>
      <c r="B336" s="1" t="str">
        <f t="shared" si="5"/>
        <v>2020_04</v>
      </c>
      <c r="C336">
        <v>13970</v>
      </c>
      <c r="D336">
        <v>2038</v>
      </c>
      <c r="E336">
        <v>738</v>
      </c>
      <c r="F336">
        <v>9978</v>
      </c>
      <c r="G336">
        <v>2931</v>
      </c>
      <c r="H336">
        <v>43849</v>
      </c>
      <c r="I336">
        <v>51554</v>
      </c>
      <c r="J336">
        <v>937209</v>
      </c>
      <c r="K336">
        <v>78959</v>
      </c>
      <c r="L336">
        <v>43</v>
      </c>
      <c r="M336">
        <v>4047</v>
      </c>
      <c r="N336">
        <v>400651</v>
      </c>
      <c r="O336">
        <v>30430</v>
      </c>
      <c r="P336">
        <v>56</v>
      </c>
      <c r="Q336" t="str">
        <f>VLOOKUP(P336,Mapping!$A$1:$B$17,2,0)</f>
        <v>Texas</v>
      </c>
      <c r="R336">
        <v>2248139</v>
      </c>
      <c r="S336">
        <v>170116</v>
      </c>
    </row>
    <row r="337" spans="1:19">
      <c r="A337" s="1">
        <v>43927</v>
      </c>
      <c r="B337" s="1" t="str">
        <f t="shared" si="5"/>
        <v>2020_04</v>
      </c>
      <c r="C337">
        <v>11932</v>
      </c>
      <c r="D337">
        <v>1314</v>
      </c>
      <c r="E337">
        <v>663</v>
      </c>
      <c r="F337">
        <v>7079</v>
      </c>
      <c r="G337">
        <v>2962</v>
      </c>
      <c r="H337">
        <v>36159</v>
      </c>
      <c r="I337">
        <v>48623</v>
      </c>
      <c r="J337">
        <v>858250</v>
      </c>
      <c r="K337">
        <v>69818</v>
      </c>
      <c r="L337">
        <v>39</v>
      </c>
      <c r="M337">
        <v>2961</v>
      </c>
      <c r="N337">
        <v>370221</v>
      </c>
      <c r="O337">
        <v>28262</v>
      </c>
      <c r="P337">
        <v>56</v>
      </c>
      <c r="Q337" t="str">
        <f>VLOOKUP(P337,Mapping!$A$1:$B$17,2,0)</f>
        <v>Texas</v>
      </c>
      <c r="R337">
        <v>2078023</v>
      </c>
      <c r="S337">
        <v>137710</v>
      </c>
    </row>
    <row r="338" spans="1:19">
      <c r="A338" s="1">
        <v>43926</v>
      </c>
      <c r="B338" s="1" t="str">
        <f t="shared" si="5"/>
        <v>2020_04</v>
      </c>
      <c r="C338">
        <v>10618</v>
      </c>
      <c r="D338">
        <v>1342</v>
      </c>
      <c r="E338">
        <v>609</v>
      </c>
      <c r="F338">
        <v>5811</v>
      </c>
      <c r="G338">
        <v>3953</v>
      </c>
      <c r="H338">
        <v>32180</v>
      </c>
      <c r="I338">
        <v>45661</v>
      </c>
      <c r="J338">
        <v>788432</v>
      </c>
      <c r="K338">
        <v>33778</v>
      </c>
      <c r="L338">
        <v>39</v>
      </c>
      <c r="M338">
        <v>650</v>
      </c>
      <c r="N338">
        <v>341959</v>
      </c>
      <c r="O338">
        <v>25877</v>
      </c>
      <c r="P338">
        <v>56</v>
      </c>
      <c r="Q338" t="str">
        <f>VLOOKUP(P338,Mapping!$A$1:$B$17,2,0)</f>
        <v>Texas</v>
      </c>
      <c r="R338">
        <v>1940313</v>
      </c>
      <c r="S338">
        <v>129555</v>
      </c>
    </row>
    <row r="339" spans="1:19">
      <c r="A339" s="1">
        <v>43925</v>
      </c>
      <c r="B339" s="1" t="str">
        <f t="shared" si="5"/>
        <v>2020_04</v>
      </c>
      <c r="C339">
        <v>9276</v>
      </c>
      <c r="D339">
        <v>1478</v>
      </c>
      <c r="E339">
        <v>403</v>
      </c>
      <c r="F339">
        <v>5500</v>
      </c>
      <c r="G339">
        <v>4993</v>
      </c>
      <c r="H339">
        <v>30456</v>
      </c>
      <c r="I339">
        <v>41708</v>
      </c>
      <c r="J339">
        <v>754654</v>
      </c>
      <c r="K339">
        <v>143471</v>
      </c>
      <c r="L339">
        <v>39</v>
      </c>
      <c r="M339">
        <v>656</v>
      </c>
      <c r="N339">
        <v>316082</v>
      </c>
      <c r="O339">
        <v>33102</v>
      </c>
      <c r="P339">
        <v>56</v>
      </c>
      <c r="Q339" t="str">
        <f>VLOOKUP(P339,Mapping!$A$1:$B$17,2,0)</f>
        <v>Texas</v>
      </c>
      <c r="R339">
        <v>1810758</v>
      </c>
      <c r="S339">
        <v>231172</v>
      </c>
    </row>
    <row r="340" spans="1:19">
      <c r="A340" s="1">
        <v>43924</v>
      </c>
      <c r="B340" s="1" t="str">
        <f t="shared" si="5"/>
        <v>2020_04</v>
      </c>
      <c r="C340">
        <v>7798</v>
      </c>
      <c r="D340">
        <v>1287</v>
      </c>
      <c r="E340">
        <v>335</v>
      </c>
      <c r="F340">
        <v>4928</v>
      </c>
      <c r="G340">
        <v>4621</v>
      </c>
      <c r="H340">
        <v>25723</v>
      </c>
      <c r="I340">
        <v>36715</v>
      </c>
      <c r="J340">
        <v>611183</v>
      </c>
      <c r="K340">
        <v>54867</v>
      </c>
      <c r="L340">
        <v>39</v>
      </c>
      <c r="M340">
        <v>623</v>
      </c>
      <c r="N340">
        <v>282980</v>
      </c>
      <c r="O340">
        <v>31838</v>
      </c>
      <c r="P340">
        <v>56</v>
      </c>
      <c r="Q340" t="str">
        <f>VLOOKUP(P340,Mapping!$A$1:$B$17,2,0)</f>
        <v>Texas</v>
      </c>
      <c r="R340">
        <v>1579586</v>
      </c>
      <c r="S340">
        <v>142351</v>
      </c>
    </row>
    <row r="341" spans="1:19">
      <c r="A341" s="1">
        <v>43923</v>
      </c>
      <c r="B341" s="1" t="str">
        <f t="shared" si="5"/>
        <v>2020_04</v>
      </c>
      <c r="C341">
        <v>6511</v>
      </c>
      <c r="D341">
        <v>1175</v>
      </c>
      <c r="E341">
        <v>305</v>
      </c>
      <c r="F341">
        <v>4513</v>
      </c>
      <c r="G341">
        <v>4164</v>
      </c>
      <c r="H341">
        <v>22995</v>
      </c>
      <c r="I341">
        <v>32094</v>
      </c>
      <c r="J341">
        <v>556316</v>
      </c>
      <c r="K341">
        <v>51001</v>
      </c>
      <c r="L341">
        <v>32</v>
      </c>
      <c r="M341">
        <v>576</v>
      </c>
      <c r="N341">
        <v>251142</v>
      </c>
      <c r="O341">
        <v>28071</v>
      </c>
      <c r="P341">
        <v>56</v>
      </c>
      <c r="Q341" t="str">
        <f>VLOOKUP(P341,Mapping!$A$1:$B$17,2,0)</f>
        <v>Texas</v>
      </c>
      <c r="R341">
        <v>1437235</v>
      </c>
      <c r="S341">
        <v>130666</v>
      </c>
    </row>
    <row r="342" spans="1:19">
      <c r="A342" s="1">
        <v>43922</v>
      </c>
      <c r="B342" s="1" t="str">
        <f t="shared" si="5"/>
        <v>2020_04</v>
      </c>
      <c r="C342">
        <v>5336</v>
      </c>
      <c r="D342">
        <v>1006</v>
      </c>
      <c r="E342">
        <v>256</v>
      </c>
      <c r="F342">
        <v>3937</v>
      </c>
      <c r="G342">
        <v>4148</v>
      </c>
      <c r="H342">
        <v>20906</v>
      </c>
      <c r="I342">
        <v>27930</v>
      </c>
      <c r="J342">
        <v>505315</v>
      </c>
      <c r="K342">
        <v>44838</v>
      </c>
      <c r="L342">
        <v>32</v>
      </c>
      <c r="M342">
        <v>561</v>
      </c>
      <c r="N342">
        <v>223071</v>
      </c>
      <c r="O342">
        <v>26257</v>
      </c>
      <c r="P342">
        <v>56</v>
      </c>
      <c r="Q342" t="str">
        <f>VLOOKUP(P342,Mapping!$A$1:$B$17,2,0)</f>
        <v>Texas</v>
      </c>
      <c r="R342">
        <v>1306569</v>
      </c>
      <c r="S342">
        <v>123021</v>
      </c>
    </row>
    <row r="343" spans="1:19">
      <c r="A343" s="1">
        <v>43921</v>
      </c>
      <c r="B343" s="1" t="str">
        <f t="shared" si="5"/>
        <v>2020_03</v>
      </c>
      <c r="C343">
        <v>4330</v>
      </c>
      <c r="D343">
        <v>908</v>
      </c>
      <c r="E343">
        <v>230</v>
      </c>
      <c r="F343">
        <v>3487</v>
      </c>
      <c r="G343">
        <v>3995</v>
      </c>
      <c r="H343">
        <v>18155</v>
      </c>
      <c r="I343">
        <v>23782</v>
      </c>
      <c r="J343">
        <v>460477</v>
      </c>
      <c r="K343">
        <v>44084</v>
      </c>
      <c r="M343">
        <v>506</v>
      </c>
      <c r="N343">
        <v>196814</v>
      </c>
      <c r="O343">
        <v>24947</v>
      </c>
      <c r="P343">
        <v>56</v>
      </c>
      <c r="Q343" t="str">
        <f>VLOOKUP(P343,Mapping!$A$1:$B$17,2,0)</f>
        <v>Texas</v>
      </c>
      <c r="R343">
        <v>1183548</v>
      </c>
      <c r="S343">
        <v>114567</v>
      </c>
    </row>
    <row r="344" spans="1:19">
      <c r="A344" s="1">
        <v>43920</v>
      </c>
      <c r="B344" s="1" t="str">
        <f t="shared" si="5"/>
        <v>2020_03</v>
      </c>
      <c r="C344">
        <v>3422</v>
      </c>
      <c r="D344">
        <v>585</v>
      </c>
      <c r="E344">
        <v>187</v>
      </c>
      <c r="F344">
        <v>3087</v>
      </c>
      <c r="G344">
        <v>2473</v>
      </c>
      <c r="H344">
        <v>15892</v>
      </c>
      <c r="I344">
        <v>19787</v>
      </c>
      <c r="J344">
        <v>416393</v>
      </c>
      <c r="K344">
        <v>50637</v>
      </c>
      <c r="M344">
        <v>449</v>
      </c>
      <c r="N344">
        <v>171867</v>
      </c>
      <c r="O344">
        <v>21187</v>
      </c>
      <c r="P344">
        <v>56</v>
      </c>
      <c r="Q344" t="str">
        <f>VLOOKUP(P344,Mapping!$A$1:$B$17,2,0)</f>
        <v>Texas</v>
      </c>
      <c r="R344">
        <v>1068981</v>
      </c>
      <c r="S344">
        <v>100592</v>
      </c>
    </row>
    <row r="345" spans="1:19">
      <c r="A345" s="1">
        <v>43919</v>
      </c>
      <c r="B345" s="1" t="str">
        <f t="shared" si="5"/>
        <v>2020_03</v>
      </c>
      <c r="C345">
        <v>2837</v>
      </c>
      <c r="D345">
        <v>505</v>
      </c>
      <c r="E345">
        <v>156</v>
      </c>
      <c r="F345">
        <v>2456</v>
      </c>
      <c r="G345">
        <v>2797</v>
      </c>
      <c r="H345">
        <v>14055</v>
      </c>
      <c r="I345">
        <v>17314</v>
      </c>
      <c r="J345">
        <v>365756</v>
      </c>
      <c r="K345">
        <v>42230</v>
      </c>
      <c r="M345">
        <v>433</v>
      </c>
      <c r="N345">
        <v>150680</v>
      </c>
      <c r="O345">
        <v>19681</v>
      </c>
      <c r="P345">
        <v>56</v>
      </c>
      <c r="Q345" t="str">
        <f>VLOOKUP(P345,Mapping!$A$1:$B$17,2,0)</f>
        <v>Texas</v>
      </c>
      <c r="R345">
        <v>968389</v>
      </c>
      <c r="S345">
        <v>87451</v>
      </c>
    </row>
    <row r="346" spans="1:19">
      <c r="A346" s="1">
        <v>43918</v>
      </c>
      <c r="B346" s="1" t="str">
        <f t="shared" si="5"/>
        <v>2020_03</v>
      </c>
      <c r="C346">
        <v>2332</v>
      </c>
      <c r="D346">
        <v>551</v>
      </c>
      <c r="E346">
        <v>140</v>
      </c>
      <c r="F346">
        <v>2174</v>
      </c>
      <c r="G346">
        <v>2406</v>
      </c>
      <c r="H346">
        <v>12393</v>
      </c>
      <c r="I346">
        <v>14517</v>
      </c>
      <c r="J346">
        <v>323526</v>
      </c>
      <c r="K346">
        <v>67866</v>
      </c>
      <c r="M346">
        <v>390</v>
      </c>
      <c r="N346">
        <v>130999</v>
      </c>
      <c r="O346">
        <v>19780</v>
      </c>
      <c r="P346">
        <v>56</v>
      </c>
      <c r="Q346" t="str">
        <f>VLOOKUP(P346,Mapping!$A$1:$B$17,2,0)</f>
        <v>Texas</v>
      </c>
      <c r="R346">
        <v>880938</v>
      </c>
      <c r="S346">
        <v>111615</v>
      </c>
    </row>
    <row r="347" spans="1:19">
      <c r="A347" s="1">
        <v>43917</v>
      </c>
      <c r="B347" s="1" t="str">
        <f t="shared" si="5"/>
        <v>2020_03</v>
      </c>
      <c r="C347">
        <v>1781</v>
      </c>
      <c r="D347">
        <v>410</v>
      </c>
      <c r="E347">
        <v>124</v>
      </c>
      <c r="F347">
        <v>1792</v>
      </c>
      <c r="G347">
        <v>2589</v>
      </c>
      <c r="H347">
        <v>10887</v>
      </c>
      <c r="I347">
        <v>12111</v>
      </c>
      <c r="J347">
        <v>255660</v>
      </c>
      <c r="K347">
        <v>45279</v>
      </c>
      <c r="M347">
        <v>293</v>
      </c>
      <c r="N347">
        <v>111219</v>
      </c>
      <c r="O347">
        <v>19223</v>
      </c>
      <c r="P347">
        <v>56</v>
      </c>
      <c r="Q347" t="str">
        <f>VLOOKUP(P347,Mapping!$A$1:$B$17,2,0)</f>
        <v>Texas</v>
      </c>
      <c r="R347">
        <v>769323</v>
      </c>
      <c r="S347">
        <v>101375</v>
      </c>
    </row>
    <row r="348" spans="1:19">
      <c r="A348" s="1">
        <v>43916</v>
      </c>
      <c r="B348" s="1" t="str">
        <f t="shared" si="5"/>
        <v>2020_03</v>
      </c>
      <c r="C348">
        <v>1371</v>
      </c>
      <c r="D348">
        <v>313</v>
      </c>
      <c r="E348">
        <v>91</v>
      </c>
      <c r="F348">
        <v>1299</v>
      </c>
      <c r="G348">
        <v>2449</v>
      </c>
      <c r="H348">
        <v>7805</v>
      </c>
      <c r="I348">
        <v>9522</v>
      </c>
      <c r="J348">
        <v>210381</v>
      </c>
      <c r="K348">
        <v>42610</v>
      </c>
      <c r="M348">
        <v>258</v>
      </c>
      <c r="N348">
        <v>91996</v>
      </c>
      <c r="O348">
        <v>17604</v>
      </c>
      <c r="P348">
        <v>56</v>
      </c>
      <c r="Q348" t="str">
        <f>VLOOKUP(P348,Mapping!$A$1:$B$17,2,0)</f>
        <v>Texas</v>
      </c>
      <c r="R348">
        <v>667948</v>
      </c>
      <c r="S348">
        <v>106554</v>
      </c>
    </row>
    <row r="349" spans="1:19">
      <c r="A349" s="1">
        <v>43915</v>
      </c>
      <c r="B349" s="1" t="str">
        <f t="shared" si="5"/>
        <v>2020_03</v>
      </c>
      <c r="C349">
        <v>1058</v>
      </c>
      <c r="D349">
        <v>241</v>
      </c>
      <c r="E349">
        <v>74</v>
      </c>
      <c r="G349">
        <v>1954</v>
      </c>
      <c r="H349">
        <v>5140</v>
      </c>
      <c r="I349">
        <v>7073</v>
      </c>
      <c r="J349">
        <v>167771</v>
      </c>
      <c r="K349">
        <v>33269</v>
      </c>
      <c r="M349">
        <v>167</v>
      </c>
      <c r="N349">
        <v>74392</v>
      </c>
      <c r="O349">
        <v>12636</v>
      </c>
      <c r="P349">
        <v>56</v>
      </c>
      <c r="Q349" t="str">
        <f>VLOOKUP(P349,Mapping!$A$1:$B$17,2,0)</f>
        <v>Texas</v>
      </c>
      <c r="R349">
        <v>561394</v>
      </c>
      <c r="S349">
        <v>82501</v>
      </c>
    </row>
    <row r="350" spans="1:19">
      <c r="A350" s="1">
        <v>43914</v>
      </c>
      <c r="B350" s="1" t="str">
        <f t="shared" si="5"/>
        <v>2020_03</v>
      </c>
      <c r="C350">
        <v>817</v>
      </c>
      <c r="D350">
        <v>236</v>
      </c>
      <c r="G350">
        <v>1186</v>
      </c>
      <c r="H350">
        <v>3938</v>
      </c>
      <c r="I350">
        <v>5119</v>
      </c>
      <c r="J350">
        <v>134502</v>
      </c>
      <c r="K350">
        <v>33117</v>
      </c>
      <c r="N350">
        <v>61756</v>
      </c>
      <c r="O350">
        <v>10883</v>
      </c>
      <c r="P350">
        <v>56</v>
      </c>
      <c r="Q350" t="str">
        <f>VLOOKUP(P350,Mapping!$A$1:$B$17,2,0)</f>
        <v>Texas</v>
      </c>
      <c r="R350">
        <v>478893</v>
      </c>
      <c r="S350">
        <v>86611</v>
      </c>
    </row>
    <row r="351" spans="1:19">
      <c r="A351" s="1">
        <v>43913</v>
      </c>
      <c r="B351" s="1" t="str">
        <f t="shared" si="5"/>
        <v>2020_03</v>
      </c>
      <c r="C351">
        <v>581</v>
      </c>
      <c r="D351">
        <v>101</v>
      </c>
      <c r="G351">
        <v>950</v>
      </c>
      <c r="H351">
        <v>2812</v>
      </c>
      <c r="I351">
        <v>3933</v>
      </c>
      <c r="J351">
        <v>101385</v>
      </c>
      <c r="K351">
        <v>21323</v>
      </c>
      <c r="N351">
        <v>50873</v>
      </c>
      <c r="O351">
        <v>11182</v>
      </c>
      <c r="P351">
        <v>56</v>
      </c>
      <c r="Q351" t="str">
        <f>VLOOKUP(P351,Mapping!$A$1:$B$17,2,0)</f>
        <v>Texas</v>
      </c>
      <c r="R351">
        <v>392282</v>
      </c>
      <c r="S351">
        <v>57311</v>
      </c>
    </row>
    <row r="352" spans="1:19">
      <c r="A352" s="1">
        <v>43912</v>
      </c>
      <c r="B352" s="1" t="str">
        <f t="shared" si="5"/>
        <v>2020_03</v>
      </c>
      <c r="C352">
        <v>480</v>
      </c>
      <c r="D352">
        <v>145</v>
      </c>
      <c r="G352">
        <v>962</v>
      </c>
      <c r="H352">
        <v>2173</v>
      </c>
      <c r="I352">
        <v>2983</v>
      </c>
      <c r="J352">
        <v>80062</v>
      </c>
      <c r="K352">
        <v>12427</v>
      </c>
      <c r="N352">
        <v>39691</v>
      </c>
      <c r="O352">
        <v>9229</v>
      </c>
      <c r="P352">
        <v>56</v>
      </c>
      <c r="Q352" t="str">
        <f>VLOOKUP(P352,Mapping!$A$1:$B$17,2,0)</f>
        <v>Texas</v>
      </c>
      <c r="R352">
        <v>334971</v>
      </c>
      <c r="S352">
        <v>52169</v>
      </c>
    </row>
    <row r="353" spans="1:19">
      <c r="A353" s="1">
        <v>43911</v>
      </c>
      <c r="B353" s="1" t="str">
        <f t="shared" si="5"/>
        <v>2020_03</v>
      </c>
      <c r="C353">
        <v>335</v>
      </c>
      <c r="D353">
        <v>62</v>
      </c>
      <c r="G353">
        <v>1849</v>
      </c>
      <c r="H353">
        <v>1492</v>
      </c>
      <c r="I353">
        <v>2021</v>
      </c>
      <c r="J353">
        <v>67635</v>
      </c>
      <c r="K353">
        <v>16003</v>
      </c>
      <c r="N353">
        <v>30462</v>
      </c>
      <c r="O353">
        <v>6940</v>
      </c>
      <c r="P353">
        <v>56</v>
      </c>
      <c r="Q353" t="str">
        <f>VLOOKUP(P353,Mapping!$A$1:$B$17,2,0)</f>
        <v>Texas</v>
      </c>
      <c r="R353">
        <v>282802</v>
      </c>
      <c r="S353">
        <v>52201</v>
      </c>
    </row>
    <row r="354" spans="1:19">
      <c r="A354" s="1">
        <v>43910</v>
      </c>
      <c r="B354" s="1" t="str">
        <f t="shared" si="5"/>
        <v>2020_03</v>
      </c>
      <c r="C354">
        <v>273</v>
      </c>
      <c r="D354">
        <v>70</v>
      </c>
      <c r="G354">
        <v>44</v>
      </c>
      <c r="H354">
        <v>1042</v>
      </c>
      <c r="I354">
        <v>172</v>
      </c>
      <c r="J354">
        <v>51632</v>
      </c>
      <c r="K354">
        <v>11704</v>
      </c>
      <c r="N354">
        <v>23522</v>
      </c>
      <c r="O354">
        <v>6095</v>
      </c>
      <c r="P354">
        <v>56</v>
      </c>
      <c r="Q354" t="str">
        <f>VLOOKUP(P354,Mapping!$A$1:$B$17,2,0)</f>
        <v>Texas</v>
      </c>
      <c r="R354">
        <v>230601</v>
      </c>
      <c r="S354">
        <v>49507</v>
      </c>
    </row>
    <row r="355" spans="1:19">
      <c r="A355" s="1">
        <v>43909</v>
      </c>
      <c r="B355" s="1" t="str">
        <f t="shared" si="5"/>
        <v>2020_03</v>
      </c>
      <c r="C355">
        <v>203</v>
      </c>
      <c r="D355">
        <v>51</v>
      </c>
      <c r="G355">
        <v>34</v>
      </c>
      <c r="H355">
        <v>617</v>
      </c>
      <c r="I355">
        <v>128</v>
      </c>
      <c r="J355">
        <v>39928</v>
      </c>
      <c r="K355">
        <v>8359</v>
      </c>
      <c r="N355">
        <v>17427</v>
      </c>
      <c r="O355">
        <v>4611</v>
      </c>
      <c r="P355">
        <v>56</v>
      </c>
      <c r="Q355" t="str">
        <f>VLOOKUP(P355,Mapping!$A$1:$B$17,2,0)</f>
        <v>Texas</v>
      </c>
      <c r="R355">
        <v>181094</v>
      </c>
      <c r="S355">
        <v>39211</v>
      </c>
    </row>
    <row r="356" spans="1:19">
      <c r="A356" s="1">
        <v>43908</v>
      </c>
      <c r="B356" s="1" t="str">
        <f t="shared" si="5"/>
        <v>2020_03</v>
      </c>
      <c r="C356">
        <v>152</v>
      </c>
      <c r="D356">
        <v>28</v>
      </c>
      <c r="G356">
        <v>18</v>
      </c>
      <c r="H356">
        <v>416</v>
      </c>
      <c r="I356">
        <v>94</v>
      </c>
      <c r="J356">
        <v>31569</v>
      </c>
      <c r="K356">
        <v>5452</v>
      </c>
      <c r="N356">
        <v>12816</v>
      </c>
      <c r="O356">
        <v>3352</v>
      </c>
      <c r="P356">
        <v>56</v>
      </c>
      <c r="Q356" t="str">
        <f>VLOOKUP(P356,Mapping!$A$1:$B$17,2,0)</f>
        <v>Texas</v>
      </c>
      <c r="R356">
        <v>141883</v>
      </c>
      <c r="S356">
        <v>32127</v>
      </c>
    </row>
    <row r="357" spans="1:19">
      <c r="A357" s="1">
        <v>43907</v>
      </c>
      <c r="B357" s="1" t="str">
        <f t="shared" si="5"/>
        <v>2020_03</v>
      </c>
      <c r="C357">
        <v>124</v>
      </c>
      <c r="D357">
        <v>22</v>
      </c>
      <c r="G357">
        <v>33</v>
      </c>
      <c r="H357">
        <v>325</v>
      </c>
      <c r="I357">
        <v>76</v>
      </c>
      <c r="J357">
        <v>26117</v>
      </c>
      <c r="K357">
        <v>5027</v>
      </c>
      <c r="N357">
        <v>9464</v>
      </c>
      <c r="O357">
        <v>2087</v>
      </c>
      <c r="P357">
        <v>56</v>
      </c>
      <c r="Q357" t="str">
        <f>VLOOKUP(P357,Mapping!$A$1:$B$17,2,0)</f>
        <v>Texas</v>
      </c>
      <c r="R357">
        <v>109756</v>
      </c>
      <c r="S357">
        <v>26768</v>
      </c>
    </row>
    <row r="358" spans="1:19">
      <c r="A358" s="1">
        <v>43906</v>
      </c>
      <c r="B358" s="1" t="str">
        <f t="shared" si="5"/>
        <v>2020_03</v>
      </c>
      <c r="C358">
        <v>102</v>
      </c>
      <c r="D358">
        <v>22</v>
      </c>
      <c r="G358">
        <v>6</v>
      </c>
      <c r="I358">
        <v>43</v>
      </c>
      <c r="J358">
        <v>21090</v>
      </c>
      <c r="K358">
        <v>11462</v>
      </c>
      <c r="N358">
        <v>7377</v>
      </c>
      <c r="O358">
        <v>1713</v>
      </c>
      <c r="P358">
        <v>56</v>
      </c>
      <c r="Q358" t="str">
        <f>VLOOKUP(P358,Mapping!$A$1:$B$17,2,0)</f>
        <v>Texas</v>
      </c>
      <c r="R358">
        <v>82988</v>
      </c>
      <c r="S358">
        <v>22954</v>
      </c>
    </row>
    <row r="359" spans="1:19">
      <c r="A359" s="1">
        <v>43905</v>
      </c>
      <c r="B359" s="1" t="str">
        <f t="shared" si="5"/>
        <v>2020_03</v>
      </c>
      <c r="C359">
        <v>80</v>
      </c>
      <c r="D359">
        <v>15</v>
      </c>
      <c r="G359">
        <v>10</v>
      </c>
      <c r="I359">
        <v>37</v>
      </c>
      <c r="J359">
        <v>9628</v>
      </c>
      <c r="K359">
        <v>2571</v>
      </c>
      <c r="N359">
        <v>5664</v>
      </c>
      <c r="O359">
        <v>1288</v>
      </c>
      <c r="P359">
        <v>51</v>
      </c>
      <c r="Q359" t="str">
        <f>VLOOKUP(P359,Mapping!$A$1:$B$17,2,0)</f>
        <v>Ohio</v>
      </c>
      <c r="R359">
        <v>60034</v>
      </c>
      <c r="S359">
        <v>10202</v>
      </c>
    </row>
    <row r="360" spans="1:19">
      <c r="A360" s="1">
        <v>43904</v>
      </c>
      <c r="B360" s="1" t="str">
        <f t="shared" si="5"/>
        <v>2020_03</v>
      </c>
      <c r="C360">
        <v>65</v>
      </c>
      <c r="D360">
        <v>8</v>
      </c>
      <c r="G360">
        <v>4</v>
      </c>
      <c r="I360">
        <v>27</v>
      </c>
      <c r="J360">
        <v>7057</v>
      </c>
      <c r="K360">
        <v>1616</v>
      </c>
      <c r="N360">
        <v>4376</v>
      </c>
      <c r="O360">
        <v>1026</v>
      </c>
      <c r="P360">
        <v>51</v>
      </c>
      <c r="Q360" t="str">
        <f>VLOOKUP(P360,Mapping!$A$1:$B$17,2,0)</f>
        <v>Ohio</v>
      </c>
      <c r="R360">
        <v>49832</v>
      </c>
      <c r="S360">
        <v>9816</v>
      </c>
    </row>
    <row r="361" spans="1:19">
      <c r="A361" s="1">
        <v>43903</v>
      </c>
      <c r="B361" s="1" t="str">
        <f t="shared" si="5"/>
        <v>2020_03</v>
      </c>
      <c r="C361">
        <v>57</v>
      </c>
      <c r="D361">
        <v>5</v>
      </c>
      <c r="G361">
        <v>6</v>
      </c>
      <c r="I361">
        <v>23</v>
      </c>
      <c r="J361">
        <v>5441</v>
      </c>
      <c r="K361">
        <v>1149</v>
      </c>
      <c r="N361">
        <v>3350</v>
      </c>
      <c r="O361">
        <v>845</v>
      </c>
      <c r="P361">
        <v>51</v>
      </c>
      <c r="Q361" t="str">
        <f>VLOOKUP(P361,Mapping!$A$1:$B$17,2,0)</f>
        <v>Ohio</v>
      </c>
      <c r="R361">
        <v>40016</v>
      </c>
      <c r="S361">
        <v>9733</v>
      </c>
    </row>
    <row r="362" spans="1:19">
      <c r="A362" s="1">
        <v>43902</v>
      </c>
      <c r="B362" s="1" t="str">
        <f t="shared" si="5"/>
        <v>2020_03</v>
      </c>
      <c r="C362">
        <v>52</v>
      </c>
      <c r="D362">
        <v>9</v>
      </c>
      <c r="G362">
        <v>5</v>
      </c>
      <c r="I362">
        <v>17</v>
      </c>
      <c r="J362">
        <v>4292</v>
      </c>
      <c r="K362">
        <v>991</v>
      </c>
      <c r="N362">
        <v>2505</v>
      </c>
      <c r="O362">
        <v>682</v>
      </c>
      <c r="P362">
        <v>51</v>
      </c>
      <c r="Q362" t="str">
        <f>VLOOKUP(P362,Mapping!$A$1:$B$17,2,0)</f>
        <v>Ohio</v>
      </c>
      <c r="R362">
        <v>30283</v>
      </c>
      <c r="S362">
        <v>6683</v>
      </c>
    </row>
    <row r="363" spans="1:19">
      <c r="A363" s="1">
        <v>43901</v>
      </c>
      <c r="B363" s="1" t="str">
        <f t="shared" si="5"/>
        <v>2020_03</v>
      </c>
      <c r="C363">
        <v>43</v>
      </c>
      <c r="D363">
        <v>6</v>
      </c>
      <c r="G363">
        <v>3</v>
      </c>
      <c r="I363">
        <v>12</v>
      </c>
      <c r="J363">
        <v>3301</v>
      </c>
      <c r="K363">
        <v>1021</v>
      </c>
      <c r="N363">
        <v>1823</v>
      </c>
      <c r="O363">
        <v>418</v>
      </c>
      <c r="P363">
        <v>51</v>
      </c>
      <c r="Q363" t="str">
        <f>VLOOKUP(P363,Mapping!$A$1:$B$17,2,0)</f>
        <v>Ohio</v>
      </c>
      <c r="R363">
        <v>23600</v>
      </c>
      <c r="S363">
        <v>4447</v>
      </c>
    </row>
    <row r="364" spans="1:19">
      <c r="A364" s="1">
        <v>43900</v>
      </c>
      <c r="B364" s="1" t="str">
        <f t="shared" si="5"/>
        <v>2020_03</v>
      </c>
      <c r="C364">
        <v>37</v>
      </c>
      <c r="D364">
        <v>2</v>
      </c>
      <c r="G364">
        <v>0</v>
      </c>
      <c r="I364">
        <v>9</v>
      </c>
      <c r="J364">
        <v>2280</v>
      </c>
      <c r="K364">
        <v>494</v>
      </c>
      <c r="N364">
        <v>1405</v>
      </c>
      <c r="O364">
        <v>385</v>
      </c>
      <c r="P364">
        <v>51</v>
      </c>
      <c r="Q364" t="str">
        <f>VLOOKUP(P364,Mapping!$A$1:$B$17,2,0)</f>
        <v>Ohio</v>
      </c>
      <c r="R364">
        <v>19153</v>
      </c>
      <c r="S364">
        <v>3322</v>
      </c>
    </row>
    <row r="365" spans="1:19">
      <c r="A365" s="1">
        <v>43899</v>
      </c>
      <c r="B365" s="1" t="str">
        <f t="shared" si="5"/>
        <v>2020_03</v>
      </c>
      <c r="C365">
        <v>35</v>
      </c>
      <c r="D365">
        <v>4</v>
      </c>
      <c r="G365">
        <v>3</v>
      </c>
      <c r="I365">
        <v>9</v>
      </c>
      <c r="J365">
        <v>1786</v>
      </c>
      <c r="K365">
        <v>442</v>
      </c>
      <c r="N365">
        <v>1020</v>
      </c>
      <c r="O365">
        <v>276</v>
      </c>
      <c r="P365">
        <v>51</v>
      </c>
      <c r="Q365" t="str">
        <f>VLOOKUP(P365,Mapping!$A$1:$B$17,2,0)</f>
        <v>Ohio</v>
      </c>
      <c r="R365">
        <v>15831</v>
      </c>
      <c r="S365">
        <v>2055</v>
      </c>
    </row>
    <row r="366" spans="1:19">
      <c r="A366" s="1">
        <v>43898</v>
      </c>
      <c r="B366" s="1" t="str">
        <f t="shared" si="5"/>
        <v>2020_03</v>
      </c>
      <c r="C366">
        <v>31</v>
      </c>
      <c r="D366">
        <v>4</v>
      </c>
      <c r="G366">
        <v>0</v>
      </c>
      <c r="I366">
        <v>6</v>
      </c>
      <c r="J366">
        <v>1344</v>
      </c>
      <c r="K366">
        <v>196</v>
      </c>
      <c r="N366">
        <v>744</v>
      </c>
      <c r="O366">
        <v>170</v>
      </c>
      <c r="P366">
        <v>51</v>
      </c>
      <c r="Q366" t="str">
        <f>VLOOKUP(P366,Mapping!$A$1:$B$17,2,0)</f>
        <v>Ohio</v>
      </c>
      <c r="R366">
        <v>13776</v>
      </c>
      <c r="S366">
        <v>1130</v>
      </c>
    </row>
    <row r="367" spans="1:19">
      <c r="A367" s="1">
        <v>43897</v>
      </c>
      <c r="B367" s="1" t="str">
        <f t="shared" si="5"/>
        <v>2020_03</v>
      </c>
      <c r="C367">
        <v>27</v>
      </c>
      <c r="D367">
        <v>1</v>
      </c>
      <c r="G367">
        <v>0</v>
      </c>
      <c r="I367">
        <v>6</v>
      </c>
      <c r="J367">
        <v>1148</v>
      </c>
      <c r="K367">
        <v>274</v>
      </c>
      <c r="N367">
        <v>574</v>
      </c>
      <c r="O367">
        <v>137</v>
      </c>
      <c r="P367">
        <v>51</v>
      </c>
      <c r="Q367" t="str">
        <f>VLOOKUP(P367,Mapping!$A$1:$B$17,2,0)</f>
        <v>Ohio</v>
      </c>
      <c r="R367">
        <v>12646</v>
      </c>
      <c r="S367">
        <v>931</v>
      </c>
    </row>
    <row r="368" spans="1:19">
      <c r="A368" s="1">
        <v>43896</v>
      </c>
      <c r="B368" s="1" t="str">
        <f t="shared" si="5"/>
        <v>2020_03</v>
      </c>
      <c r="C368">
        <v>26</v>
      </c>
      <c r="D368">
        <v>6</v>
      </c>
      <c r="G368">
        <v>1</v>
      </c>
      <c r="I368">
        <v>6</v>
      </c>
      <c r="J368">
        <v>874</v>
      </c>
      <c r="K368">
        <v>161</v>
      </c>
      <c r="N368">
        <v>437</v>
      </c>
      <c r="O368">
        <v>132</v>
      </c>
      <c r="P368">
        <v>40</v>
      </c>
      <c r="Q368" t="str">
        <f>VLOOKUP(P368,Mapping!$A$1:$B$17,2,0)</f>
        <v>New Mexico</v>
      </c>
      <c r="R368">
        <v>11715</v>
      </c>
      <c r="S368">
        <v>2177</v>
      </c>
    </row>
    <row r="369" spans="1:19">
      <c r="A369" s="1">
        <v>43895</v>
      </c>
      <c r="B369" s="1" t="str">
        <f t="shared" si="5"/>
        <v>2020_03</v>
      </c>
      <c r="C369">
        <v>20</v>
      </c>
      <c r="D369">
        <v>4</v>
      </c>
      <c r="G369">
        <v>1</v>
      </c>
      <c r="I369">
        <v>5</v>
      </c>
      <c r="J369">
        <v>713</v>
      </c>
      <c r="K369">
        <v>132</v>
      </c>
      <c r="N369">
        <v>305</v>
      </c>
      <c r="O369">
        <v>65</v>
      </c>
      <c r="P369">
        <v>32</v>
      </c>
      <c r="Q369" t="str">
        <f>VLOOKUP(P369,Mapping!$A$1:$B$17,2,0)</f>
        <v>Nevada</v>
      </c>
      <c r="R369">
        <v>9538</v>
      </c>
      <c r="S369">
        <v>1515</v>
      </c>
    </row>
    <row r="370" spans="1:19">
      <c r="A370" s="1">
        <v>43894</v>
      </c>
      <c r="B370" s="1" t="str">
        <f t="shared" si="5"/>
        <v>2020_03</v>
      </c>
      <c r="C370">
        <v>16</v>
      </c>
      <c r="D370">
        <v>2</v>
      </c>
      <c r="G370">
        <v>4</v>
      </c>
      <c r="I370">
        <v>4</v>
      </c>
      <c r="J370">
        <v>581</v>
      </c>
      <c r="K370">
        <v>576</v>
      </c>
      <c r="N370">
        <v>240</v>
      </c>
      <c r="O370">
        <v>126</v>
      </c>
      <c r="P370">
        <v>26</v>
      </c>
      <c r="Q370" t="str">
        <f>VLOOKUP(P370,Mapping!$A$1:$B$17,2,0)</f>
        <v>Mississippi</v>
      </c>
      <c r="R370">
        <v>8023</v>
      </c>
      <c r="S370">
        <v>890</v>
      </c>
    </row>
    <row r="371" spans="1:19">
      <c r="A371" s="1">
        <v>43893</v>
      </c>
      <c r="B371" s="1" t="str">
        <f t="shared" si="5"/>
        <v>2020_03</v>
      </c>
      <c r="C371">
        <v>14</v>
      </c>
      <c r="D371">
        <v>3</v>
      </c>
      <c r="G371">
        <v>0</v>
      </c>
      <c r="J371">
        <v>5</v>
      </c>
      <c r="K371">
        <v>2</v>
      </c>
      <c r="N371">
        <v>114</v>
      </c>
      <c r="O371">
        <v>42</v>
      </c>
      <c r="P371">
        <v>16</v>
      </c>
      <c r="Q371" t="str">
        <f>VLOOKUP(P371,Mapping!$A$1:$B$17,2,0)</f>
        <v>Massachusetts</v>
      </c>
      <c r="R371">
        <v>7133</v>
      </c>
      <c r="S371">
        <v>279</v>
      </c>
    </row>
    <row r="372" spans="1:19">
      <c r="A372" s="1">
        <v>43892</v>
      </c>
      <c r="B372" s="1" t="str">
        <f t="shared" si="5"/>
        <v>2020_03</v>
      </c>
      <c r="C372">
        <v>11</v>
      </c>
      <c r="D372">
        <v>3</v>
      </c>
      <c r="G372">
        <v>0</v>
      </c>
      <c r="J372">
        <v>3</v>
      </c>
      <c r="K372">
        <v>1</v>
      </c>
      <c r="N372">
        <v>72</v>
      </c>
      <c r="O372">
        <v>30</v>
      </c>
      <c r="P372">
        <v>12</v>
      </c>
      <c r="Q372" t="str">
        <f>VLOOKUP(P372,Mapping!$A$1:$B$17,2,0)</f>
        <v>Louisiana</v>
      </c>
      <c r="R372">
        <v>6854</v>
      </c>
      <c r="S372">
        <v>203</v>
      </c>
    </row>
    <row r="373" spans="1:19">
      <c r="A373" s="1">
        <v>43891</v>
      </c>
      <c r="B373" s="1" t="str">
        <f t="shared" si="5"/>
        <v>2020_03</v>
      </c>
      <c r="C373">
        <v>8</v>
      </c>
      <c r="D373">
        <v>3</v>
      </c>
      <c r="G373">
        <v>0</v>
      </c>
      <c r="J373">
        <v>2</v>
      </c>
      <c r="K373">
        <v>2</v>
      </c>
      <c r="N373">
        <v>42</v>
      </c>
      <c r="O373">
        <v>24</v>
      </c>
      <c r="P373">
        <v>11</v>
      </c>
      <c r="Q373" t="str">
        <f>VLOOKUP(P373,Mapping!$A$1:$B$17,2,0)</f>
        <v>indiana</v>
      </c>
      <c r="R373">
        <v>6651</v>
      </c>
      <c r="S373">
        <v>96</v>
      </c>
    </row>
    <row r="374" spans="1:19">
      <c r="A374" s="1">
        <v>43890</v>
      </c>
      <c r="B374" s="1" t="str">
        <f t="shared" si="5"/>
        <v>2020_02</v>
      </c>
      <c r="C374">
        <v>5</v>
      </c>
      <c r="D374">
        <v>1</v>
      </c>
      <c r="G374">
        <v>0</v>
      </c>
      <c r="K374">
        <v>0</v>
      </c>
      <c r="N374">
        <v>18</v>
      </c>
      <c r="O374">
        <v>3</v>
      </c>
      <c r="P374">
        <v>8</v>
      </c>
      <c r="Q374" t="str">
        <f>VLOOKUP(P374,Mapping!$A$1:$B$17,2,0)</f>
        <v>illionis</v>
      </c>
      <c r="R374">
        <v>6555</v>
      </c>
      <c r="S374">
        <v>65</v>
      </c>
    </row>
    <row r="375" spans="1:19">
      <c r="A375" s="1">
        <v>43889</v>
      </c>
      <c r="B375" s="1" t="str">
        <f t="shared" si="5"/>
        <v>2020_02</v>
      </c>
      <c r="C375">
        <v>4</v>
      </c>
      <c r="D375">
        <v>2</v>
      </c>
      <c r="G375">
        <v>0</v>
      </c>
      <c r="K375">
        <v>0</v>
      </c>
      <c r="N375">
        <v>15</v>
      </c>
      <c r="O375">
        <v>2</v>
      </c>
      <c r="P375">
        <v>7</v>
      </c>
      <c r="Q375" t="str">
        <f>VLOOKUP(P375,Mapping!$A$1:$B$17,2,0)</f>
        <v>georgia</v>
      </c>
      <c r="R375">
        <v>6490</v>
      </c>
      <c r="S375">
        <v>3</v>
      </c>
    </row>
    <row r="376" spans="1:19">
      <c r="A376" s="1">
        <v>43888</v>
      </c>
      <c r="B376" s="1" t="str">
        <f t="shared" si="5"/>
        <v>2020_02</v>
      </c>
      <c r="C376">
        <v>2</v>
      </c>
      <c r="D376">
        <v>0</v>
      </c>
      <c r="G376">
        <v>0</v>
      </c>
      <c r="K376">
        <v>0</v>
      </c>
      <c r="N376">
        <v>13</v>
      </c>
      <c r="O376">
        <v>1</v>
      </c>
      <c r="P376">
        <v>7</v>
      </c>
      <c r="Q376" t="str">
        <f>VLOOKUP(P376,Mapping!$A$1:$B$17,2,0)</f>
        <v>georgia</v>
      </c>
      <c r="R376">
        <v>6487</v>
      </c>
      <c r="S376">
        <v>6446</v>
      </c>
    </row>
    <row r="377" spans="1:19">
      <c r="A377" s="1">
        <v>43887</v>
      </c>
      <c r="B377" s="1" t="str">
        <f t="shared" si="5"/>
        <v>2020_02</v>
      </c>
      <c r="C377">
        <v>2</v>
      </c>
      <c r="D377">
        <v>2</v>
      </c>
      <c r="G377">
        <v>0</v>
      </c>
      <c r="K377">
        <v>0</v>
      </c>
      <c r="N377">
        <v>12</v>
      </c>
      <c r="O377">
        <v>2</v>
      </c>
      <c r="P377">
        <v>6</v>
      </c>
      <c r="Q377" t="str">
        <f>VLOOKUP(P377,Mapping!$A$1:$B$17,2,0)</f>
        <v>florida</v>
      </c>
      <c r="R377">
        <v>41</v>
      </c>
      <c r="S377">
        <v>0</v>
      </c>
    </row>
    <row r="378" spans="1:19">
      <c r="A378" s="1">
        <v>43886</v>
      </c>
      <c r="B378" s="1" t="str">
        <f t="shared" si="5"/>
        <v>2020_02</v>
      </c>
      <c r="C378">
        <v>0</v>
      </c>
      <c r="D378">
        <v>0</v>
      </c>
      <c r="G378">
        <v>0</v>
      </c>
      <c r="K378">
        <v>0</v>
      </c>
      <c r="N378">
        <v>10</v>
      </c>
      <c r="O378">
        <v>1</v>
      </c>
      <c r="P378">
        <v>6</v>
      </c>
      <c r="Q378" t="str">
        <f>VLOOKUP(P378,Mapping!$A$1:$B$17,2,0)</f>
        <v>florida</v>
      </c>
      <c r="R378">
        <v>41</v>
      </c>
      <c r="S378">
        <v>1</v>
      </c>
    </row>
    <row r="379" spans="1:19">
      <c r="A379" s="1">
        <v>43885</v>
      </c>
      <c r="B379" s="1" t="str">
        <f t="shared" si="5"/>
        <v>2020_02</v>
      </c>
      <c r="C379">
        <v>0</v>
      </c>
      <c r="D379">
        <v>0</v>
      </c>
      <c r="G379">
        <v>0</v>
      </c>
      <c r="K379">
        <v>0</v>
      </c>
      <c r="N379">
        <v>9</v>
      </c>
      <c r="O379">
        <v>1</v>
      </c>
      <c r="P379">
        <v>6</v>
      </c>
      <c r="Q379" t="str">
        <f>VLOOKUP(P379,Mapping!$A$1:$B$17,2,0)</f>
        <v>florida</v>
      </c>
      <c r="R379">
        <v>40</v>
      </c>
      <c r="S379">
        <v>2</v>
      </c>
    </row>
    <row r="380" spans="1:19">
      <c r="A380" s="1">
        <v>43884</v>
      </c>
      <c r="B380" s="1" t="str">
        <f t="shared" si="5"/>
        <v>2020_02</v>
      </c>
      <c r="C380">
        <v>0</v>
      </c>
      <c r="D380">
        <v>0</v>
      </c>
      <c r="G380">
        <v>0</v>
      </c>
      <c r="K380">
        <v>0</v>
      </c>
      <c r="N380">
        <v>8</v>
      </c>
      <c r="O380">
        <v>1</v>
      </c>
      <c r="P380">
        <v>6</v>
      </c>
      <c r="Q380" t="str">
        <f>VLOOKUP(P380,Mapping!$A$1:$B$17,2,0)</f>
        <v>florida</v>
      </c>
      <c r="R380">
        <v>38</v>
      </c>
      <c r="S380">
        <v>0</v>
      </c>
    </row>
    <row r="381" spans="1:19">
      <c r="A381" s="1">
        <v>43883</v>
      </c>
      <c r="B381" s="1" t="str">
        <f t="shared" si="5"/>
        <v>2020_02</v>
      </c>
      <c r="C381">
        <v>0</v>
      </c>
      <c r="D381">
        <v>0</v>
      </c>
      <c r="G381">
        <v>0</v>
      </c>
      <c r="K381">
        <v>0</v>
      </c>
      <c r="N381">
        <v>7</v>
      </c>
      <c r="O381">
        <v>0</v>
      </c>
      <c r="P381">
        <v>6</v>
      </c>
      <c r="Q381" t="str">
        <f>VLOOKUP(P381,Mapping!$A$1:$B$17,2,0)</f>
        <v>florida</v>
      </c>
      <c r="R381">
        <v>38</v>
      </c>
      <c r="S381">
        <v>1</v>
      </c>
    </row>
    <row r="382" spans="1:19">
      <c r="A382" s="1">
        <v>43882</v>
      </c>
      <c r="B382" s="1" t="str">
        <f t="shared" si="5"/>
        <v>2020_02</v>
      </c>
      <c r="C382">
        <v>0</v>
      </c>
      <c r="D382">
        <v>0</v>
      </c>
      <c r="G382">
        <v>0</v>
      </c>
      <c r="K382">
        <v>0</v>
      </c>
      <c r="N382">
        <v>7</v>
      </c>
      <c r="O382">
        <v>0</v>
      </c>
      <c r="P382">
        <v>6</v>
      </c>
      <c r="Q382" t="str">
        <f>VLOOKUP(P382,Mapping!$A$1:$B$17,2,0)</f>
        <v>florida</v>
      </c>
      <c r="R382">
        <v>37</v>
      </c>
      <c r="S382">
        <v>1</v>
      </c>
    </row>
    <row r="383" spans="1:19">
      <c r="A383" s="1">
        <v>43881</v>
      </c>
      <c r="B383" s="1" t="str">
        <f t="shared" si="5"/>
        <v>2020_02</v>
      </c>
      <c r="C383">
        <v>0</v>
      </c>
      <c r="D383">
        <v>0</v>
      </c>
      <c r="G383">
        <v>0</v>
      </c>
      <c r="K383">
        <v>0</v>
      </c>
      <c r="N383">
        <v>7</v>
      </c>
      <c r="O383">
        <v>0</v>
      </c>
      <c r="P383">
        <v>6</v>
      </c>
      <c r="Q383" t="str">
        <f>VLOOKUP(P383,Mapping!$A$1:$B$17,2,0)</f>
        <v>florida</v>
      </c>
      <c r="R383">
        <v>36</v>
      </c>
      <c r="S383">
        <v>1</v>
      </c>
    </row>
    <row r="384" spans="1:19">
      <c r="A384" s="1">
        <v>43880</v>
      </c>
      <c r="B384" s="1" t="str">
        <f t="shared" si="5"/>
        <v>2020_02</v>
      </c>
      <c r="C384">
        <v>0</v>
      </c>
      <c r="D384">
        <v>0</v>
      </c>
      <c r="G384">
        <v>0</v>
      </c>
      <c r="K384">
        <v>0</v>
      </c>
      <c r="N384">
        <v>7</v>
      </c>
      <c r="O384">
        <v>0</v>
      </c>
      <c r="P384">
        <v>6</v>
      </c>
      <c r="Q384" t="str">
        <f>VLOOKUP(P384,Mapping!$A$1:$B$17,2,0)</f>
        <v>florida</v>
      </c>
      <c r="R384">
        <v>35</v>
      </c>
      <c r="S384">
        <v>6</v>
      </c>
    </row>
    <row r="385" spans="1:19">
      <c r="A385" s="1">
        <v>43879</v>
      </c>
      <c r="B385" s="1" t="str">
        <f t="shared" si="5"/>
        <v>2020_02</v>
      </c>
      <c r="C385">
        <v>0</v>
      </c>
      <c r="D385">
        <v>0</v>
      </c>
      <c r="G385">
        <v>0</v>
      </c>
      <c r="K385">
        <v>0</v>
      </c>
      <c r="N385">
        <v>7</v>
      </c>
      <c r="O385">
        <v>0</v>
      </c>
      <c r="P385">
        <v>6</v>
      </c>
      <c r="Q385" t="str">
        <f>VLOOKUP(P385,Mapping!$A$1:$B$17,2,0)</f>
        <v>florida</v>
      </c>
      <c r="R385">
        <v>29</v>
      </c>
      <c r="S385">
        <v>0</v>
      </c>
    </row>
    <row r="386" spans="1:19">
      <c r="A386" s="1">
        <v>43878</v>
      </c>
      <c r="B386" s="1" t="str">
        <f t="shared" si="5"/>
        <v>2020_02</v>
      </c>
      <c r="C386">
        <v>0</v>
      </c>
      <c r="D386">
        <v>0</v>
      </c>
      <c r="G386">
        <v>0</v>
      </c>
      <c r="K386">
        <v>0</v>
      </c>
      <c r="N386">
        <v>7</v>
      </c>
      <c r="O386">
        <v>0</v>
      </c>
      <c r="P386">
        <v>6</v>
      </c>
      <c r="Q386" t="str">
        <f>VLOOKUP(P386,Mapping!$A$1:$B$17,2,0)</f>
        <v>florida</v>
      </c>
      <c r="R386">
        <v>29</v>
      </c>
      <c r="S386">
        <v>1</v>
      </c>
    </row>
    <row r="387" spans="1:19">
      <c r="A387" s="1">
        <v>43877</v>
      </c>
      <c r="B387" s="1" t="str">
        <f t="shared" ref="B387:B421" si="6">YEAR(A387)&amp;"_"&amp;TEXT(MONTH(A387),"00")</f>
        <v>2020_02</v>
      </c>
      <c r="C387">
        <v>0</v>
      </c>
      <c r="D387">
        <v>0</v>
      </c>
      <c r="G387">
        <v>0</v>
      </c>
      <c r="K387">
        <v>0</v>
      </c>
      <c r="N387">
        <v>7</v>
      </c>
      <c r="O387">
        <v>0</v>
      </c>
      <c r="P387">
        <v>6</v>
      </c>
      <c r="Q387" t="str">
        <f>VLOOKUP(P387,Mapping!$A$1:$B$17,2,0)</f>
        <v>florida</v>
      </c>
      <c r="R387">
        <v>28</v>
      </c>
      <c r="S387">
        <v>2</v>
      </c>
    </row>
    <row r="388" spans="1:19">
      <c r="A388" s="1">
        <v>43876</v>
      </c>
      <c r="B388" s="1" t="str">
        <f t="shared" si="6"/>
        <v>2020_02</v>
      </c>
      <c r="C388">
        <v>0</v>
      </c>
      <c r="D388">
        <v>0</v>
      </c>
      <c r="G388">
        <v>0</v>
      </c>
      <c r="K388">
        <v>0</v>
      </c>
      <c r="N388">
        <v>7</v>
      </c>
      <c r="O388">
        <v>0</v>
      </c>
      <c r="P388">
        <v>6</v>
      </c>
      <c r="Q388" t="str">
        <f>VLOOKUP(P388,Mapping!$A$1:$B$17,2,0)</f>
        <v>florida</v>
      </c>
      <c r="R388">
        <v>26</v>
      </c>
      <c r="S388">
        <v>4</v>
      </c>
    </row>
    <row r="389" spans="1:19">
      <c r="A389" s="1">
        <v>43875</v>
      </c>
      <c r="B389" s="1" t="str">
        <f t="shared" si="6"/>
        <v>2020_02</v>
      </c>
      <c r="C389">
        <v>0</v>
      </c>
      <c r="D389">
        <v>0</v>
      </c>
      <c r="G389">
        <v>0</v>
      </c>
      <c r="K389">
        <v>0</v>
      </c>
      <c r="N389">
        <v>7</v>
      </c>
      <c r="O389">
        <v>1</v>
      </c>
      <c r="P389">
        <v>5</v>
      </c>
      <c r="Q389" t="str">
        <f>VLOOKUP(P389,Mapping!$A$1:$B$17,2,0)</f>
        <v>delaware</v>
      </c>
      <c r="R389">
        <v>22</v>
      </c>
      <c r="S389">
        <v>0</v>
      </c>
    </row>
    <row r="390" spans="1:19">
      <c r="A390" s="1">
        <v>43874</v>
      </c>
      <c r="B390" s="1" t="str">
        <f t="shared" si="6"/>
        <v>2020_02</v>
      </c>
      <c r="C390">
        <v>0</v>
      </c>
      <c r="D390">
        <v>0</v>
      </c>
      <c r="G390">
        <v>0</v>
      </c>
      <c r="K390">
        <v>0</v>
      </c>
      <c r="N390">
        <v>6</v>
      </c>
      <c r="O390">
        <v>1</v>
      </c>
      <c r="P390">
        <v>5</v>
      </c>
      <c r="Q390" t="str">
        <f>VLOOKUP(P390,Mapping!$A$1:$B$17,2,0)</f>
        <v>delaware</v>
      </c>
      <c r="R390">
        <v>22</v>
      </c>
      <c r="S390">
        <v>1</v>
      </c>
    </row>
    <row r="391" spans="1:19">
      <c r="A391" s="1">
        <v>43873</v>
      </c>
      <c r="B391" s="1" t="str">
        <f t="shared" si="6"/>
        <v>2020_02</v>
      </c>
      <c r="C391">
        <v>0</v>
      </c>
      <c r="D391">
        <v>0</v>
      </c>
      <c r="G391">
        <v>0</v>
      </c>
      <c r="K391">
        <v>0</v>
      </c>
      <c r="N391">
        <v>5</v>
      </c>
      <c r="O391">
        <v>0</v>
      </c>
      <c r="P391">
        <v>5</v>
      </c>
      <c r="Q391" t="str">
        <f>VLOOKUP(P391,Mapping!$A$1:$B$17,2,0)</f>
        <v>delaware</v>
      </c>
      <c r="R391">
        <v>21</v>
      </c>
      <c r="S391">
        <v>1</v>
      </c>
    </row>
    <row r="392" spans="1:19">
      <c r="A392" s="1">
        <v>43872</v>
      </c>
      <c r="B392" s="1" t="str">
        <f t="shared" si="6"/>
        <v>2020_02</v>
      </c>
      <c r="C392">
        <v>0</v>
      </c>
      <c r="D392">
        <v>0</v>
      </c>
      <c r="G392">
        <v>0</v>
      </c>
      <c r="K392">
        <v>0</v>
      </c>
      <c r="N392">
        <v>5</v>
      </c>
      <c r="O392">
        <v>0</v>
      </c>
      <c r="P392">
        <v>5</v>
      </c>
      <c r="Q392" t="str">
        <f>VLOOKUP(P392,Mapping!$A$1:$B$17,2,0)</f>
        <v>delaware</v>
      </c>
      <c r="R392">
        <v>20</v>
      </c>
      <c r="S392">
        <v>1</v>
      </c>
    </row>
    <row r="393" spans="1:19">
      <c r="A393" s="1">
        <v>43871</v>
      </c>
      <c r="B393" s="1" t="str">
        <f t="shared" si="6"/>
        <v>2020_02</v>
      </c>
      <c r="C393">
        <v>0</v>
      </c>
      <c r="D393">
        <v>0</v>
      </c>
      <c r="G393">
        <v>0</v>
      </c>
      <c r="K393">
        <v>0</v>
      </c>
      <c r="N393">
        <v>5</v>
      </c>
      <c r="O393">
        <v>0</v>
      </c>
      <c r="P393">
        <v>5</v>
      </c>
      <c r="Q393" t="str">
        <f>VLOOKUP(P393,Mapping!$A$1:$B$17,2,0)</f>
        <v>delaware</v>
      </c>
      <c r="R393">
        <v>19</v>
      </c>
      <c r="S393">
        <v>1</v>
      </c>
    </row>
    <row r="394" spans="1:19">
      <c r="A394" s="1">
        <v>43870</v>
      </c>
      <c r="B394" s="1" t="str">
        <f t="shared" si="6"/>
        <v>2020_02</v>
      </c>
      <c r="D394">
        <v>0</v>
      </c>
      <c r="G394">
        <v>0</v>
      </c>
      <c r="K394">
        <v>0</v>
      </c>
      <c r="N394">
        <v>5</v>
      </c>
      <c r="O394">
        <v>0</v>
      </c>
      <c r="P394">
        <v>4</v>
      </c>
      <c r="Q394" t="str">
        <f>VLOOKUP(P394,Mapping!$A$1:$B$17,2,0)</f>
        <v>colorado</v>
      </c>
      <c r="R394">
        <v>18</v>
      </c>
      <c r="S394">
        <v>0</v>
      </c>
    </row>
    <row r="395" spans="1:19">
      <c r="A395" s="1">
        <v>43869</v>
      </c>
      <c r="B395" s="1" t="str">
        <f t="shared" si="6"/>
        <v>2020_02</v>
      </c>
      <c r="D395">
        <v>0</v>
      </c>
      <c r="G395">
        <v>0</v>
      </c>
      <c r="K395">
        <v>0</v>
      </c>
      <c r="N395">
        <v>5</v>
      </c>
      <c r="O395">
        <v>0</v>
      </c>
      <c r="P395">
        <v>4</v>
      </c>
      <c r="Q395" t="str">
        <f>VLOOKUP(P395,Mapping!$A$1:$B$17,2,0)</f>
        <v>colorado</v>
      </c>
      <c r="R395">
        <v>18</v>
      </c>
      <c r="S395">
        <v>2</v>
      </c>
    </row>
    <row r="396" spans="1:19">
      <c r="A396" s="1">
        <v>43868</v>
      </c>
      <c r="B396" s="1" t="str">
        <f t="shared" si="6"/>
        <v>2020_02</v>
      </c>
      <c r="D396">
        <v>0</v>
      </c>
      <c r="G396">
        <v>0</v>
      </c>
      <c r="K396">
        <v>0</v>
      </c>
      <c r="N396">
        <v>5</v>
      </c>
      <c r="O396">
        <v>0</v>
      </c>
      <c r="P396">
        <v>4</v>
      </c>
      <c r="Q396" t="str">
        <f>VLOOKUP(P396,Mapping!$A$1:$B$17,2,0)</f>
        <v>colorado</v>
      </c>
      <c r="R396">
        <v>16</v>
      </c>
      <c r="S396">
        <v>0</v>
      </c>
    </row>
    <row r="397" spans="1:19">
      <c r="A397" s="1">
        <v>43867</v>
      </c>
      <c r="B397" s="1" t="str">
        <f t="shared" si="6"/>
        <v>2020_02</v>
      </c>
      <c r="D397">
        <v>0</v>
      </c>
      <c r="G397">
        <v>0</v>
      </c>
      <c r="K397">
        <v>0</v>
      </c>
      <c r="N397">
        <v>5</v>
      </c>
      <c r="O397">
        <v>2</v>
      </c>
      <c r="P397">
        <v>4</v>
      </c>
      <c r="Q397" t="str">
        <f>VLOOKUP(P397,Mapping!$A$1:$B$17,2,0)</f>
        <v>colorado</v>
      </c>
      <c r="R397">
        <v>16</v>
      </c>
      <c r="S397">
        <v>1</v>
      </c>
    </row>
    <row r="398" spans="1:19">
      <c r="A398" s="1">
        <v>43866</v>
      </c>
      <c r="B398" s="1" t="str">
        <f t="shared" si="6"/>
        <v>2020_02</v>
      </c>
      <c r="D398">
        <v>0</v>
      </c>
      <c r="G398">
        <v>0</v>
      </c>
      <c r="K398">
        <v>0</v>
      </c>
      <c r="N398">
        <v>3</v>
      </c>
      <c r="O398">
        <v>0</v>
      </c>
      <c r="P398">
        <v>4</v>
      </c>
      <c r="Q398" t="str">
        <f>VLOOKUP(P398,Mapping!$A$1:$B$17,2,0)</f>
        <v>colorado</v>
      </c>
      <c r="R398">
        <v>15</v>
      </c>
      <c r="S398">
        <v>0</v>
      </c>
    </row>
    <row r="399" spans="1:19">
      <c r="A399" s="1">
        <v>43865</v>
      </c>
      <c r="B399" s="1" t="str">
        <f t="shared" si="6"/>
        <v>2020_02</v>
      </c>
      <c r="D399">
        <v>0</v>
      </c>
      <c r="G399">
        <v>0</v>
      </c>
      <c r="K399">
        <v>0</v>
      </c>
      <c r="N399">
        <v>3</v>
      </c>
      <c r="O399">
        <v>0</v>
      </c>
      <c r="P399">
        <v>4</v>
      </c>
      <c r="Q399" t="str">
        <f>VLOOKUP(P399,Mapping!$A$1:$B$17,2,0)</f>
        <v>colorado</v>
      </c>
      <c r="R399">
        <v>15</v>
      </c>
      <c r="S399">
        <v>4</v>
      </c>
    </row>
    <row r="400" spans="1:19">
      <c r="A400" s="1">
        <v>43864</v>
      </c>
      <c r="B400" s="1" t="str">
        <f t="shared" si="6"/>
        <v>2020_02</v>
      </c>
      <c r="D400">
        <v>0</v>
      </c>
      <c r="G400">
        <v>0</v>
      </c>
      <c r="K400">
        <v>0</v>
      </c>
      <c r="N400">
        <v>3</v>
      </c>
      <c r="O400">
        <v>1</v>
      </c>
      <c r="P400">
        <v>4</v>
      </c>
      <c r="Q400" t="str">
        <f>VLOOKUP(P400,Mapping!$A$1:$B$17,2,0)</f>
        <v>colorado</v>
      </c>
      <c r="R400">
        <v>11</v>
      </c>
      <c r="S400">
        <v>3</v>
      </c>
    </row>
    <row r="401" spans="1:19">
      <c r="A401" s="1">
        <v>43863</v>
      </c>
      <c r="B401" s="1" t="str">
        <f t="shared" si="6"/>
        <v>2020_02</v>
      </c>
      <c r="D401">
        <v>0</v>
      </c>
      <c r="G401">
        <v>0</v>
      </c>
      <c r="K401">
        <v>0</v>
      </c>
      <c r="N401">
        <v>2</v>
      </c>
      <c r="O401">
        <v>0</v>
      </c>
      <c r="P401">
        <v>4</v>
      </c>
      <c r="Q401" t="str">
        <f>VLOOKUP(P401,Mapping!$A$1:$B$17,2,0)</f>
        <v>colorado</v>
      </c>
      <c r="R401">
        <v>8</v>
      </c>
      <c r="S401">
        <v>0</v>
      </c>
    </row>
    <row r="402" spans="1:19">
      <c r="A402" s="1">
        <v>43862</v>
      </c>
      <c r="B402" s="1" t="str">
        <f t="shared" si="6"/>
        <v>2020_02</v>
      </c>
      <c r="D402">
        <v>0</v>
      </c>
      <c r="G402">
        <v>0</v>
      </c>
      <c r="K402">
        <v>0</v>
      </c>
      <c r="N402">
        <v>2</v>
      </c>
      <c r="O402">
        <v>0</v>
      </c>
      <c r="P402">
        <v>4</v>
      </c>
      <c r="Q402" t="str">
        <f>VLOOKUP(P402,Mapping!$A$1:$B$17,2,0)</f>
        <v>colorado</v>
      </c>
      <c r="R402">
        <v>8</v>
      </c>
      <c r="S402">
        <v>0</v>
      </c>
    </row>
    <row r="403" spans="1:19">
      <c r="A403" s="1">
        <v>43861</v>
      </c>
      <c r="B403" s="1" t="str">
        <f t="shared" si="6"/>
        <v>2020_01</v>
      </c>
      <c r="D403">
        <v>0</v>
      </c>
      <c r="G403">
        <v>0</v>
      </c>
      <c r="K403">
        <v>0</v>
      </c>
      <c r="N403">
        <v>2</v>
      </c>
      <c r="O403">
        <v>0</v>
      </c>
      <c r="P403">
        <v>4</v>
      </c>
      <c r="Q403" t="str">
        <f>VLOOKUP(P403,Mapping!$A$1:$B$17,2,0)</f>
        <v>colorado</v>
      </c>
      <c r="R403">
        <v>8</v>
      </c>
      <c r="S403">
        <v>3</v>
      </c>
    </row>
    <row r="404" spans="1:19">
      <c r="A404" s="1">
        <v>43860</v>
      </c>
      <c r="B404" s="1" t="str">
        <f t="shared" si="6"/>
        <v>2020_01</v>
      </c>
      <c r="D404">
        <v>0</v>
      </c>
      <c r="G404">
        <v>0</v>
      </c>
      <c r="K404">
        <v>0</v>
      </c>
      <c r="N404">
        <v>2</v>
      </c>
      <c r="O404">
        <v>0</v>
      </c>
      <c r="P404">
        <v>4</v>
      </c>
      <c r="Q404" t="str">
        <f>VLOOKUP(P404,Mapping!$A$1:$B$17,2,0)</f>
        <v>colorado</v>
      </c>
      <c r="R404">
        <v>5</v>
      </c>
      <c r="S404">
        <v>0</v>
      </c>
    </row>
    <row r="405" spans="1:19">
      <c r="A405" s="1">
        <v>43859</v>
      </c>
      <c r="B405" s="1" t="str">
        <f t="shared" si="6"/>
        <v>2020_01</v>
      </c>
      <c r="D405">
        <v>0</v>
      </c>
      <c r="G405">
        <v>0</v>
      </c>
      <c r="K405">
        <v>0</v>
      </c>
      <c r="N405">
        <v>2</v>
      </c>
      <c r="O405">
        <v>0</v>
      </c>
      <c r="P405">
        <v>4</v>
      </c>
      <c r="Q405" t="str">
        <f>VLOOKUP(P405,Mapping!$A$1:$B$17,2,0)</f>
        <v>colorado</v>
      </c>
      <c r="R405">
        <v>5</v>
      </c>
      <c r="S405">
        <v>2</v>
      </c>
    </row>
    <row r="406" spans="1:19">
      <c r="A406" s="1">
        <v>43858</v>
      </c>
      <c r="B406" s="1" t="str">
        <f t="shared" si="6"/>
        <v>2020_01</v>
      </c>
      <c r="D406">
        <v>0</v>
      </c>
      <c r="G406">
        <v>0</v>
      </c>
      <c r="K406">
        <v>0</v>
      </c>
      <c r="N406">
        <v>2</v>
      </c>
      <c r="O406">
        <v>0</v>
      </c>
      <c r="P406">
        <v>3</v>
      </c>
      <c r="Q406" t="str">
        <f>VLOOKUP(P406,Mapping!$A$1:$B$17,2,0)</f>
        <v>california</v>
      </c>
      <c r="R406">
        <v>3</v>
      </c>
      <c r="S406">
        <v>0</v>
      </c>
    </row>
    <row r="407" spans="1:19">
      <c r="A407" s="1">
        <v>43857</v>
      </c>
      <c r="B407" s="1" t="str">
        <f t="shared" si="6"/>
        <v>2020_01</v>
      </c>
      <c r="D407">
        <v>0</v>
      </c>
      <c r="G407">
        <v>0</v>
      </c>
      <c r="K407">
        <v>0</v>
      </c>
      <c r="N407">
        <v>2</v>
      </c>
      <c r="O407">
        <v>0</v>
      </c>
      <c r="P407">
        <v>3</v>
      </c>
      <c r="Q407" t="str">
        <f>VLOOKUP(P407,Mapping!$A$1:$B$17,2,0)</f>
        <v>california</v>
      </c>
      <c r="R407">
        <v>3</v>
      </c>
      <c r="S407">
        <v>1</v>
      </c>
    </row>
    <row r="408" spans="1:19">
      <c r="A408" s="1">
        <v>43856</v>
      </c>
      <c r="B408" s="1" t="str">
        <f t="shared" si="6"/>
        <v>2020_01</v>
      </c>
      <c r="D408">
        <v>0</v>
      </c>
      <c r="G408">
        <v>0</v>
      </c>
      <c r="K408">
        <v>0</v>
      </c>
      <c r="N408">
        <v>2</v>
      </c>
      <c r="O408">
        <v>0</v>
      </c>
      <c r="P408">
        <v>2</v>
      </c>
      <c r="Q408" t="str">
        <f>VLOOKUP(P408,Mapping!$A$1:$B$17,2,0)</f>
        <v>arizona</v>
      </c>
      <c r="R408">
        <v>2</v>
      </c>
      <c r="S408">
        <v>0</v>
      </c>
    </row>
    <row r="409" spans="1:19">
      <c r="A409" s="1">
        <v>43855</v>
      </c>
      <c r="B409" s="1" t="str">
        <f t="shared" si="6"/>
        <v>2020_01</v>
      </c>
      <c r="D409">
        <v>0</v>
      </c>
      <c r="G409">
        <v>0</v>
      </c>
      <c r="K409">
        <v>0</v>
      </c>
      <c r="N409">
        <v>2</v>
      </c>
      <c r="O409">
        <v>0</v>
      </c>
      <c r="P409">
        <v>2</v>
      </c>
      <c r="Q409" t="str">
        <f>VLOOKUP(P409,Mapping!$A$1:$B$17,2,0)</f>
        <v>arizona</v>
      </c>
      <c r="R409">
        <v>2</v>
      </c>
      <c r="S409">
        <v>0</v>
      </c>
    </row>
    <row r="410" spans="1:19">
      <c r="A410" s="1">
        <v>43854</v>
      </c>
      <c r="B410" s="1" t="str">
        <f t="shared" si="6"/>
        <v>2020_01</v>
      </c>
      <c r="D410">
        <v>0</v>
      </c>
      <c r="G410">
        <v>0</v>
      </c>
      <c r="K410">
        <v>0</v>
      </c>
      <c r="N410">
        <v>2</v>
      </c>
      <c r="O410">
        <v>0</v>
      </c>
      <c r="P410">
        <v>2</v>
      </c>
      <c r="Q410" t="str">
        <f>VLOOKUP(P410,Mapping!$A$1:$B$17,2,0)</f>
        <v>arizona</v>
      </c>
      <c r="R410">
        <v>2</v>
      </c>
      <c r="S410">
        <v>0</v>
      </c>
    </row>
    <row r="411" spans="1:19">
      <c r="A411" s="1">
        <v>43853</v>
      </c>
      <c r="B411" s="1" t="str">
        <f t="shared" si="6"/>
        <v>2020_01</v>
      </c>
      <c r="D411">
        <v>0</v>
      </c>
      <c r="G411">
        <v>0</v>
      </c>
      <c r="K411">
        <v>0</v>
      </c>
      <c r="N411">
        <v>2</v>
      </c>
      <c r="O411">
        <v>0</v>
      </c>
      <c r="P411">
        <v>2</v>
      </c>
      <c r="Q411" t="str">
        <f>VLOOKUP(P411,Mapping!$A$1:$B$17,2,0)</f>
        <v>arizona</v>
      </c>
      <c r="R411">
        <v>2</v>
      </c>
      <c r="S411">
        <v>1</v>
      </c>
    </row>
    <row r="412" spans="1:19">
      <c r="A412" s="1">
        <v>43852</v>
      </c>
      <c r="B412" s="1" t="str">
        <f t="shared" si="6"/>
        <v>2020_01</v>
      </c>
      <c r="D412">
        <v>0</v>
      </c>
      <c r="G412">
        <v>0</v>
      </c>
      <c r="K412">
        <v>0</v>
      </c>
      <c r="N412">
        <v>2</v>
      </c>
      <c r="O412">
        <v>0</v>
      </c>
      <c r="P412">
        <v>2</v>
      </c>
      <c r="Q412" t="str">
        <f>VLOOKUP(P412,Mapping!$A$1:$B$17,2,0)</f>
        <v>arizona</v>
      </c>
      <c r="R412">
        <v>1</v>
      </c>
      <c r="S412">
        <v>1</v>
      </c>
    </row>
    <row r="413" spans="1:19">
      <c r="A413" s="1">
        <v>43851</v>
      </c>
      <c r="B413" s="1" t="str">
        <f t="shared" si="6"/>
        <v>2020_01</v>
      </c>
      <c r="D413">
        <v>0</v>
      </c>
      <c r="G413">
        <v>0</v>
      </c>
      <c r="K413">
        <v>0</v>
      </c>
      <c r="N413">
        <v>2</v>
      </c>
      <c r="O413">
        <v>1</v>
      </c>
      <c r="P413">
        <v>1</v>
      </c>
      <c r="Q413" t="str">
        <f>VLOOKUP(P413,Mapping!$A$1:$B$17,2,0)</f>
        <v>alaska</v>
      </c>
      <c r="R413">
        <v>0</v>
      </c>
      <c r="S413">
        <v>0</v>
      </c>
    </row>
    <row r="414" spans="1:19">
      <c r="A414" s="1">
        <v>43850</v>
      </c>
      <c r="B414" s="1" t="str">
        <f t="shared" si="6"/>
        <v>2020_01</v>
      </c>
      <c r="D414">
        <v>0</v>
      </c>
      <c r="G414">
        <v>0</v>
      </c>
      <c r="K414">
        <v>0</v>
      </c>
      <c r="N414">
        <v>1</v>
      </c>
      <c r="O414">
        <v>0</v>
      </c>
      <c r="P414">
        <v>1</v>
      </c>
      <c r="Q414" t="str">
        <f>VLOOKUP(P414,Mapping!$A$1:$B$17,2,0)</f>
        <v>alaska</v>
      </c>
      <c r="R414">
        <v>0</v>
      </c>
      <c r="S414">
        <v>0</v>
      </c>
    </row>
    <row r="415" spans="1:19">
      <c r="A415" s="1">
        <v>43849</v>
      </c>
      <c r="B415" s="1" t="str">
        <f t="shared" si="6"/>
        <v>2020_01</v>
      </c>
      <c r="D415">
        <v>0</v>
      </c>
      <c r="G415">
        <v>0</v>
      </c>
      <c r="K415">
        <v>0</v>
      </c>
      <c r="N415">
        <v>1</v>
      </c>
      <c r="O415">
        <v>1</v>
      </c>
      <c r="P415">
        <v>1</v>
      </c>
      <c r="Q415" t="str">
        <f>VLOOKUP(P415,Mapping!$A$1:$B$17,2,0)</f>
        <v>alaska</v>
      </c>
      <c r="R415">
        <v>0</v>
      </c>
      <c r="S415">
        <v>0</v>
      </c>
    </row>
    <row r="416" spans="1:19">
      <c r="A416" s="1">
        <v>43848</v>
      </c>
      <c r="B416" s="1" t="str">
        <f t="shared" si="6"/>
        <v>2020_01</v>
      </c>
      <c r="D416">
        <v>0</v>
      </c>
      <c r="G416">
        <v>0</v>
      </c>
      <c r="K416">
        <v>0</v>
      </c>
      <c r="N416">
        <v>0</v>
      </c>
      <c r="O416">
        <v>0</v>
      </c>
      <c r="P416">
        <v>1</v>
      </c>
      <c r="Q416" t="str">
        <f>VLOOKUP(P416,Mapping!$A$1:$B$17,2,0)</f>
        <v>alaska</v>
      </c>
      <c r="R416">
        <v>0</v>
      </c>
      <c r="S416">
        <v>0</v>
      </c>
    </row>
    <row r="417" spans="1:19">
      <c r="A417" s="1">
        <v>43847</v>
      </c>
      <c r="B417" s="1" t="str">
        <f t="shared" si="6"/>
        <v>2020_01</v>
      </c>
      <c r="D417">
        <v>0</v>
      </c>
      <c r="G417">
        <v>0</v>
      </c>
      <c r="K417">
        <v>0</v>
      </c>
      <c r="N417">
        <v>0</v>
      </c>
      <c r="O417">
        <v>0</v>
      </c>
      <c r="P417">
        <v>1</v>
      </c>
      <c r="Q417" t="str">
        <f>VLOOKUP(P417,Mapping!$A$1:$B$17,2,0)</f>
        <v>alaska</v>
      </c>
      <c r="R417">
        <v>0</v>
      </c>
      <c r="S417">
        <v>0</v>
      </c>
    </row>
    <row r="418" spans="1:19">
      <c r="A418" s="1">
        <v>43846</v>
      </c>
      <c r="B418" s="1" t="str">
        <f t="shared" si="6"/>
        <v>2020_01</v>
      </c>
      <c r="D418">
        <v>0</v>
      </c>
      <c r="G418">
        <v>0</v>
      </c>
      <c r="K418">
        <v>0</v>
      </c>
      <c r="N418">
        <v>0</v>
      </c>
      <c r="O418">
        <v>0</v>
      </c>
      <c r="P418">
        <v>1</v>
      </c>
      <c r="Q418" t="str">
        <f>VLOOKUP(P418,Mapping!$A$1:$B$17,2,0)</f>
        <v>alaska</v>
      </c>
      <c r="R418">
        <v>0</v>
      </c>
      <c r="S418">
        <v>0</v>
      </c>
    </row>
    <row r="419" spans="1:19">
      <c r="A419" s="1">
        <v>43845</v>
      </c>
      <c r="B419" s="1" t="str">
        <f t="shared" si="6"/>
        <v>2020_01</v>
      </c>
      <c r="D419">
        <v>0</v>
      </c>
      <c r="G419">
        <v>0</v>
      </c>
      <c r="K419">
        <v>0</v>
      </c>
      <c r="N419">
        <v>0</v>
      </c>
      <c r="O419">
        <v>0</v>
      </c>
      <c r="P419">
        <v>1</v>
      </c>
      <c r="Q419" t="str">
        <f>VLOOKUP(P419,Mapping!$A$1:$B$17,2,0)</f>
        <v>alaska</v>
      </c>
      <c r="R419">
        <v>0</v>
      </c>
      <c r="S419">
        <v>0</v>
      </c>
    </row>
    <row r="420" spans="1:19">
      <c r="A420" s="1">
        <v>43844</v>
      </c>
      <c r="B420" s="1" t="str">
        <f t="shared" si="6"/>
        <v>2020_01</v>
      </c>
      <c r="D420">
        <v>0</v>
      </c>
      <c r="G420">
        <v>0</v>
      </c>
      <c r="K420">
        <v>0</v>
      </c>
      <c r="N420">
        <v>0</v>
      </c>
      <c r="O420">
        <v>0</v>
      </c>
      <c r="P420">
        <v>1</v>
      </c>
      <c r="Q420" t="str">
        <f>VLOOKUP(P420,Mapping!$A$1:$B$17,2,0)</f>
        <v>alaska</v>
      </c>
      <c r="R420">
        <v>0</v>
      </c>
      <c r="S420">
        <v>0</v>
      </c>
    </row>
    <row r="421" spans="1:19">
      <c r="A421" s="1">
        <v>43843</v>
      </c>
      <c r="B421" s="1" t="str">
        <f t="shared" si="6"/>
        <v>2020_01</v>
      </c>
      <c r="D421">
        <v>0</v>
      </c>
      <c r="G421">
        <v>0</v>
      </c>
      <c r="K421">
        <v>0</v>
      </c>
      <c r="O421">
        <v>0</v>
      </c>
      <c r="P421">
        <v>1</v>
      </c>
      <c r="Q421" t="str">
        <f>VLOOKUP(P421,Mapping!$A$1:$B$17,2,0)</f>
        <v>alaska</v>
      </c>
      <c r="R421">
        <v>0</v>
      </c>
      <c r="S421">
        <v>0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:B17"/>
    </sheetView>
  </sheetViews>
  <sheetFormatPr defaultColWidth="9" defaultRowHeight="14.5" outlineLevelCol="1"/>
  <cols>
    <col min="2" max="2" width="14" customWidth="1"/>
  </cols>
  <sheetData>
    <row r="1" spans="1:2">
      <c r="A1" t="s">
        <v>91</v>
      </c>
      <c r="B1" t="s">
        <v>92</v>
      </c>
    </row>
    <row r="2" spans="1:2">
      <c r="A2">
        <v>1</v>
      </c>
      <c r="B2" t="s">
        <v>95</v>
      </c>
    </row>
    <row r="3" spans="1:2">
      <c r="A3">
        <v>2</v>
      </c>
      <c r="B3" t="s">
        <v>96</v>
      </c>
    </row>
    <row r="4" spans="1:2">
      <c r="A4">
        <v>3</v>
      </c>
      <c r="B4" t="s">
        <v>97</v>
      </c>
    </row>
    <row r="5" spans="1:2">
      <c r="A5">
        <v>4</v>
      </c>
      <c r="B5" t="s">
        <v>98</v>
      </c>
    </row>
    <row r="6" spans="1:2">
      <c r="A6">
        <v>5</v>
      </c>
      <c r="B6" t="s">
        <v>99</v>
      </c>
    </row>
    <row r="7" spans="1:2">
      <c r="A7">
        <v>6</v>
      </c>
      <c r="B7" t="s">
        <v>100</v>
      </c>
    </row>
    <row r="8" spans="1:2">
      <c r="A8">
        <v>7</v>
      </c>
      <c r="B8" t="s">
        <v>101</v>
      </c>
    </row>
    <row r="9" spans="1:2">
      <c r="A9">
        <v>8</v>
      </c>
      <c r="B9" t="s">
        <v>102</v>
      </c>
    </row>
    <row r="10" spans="1:2">
      <c r="A10">
        <v>11</v>
      </c>
      <c r="B10" t="s">
        <v>103</v>
      </c>
    </row>
    <row r="11" spans="1:2">
      <c r="A11">
        <v>12</v>
      </c>
      <c r="B11" t="s">
        <v>104</v>
      </c>
    </row>
    <row r="12" spans="1:2">
      <c r="A12">
        <v>16</v>
      </c>
      <c r="B12" t="s">
        <v>105</v>
      </c>
    </row>
    <row r="13" spans="1:2">
      <c r="A13">
        <v>26</v>
      </c>
      <c r="B13" t="s">
        <v>106</v>
      </c>
    </row>
    <row r="14" spans="1:2">
      <c r="A14">
        <v>32</v>
      </c>
      <c r="B14" t="s">
        <v>107</v>
      </c>
    </row>
    <row r="15" spans="1:2">
      <c r="A15">
        <v>40</v>
      </c>
      <c r="B15" t="s">
        <v>108</v>
      </c>
    </row>
    <row r="16" spans="1:2">
      <c r="A16">
        <v>51</v>
      </c>
      <c r="B16" t="s">
        <v>109</v>
      </c>
    </row>
    <row r="17" spans="1:2">
      <c r="A17">
        <v>56</v>
      </c>
      <c r="B17" t="s">
        <v>110</v>
      </c>
    </row>
  </sheetData>
  <sortState ref="A2:A17">
    <sortCondition ref="A2:A1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Formula</vt:lpstr>
      <vt:lpstr>Range</vt:lpstr>
      <vt:lpstr>&gt;&gt; Data</vt:lpstr>
      <vt:lpstr>Covid US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Shrivasta Om</dc:creator>
  <cp:lastModifiedBy>google1596627483</cp:lastModifiedBy>
  <dcterms:created xsi:type="dcterms:W3CDTF">2021-03-22T03:06:00Z</dcterms:created>
  <dcterms:modified xsi:type="dcterms:W3CDTF">2022-01-15T17:23:21Z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2B026BEFBB3740A091BC68B04696A189</vt:lpwstr>
  </property>
  <property fmtid="{D5CDD505-2E9C-101B-9397-08002B2CF9AE}" pid="3" name="KSOProductBuildVer">
    <vt:lpwstr>1033-11.2.0.10443</vt:lpwstr>
  </property>
</Properties>
</file>