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hgalbadores/Dropbox/"/>
    </mc:Choice>
  </mc:AlternateContent>
  <xr:revisionPtr revIDLastSave="0" documentId="8_{91D51988-D7B1-3F4C-9D62-BAC06AAC9D15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Sheet3" sheetId="7" r:id="rId1"/>
    <sheet name="Sheet1" sheetId="3" r:id="rId2"/>
    <sheet name="Crowdfunding" sheetId="1" r:id="rId3"/>
    <sheet name="Sheet4" sheetId="8" r:id="rId4"/>
    <sheet name="Sheet5" sheetId="9" r:id="rId5"/>
    <sheet name="Sheet2" sheetId="4" r:id="rId6"/>
  </sheet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J5" i="9"/>
  <c r="J4" i="9"/>
  <c r="J3" i="9"/>
  <c r="J2" i="9"/>
  <c r="H7" i="9"/>
  <c r="H6" i="9"/>
  <c r="H5" i="9"/>
  <c r="H4" i="9"/>
  <c r="H3" i="9"/>
  <c r="H2" i="9"/>
  <c r="D13" i="8"/>
  <c r="D12" i="8"/>
  <c r="D11" i="8"/>
  <c r="D10" i="8"/>
  <c r="D9" i="8"/>
  <c r="D8" i="8"/>
  <c r="D7" i="8"/>
  <c r="D6" i="8"/>
  <c r="D5" i="8"/>
  <c r="D4" i="8"/>
  <c r="D3" i="8"/>
  <c r="C3" i="8"/>
  <c r="D2" i="8"/>
  <c r="C2" i="8"/>
  <c r="C13" i="8"/>
  <c r="C12" i="8"/>
  <c r="C11" i="8"/>
  <c r="C10" i="8"/>
  <c r="C9" i="8"/>
  <c r="C8" i="8"/>
  <c r="C7" i="8"/>
  <c r="C5" i="8"/>
  <c r="C6" i="8"/>
  <c r="C4" i="8"/>
  <c r="B3" i="8"/>
  <c r="B13" i="8"/>
  <c r="B4" i="8"/>
  <c r="B2" i="8"/>
  <c r="B12" i="8"/>
  <c r="B11" i="8"/>
  <c r="B10" i="8"/>
  <c r="B9" i="8"/>
  <c r="B8" i="8"/>
  <c r="B7" i="8"/>
  <c r="B6" i="8"/>
  <c r="B5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I4" i="1"/>
  <c r="I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8" i="1"/>
  <c r="F9" i="1"/>
  <c r="F10" i="1"/>
  <c r="F5" i="1"/>
  <c r="F6" i="1"/>
  <c r="F2" i="1"/>
  <c r="F3" i="1"/>
  <c r="F4" i="1"/>
  <c r="E9" i="8" l="1"/>
  <c r="G9" i="8" s="1"/>
  <c r="E10" i="8"/>
  <c r="H10" i="8" s="1"/>
  <c r="H3" i="8"/>
  <c r="G7" i="8"/>
  <c r="E8" i="8"/>
  <c r="G8" i="8" s="1"/>
  <c r="F10" i="8"/>
  <c r="E7" i="8"/>
  <c r="H7" i="8" s="1"/>
  <c r="E6" i="8"/>
  <c r="H6" i="8" s="1"/>
  <c r="E5" i="8"/>
  <c r="F5" i="8" s="1"/>
  <c r="E12" i="8"/>
  <c r="F12" i="8" s="1"/>
  <c r="E4" i="8"/>
  <c r="H4" i="8" s="1"/>
  <c r="E11" i="8"/>
  <c r="G11" i="8" s="1"/>
  <c r="E3" i="8"/>
  <c r="G3" i="8" s="1"/>
  <c r="E13" i="8"/>
  <c r="G13" i="8" s="1"/>
  <c r="E2" i="8"/>
  <c r="G2" i="8" s="1"/>
  <c r="H9" i="8" l="1"/>
  <c r="H8" i="8"/>
  <c r="F9" i="8"/>
  <c r="F11" i="8"/>
  <c r="H11" i="8"/>
  <c r="G4" i="8"/>
  <c r="F4" i="8"/>
  <c r="G10" i="8"/>
  <c r="F3" i="8"/>
  <c r="F8" i="8"/>
  <c r="F7" i="8"/>
  <c r="G12" i="8"/>
  <c r="G5" i="8"/>
  <c r="G6" i="8"/>
  <c r="H12" i="8"/>
  <c r="H5" i="8"/>
  <c r="F6" i="8"/>
  <c r="H13" i="8"/>
  <c r="F13" i="8"/>
  <c r="F2" i="8"/>
  <c r="H2" i="8"/>
</calcChain>
</file>

<file path=xl/sharedStrings.xml><?xml version="1.0" encoding="utf-8"?>
<sst xmlns="http://schemas.openxmlformats.org/spreadsheetml/2006/main" count="9093" uniqueCount="2145">
  <si>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</si>
  <si>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</si>
  <si>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</si>
  <si>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</si>
  <si>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</si>
  <si>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</si>
  <si>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</si>
  <si>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</si>
  <si>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</si>
  <si>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</si>
  <si>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</si>
  <si>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</si>
  <si>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</si>
  <si>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</si>
  <si>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</si>
  <si>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</si>
  <si>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</si>
  <si>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</si>
  <si>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</si>
  <si>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</si>
  <si>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</si>
  <si>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</si>
  <si>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</si>
  <si>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</si>
  <si>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</si>
  <si>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</si>
  <si>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</si>
  <si>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</si>
  <si>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</si>
  <si>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</si>
  <si>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</si>
  <si>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</si>
  <si>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</si>
  <si>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</si>
  <si>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</si>
  <si>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</si>
  <si>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</si>
  <si>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</si>
  <si>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</si>
  <si>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</si>
  <si>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</si>
  <si>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</si>
  <si>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</si>
  <si>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</si>
  <si>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</si>
  <si>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</si>
  <si>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</si>
  <si>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</si>
  <si>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</si>
  <si>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</si>
  <si>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</si>
  <si>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</si>
  <si>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</si>
  <si>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</si>
  <si>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</si>
  <si>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</si>
  <si>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</si>
  <si>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</si>
  <si>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</si>
  <si>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</si>
  <si>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</si>
  <si>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</si>
  <si>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</si>
  <si>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</si>
  <si>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</si>
  <si>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</si>
  <si>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</si>
  <si>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</si>
  <si>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</si>
  <si>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</si>
  <si>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</si>
  <si>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</si>
  <si>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</si>
  <si>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</si>
  <si>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</si>
  <si>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</si>
  <si>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</si>
  <si>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</si>
  <si>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</si>
  <si>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</si>
  <si>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</si>
  <si>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</si>
  <si>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</si>
  <si>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</si>
  <si>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</si>
  <si>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</si>
  <si>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</si>
  <si>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</si>
  <si>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</si>
  <si>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</si>
  <si>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</si>
  <si>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</si>
  <si>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</si>
  <si>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</si>
  <si>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</si>
  <si>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</si>
  <si>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</si>
  <si>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</si>
  <si>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</si>
  <si>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</si>
  <si>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</si>
  <si>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</si>
  <si>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</si>
  <si>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</si>
  <si>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</si>
  <si>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</si>
  <si>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</si>
  <si>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</si>
  <si>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</si>
  <si>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</si>
  <si>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</si>
  <si>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</si>
  <si>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</si>
  <si>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</si>
  <si>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</si>
  <si>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</si>
  <si>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</si>
  <si>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</si>
  <si>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</si>
  <si>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</si>
  <si>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</si>
  <si>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</si>
  <si>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</si>
  <si>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</si>
  <si>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</si>
  <si>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</si>
  <si>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</si>
  <si>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</si>
  <si>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</si>
  <si>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</si>
  <si>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</si>
  <si>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</si>
  <si>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</si>
  <si>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</si>
  <si>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</si>
  <si>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</si>
  <si>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</si>
  <si>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</si>
  <si>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</si>
  <si>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</si>
  <si>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</si>
  <si>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</si>
  <si>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</si>
  <si>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</si>
  <si>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</si>
  <si>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</si>
  <si>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</si>
  <si>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</si>
  <si>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</si>
  <si>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</si>
  <si>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</si>
  <si>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</si>
  <si>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</si>
  <si>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</si>
  <si>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</si>
  <si>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</si>
  <si>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</si>
  <si>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</si>
  <si>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</si>
  <si>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</si>
  <si>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</si>
  <si>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</si>
  <si>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</si>
  <si>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</si>
  <si>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</si>
  <si>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</si>
  <si>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</si>
  <si>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</si>
  <si>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</si>
  <si>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</si>
  <si>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</si>
  <si>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</si>
  <si>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</si>
  <si>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</si>
  <si>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</si>
  <si>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</si>
  <si>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</si>
  <si>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</si>
  <si>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</si>
  <si>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</si>
  <si>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</si>
  <si>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</si>
  <si>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</si>
  <si>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</si>
  <si>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</si>
  <si>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</si>
  <si>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</si>
  <si>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</si>
  <si>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</si>
  <si>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</si>
  <si>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</si>
  <si>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</si>
  <si>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</si>
  <si>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</si>
  <si>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</si>
  <si>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</si>
  <si>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</si>
  <si>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</si>
  <si>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</si>
  <si>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</si>
  <si>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</si>
  <si>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</si>
  <si>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</si>
  <si>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</si>
  <si>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</si>
  <si>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</si>
  <si>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</si>
  <si>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</si>
  <si>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</si>
  <si>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</si>
  <si>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</si>
  <si>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</si>
  <si>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</si>
  <si>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</si>
  <si>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</si>
  <si>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</si>
  <si>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</si>
  <si>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</si>
  <si>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</si>
  <si>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</si>
  <si>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</si>
  <si>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</si>
  <si>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</si>
  <si>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</si>
  <si>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</si>
  <si>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</si>
  <si>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</si>
  <si>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</si>
  <si>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</si>
  <si>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</si>
  <si>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</si>
  <si>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</si>
  <si>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</si>
  <si>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</si>
  <si>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</si>
  <si>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</si>
  <si>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</si>
  <si>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</si>
  <si>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</si>
  <si>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</si>
  <si>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</si>
  <si>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</si>
  <si>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</si>
  <si>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</si>
  <si>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</si>
  <si>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</si>
  <si>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</si>
  <si>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</si>
  <si>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</si>
  <si>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</si>
  <si>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</si>
  <si>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</si>
  <si>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</si>
  <si>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</si>
  <si>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</si>
  <si>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</si>
  <si>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</si>
  <si>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</si>
  <si>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</si>
  <si>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</si>
  <si>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</si>
  <si>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</si>
  <si>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</si>
  <si>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</si>
  <si>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</si>
  <si>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</si>
  <si>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</si>
  <si>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</si>
  <si>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</si>
  <si>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</si>
  <si>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</si>
  <si>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</si>
  <si>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</si>
  <si>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</si>
  <si>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</si>
  <si>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</si>
  <si>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</si>
  <si>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</si>
  <si>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</si>
  <si>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</si>
  <si>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</si>
  <si>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</si>
  <si>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</si>
  <si>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</si>
  <si>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</si>
  <si>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</si>
  <si>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</si>
  <si>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</si>
  <si>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</si>
  <si>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</si>
  <si>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</si>
  <si>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</si>
  <si>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</si>
  <si>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</si>
  <si>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</si>
  <si>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</si>
  <si>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</si>
  <si>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</si>
  <si>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</si>
  <si>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</si>
  <si>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</si>
  <si>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</si>
  <si>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</si>
  <si>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</si>
  <si>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</si>
  <si>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</si>
  <si>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</si>
  <si>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</si>
  <si>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</si>
  <si>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</si>
  <si>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</si>
  <si>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</si>
  <si>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</si>
  <si>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</si>
  <si>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</si>
  <si>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</si>
  <si>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</si>
  <si>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</si>
  <si>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</si>
  <si>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</si>
  <si>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</si>
  <si>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</si>
  <si>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</si>
  <si>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</si>
  <si>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</si>
  <si>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</si>
  <si>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</si>
  <si>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</si>
  <si>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</si>
  <si>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</si>
  <si>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</si>
  <si>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</si>
  <si>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</si>
  <si>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</si>
  <si>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</si>
  <si>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</si>
  <si>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</si>
  <si>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</si>
  <si>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</si>
  <si>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</si>
  <si>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</si>
  <si>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</si>
  <si>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</si>
  <si>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</si>
  <si>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</si>
  <si>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</si>
  <si>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</si>
  <si>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</si>
  <si>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</si>
  <si>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</si>
  <si>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</si>
  <si>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</si>
  <si>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</si>
  <si>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</si>
  <si>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</si>
  <si>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</si>
  <si>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</si>
  <si>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</si>
  <si>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</si>
  <si>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</si>
  <si>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</si>
  <si>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</si>
  <si>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</si>
  <si>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</si>
  <si>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</si>
  <si>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</si>
  <si>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</si>
  <si>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</si>
  <si>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</si>
  <si>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</si>
  <si>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</si>
  <si>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</si>
  <si>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</si>
  <si>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</si>
  <si>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</si>
  <si>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</si>
  <si>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</si>
  <si>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</si>
  <si>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</si>
  <si>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</si>
  <si>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</si>
  <si>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</si>
  <si>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</si>
  <si>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</si>
  <si>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</si>
  <si>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</si>
  <si>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</si>
  <si>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</si>
  <si>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</si>
  <si>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</si>
  <si>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</si>
  <si>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</si>
  <si>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</si>
  <si>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</si>
  <si>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</si>
  <si>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</si>
  <si>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</si>
  <si>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</si>
  <si>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</si>
  <si>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</si>
  <si>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</si>
  <si>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</si>
  <si>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</si>
  <si>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</si>
  <si>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</si>
  <si>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</si>
  <si>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</si>
  <si>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</si>
  <si>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</si>
  <si>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</si>
  <si>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</si>
  <si>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</si>
  <si>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</si>
  <si>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</si>
  <si>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</si>
  <si>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</si>
  <si>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</si>
  <si>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</si>
  <si>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</si>
  <si>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</si>
  <si>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</si>
  <si>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</si>
  <si>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</si>
  <si>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</si>
  <si>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</si>
  <si>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</si>
  <si>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</si>
  <si>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</si>
  <si>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</si>
  <si>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</si>
  <si>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</si>
  <si>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</si>
  <si>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</si>
  <si>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</si>
  <si>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</si>
  <si>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</si>
  <si>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</si>
  <si>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</si>
  <si>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</si>
  <si>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</si>
  <si>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</si>
  <si>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</si>
  <si>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</si>
  <si>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</si>
  <si>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</si>
  <si>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</si>
  <si>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</si>
  <si>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</si>
  <si>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</si>
  <si>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</si>
  <si>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</si>
  <si>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</si>
  <si>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</si>
  <si>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</si>
  <si>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</si>
  <si>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</si>
  <si>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</si>
  <si>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</si>
  <si>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</si>
  <si>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</si>
  <si>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</si>
  <si>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</si>
  <si>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</si>
  <si>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</si>
  <si>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</si>
  <si>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</si>
  <si>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</si>
  <si>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</si>
  <si>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</si>
  <si>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</si>
  <si>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</si>
  <si>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</si>
  <si>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</si>
  <si>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</si>
  <si>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</si>
  <si>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</si>
  <si>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</si>
  <si>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</si>
  <si>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</si>
  <si>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</si>
  <si>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</si>
  <si>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</si>
  <si>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</si>
  <si>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</si>
  <si>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</si>
  <si>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</si>
  <si>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</si>
  <si>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</si>
  <si>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</si>
  <si>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</si>
  <si>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</si>
  <si>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</si>
  <si>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</si>
  <si>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</si>
  <si>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</si>
  <si>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</si>
  <si>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</si>
  <si>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</si>
  <si>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</si>
  <si>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</si>
  <si>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</si>
  <si>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</si>
  <si>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</si>
  <si>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</si>
  <si>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</si>
  <si>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</si>
  <si>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</si>
  <si>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</si>
  <si>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</si>
  <si>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</si>
  <si>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</si>
  <si>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</si>
  <si>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</si>
  <si>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</si>
  <si>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</si>
  <si>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</si>
  <si>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</si>
  <si>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</si>
  <si>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</si>
  <si>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</si>
  <si>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</si>
  <si>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</si>
  <si>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</si>
  <si>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</si>
  <si>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</si>
  <si>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</si>
  <si>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</si>
  <si>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</si>
  <si>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</si>
  <si>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</si>
  <si>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</si>
  <si>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</si>
  <si>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</si>
  <si>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</si>
  <si>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</si>
  <si>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</si>
  <si>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</si>
  <si>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</si>
  <si>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</si>
  <si>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</si>
  <si>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</si>
  <si>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</si>
  <si>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</si>
  <si>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</si>
  <si>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</si>
  <si>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</si>
  <si>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</si>
  <si>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</si>
  <si>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</si>
  <si>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</si>
  <si>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</si>
  <si>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</si>
  <si>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</si>
  <si>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</si>
  <si>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</si>
  <si>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</si>
  <si>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</si>
  <si>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</si>
  <si>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</si>
  <si>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</si>
  <si>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</si>
  <si>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</si>
  <si>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</si>
  <si>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</si>
  <si>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</si>
  <si>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</si>
  <si>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</si>
  <si>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</si>
  <si>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</si>
  <si>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</si>
  <si>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</si>
  <si>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</si>
  <si>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</si>
  <si>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</si>
  <si>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</si>
  <si>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</si>
  <si>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</si>
  <si>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</si>
  <si>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</si>
  <si>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</si>
  <si>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</si>
  <si>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</si>
  <si>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</si>
  <si>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</si>
  <si>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</si>
  <si>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</si>
  <si>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</si>
  <si>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</si>
  <si>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</si>
  <si>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</si>
  <si>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</si>
  <si>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</si>
  <si>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</si>
  <si>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</si>
  <si>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</si>
  <si>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</si>
  <si>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</si>
  <si>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</si>
  <si>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</si>
  <si>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</si>
  <si>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</si>
  <si>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</si>
  <si>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</si>
  <si>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</si>
  <si>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</si>
  <si>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</si>
  <si>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</si>
  <si>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</si>
  <si>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</si>
  <si>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</si>
  <si>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</si>
  <si>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</si>
  <si>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</si>
  <si>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</si>
  <si>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</si>
  <si>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</si>
  <si>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</si>
  <si>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</si>
  <si>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</si>
  <si>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</si>
  <si>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</si>
  <si>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</si>
  <si>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</si>
  <si>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</si>
  <si>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</si>
  <si>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</si>
  <si>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</si>
  <si>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</si>
  <si>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</si>
  <si>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</si>
  <si>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</si>
  <si>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</si>
  <si>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</si>
  <si>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</si>
  <si>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</si>
  <si>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</si>
  <si>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</si>
  <si>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</si>
  <si>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</si>
  <si>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</si>
  <si>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</si>
  <si>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</si>
  <si>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</si>
  <si>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</si>
  <si>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</si>
  <si>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</si>
  <si>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</si>
  <si>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</si>
  <si>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</si>
  <si>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</si>
  <si>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</si>
  <si>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</si>
  <si>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</si>
  <si>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</si>
  <si>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</si>
  <si>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</si>
  <si>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</si>
  <si>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</si>
  <si>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</si>
  <si>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</si>
  <si>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</si>
  <si>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</si>
  <si>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</si>
  <si>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</si>
  <si>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</si>
  <si>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</si>
  <si>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</si>
  <si>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</si>
  <si>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</si>
  <si>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</si>
  <si>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</si>
  <si>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</si>
  <si>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</si>
  <si>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</si>
  <si>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</si>
  <si>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</si>
  <si>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</si>
  <si>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</si>
  <si>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</si>
  <si>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</si>
  <si>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</si>
  <si>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</si>
  <si>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</si>
  <si>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</si>
  <si>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</si>
  <si>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</si>
  <si>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</si>
  <si>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</si>
  <si>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</si>
  <si>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</si>
  <si>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</si>
  <si>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</si>
  <si>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</si>
  <si>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</si>
  <si>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</si>
  <si>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</si>
  <si>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</si>
  <si>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</si>
  <si>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</si>
  <si>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</si>
  <si>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</si>
  <si>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</si>
  <si>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</si>
  <si>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</si>
  <si>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</si>
  <si>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</si>
  <si>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</si>
  <si>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</si>
  <si>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</si>
  <si>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</si>
  <si>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</si>
  <si>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</si>
  <si>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</si>
  <si>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</si>
  <si>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</si>
  <si>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</si>
  <si>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</si>
  <si>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</si>
  <si>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</si>
  <si>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</si>
  <si>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</si>
  <si>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</si>
  <si>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</si>
  <si>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</si>
  <si>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</si>
  <si>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</si>
  <si>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</si>
  <si>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</si>
  <si>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</si>
  <si>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</si>
  <si>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</si>
  <si>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</si>
  <si>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</si>
  <si>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</si>
  <si>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</si>
  <si>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</si>
  <si>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</si>
  <si>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</si>
  <si>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</si>
  <si>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</si>
  <si>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</si>
  <si>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</si>
  <si>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</si>
  <si>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</si>
  <si>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</si>
  <si>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</si>
  <si>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</si>
  <si>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</si>
  <si>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</si>
  <si>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</si>
  <si>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</si>
  <si>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</si>
  <si>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</si>
  <si>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</si>
  <si>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</si>
  <si>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</si>
  <si>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</si>
  <si>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</si>
  <si>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</si>
  <si>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</si>
  <si>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</si>
  <si>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</si>
  <si>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</si>
  <si>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</si>
  <si>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</si>
  <si>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</si>
  <si>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</si>
  <si>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</si>
  <si>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</si>
  <si>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</si>
  <si>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</si>
  <si>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</si>
  <si>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</si>
  <si>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</si>
  <si>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</si>
  <si>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</si>
  <si>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</si>
  <si>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</si>
  <si>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</si>
  <si>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</si>
  <si>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</si>
  <si>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</si>
  <si>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</si>
  <si>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</si>
  <si>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</si>
  <si>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</si>
  <si>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</si>
  <si>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</si>
  <si>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</si>
  <si>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</si>
  <si>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</si>
  <si>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</si>
  <si>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</si>
  <si>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</si>
  <si>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</si>
  <si>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</si>
  <si>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</si>
  <si>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</si>
  <si>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</si>
  <si>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</si>
  <si>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</si>
  <si>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</si>
  <si>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</si>
  <si>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</si>
  <si>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</si>
  <si>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</si>
  <si>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</si>
  <si>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</si>
  <si>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</si>
  <si>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</si>
  <si>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</si>
  <si>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</si>
  <si>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</si>
  <si>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</si>
  <si>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</si>
  <si>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</si>
  <si>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</si>
  <si>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</si>
  <si>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</si>
  <si>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</si>
  <si>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</si>
  <si>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</si>
  <si>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</si>
  <si>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</si>
  <si>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</si>
  <si>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</si>
  <si>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</si>
  <si>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</si>
  <si>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</si>
  <si>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</si>
  <si>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</si>
  <si>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</si>
  <si>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</si>
  <si>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</si>
  <si>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</si>
  <si>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</si>
  <si>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</si>
  <si>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</si>
  <si>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</si>
  <si>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</si>
  <si>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</si>
  <si>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</si>
  <si>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</si>
  <si>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</si>
  <si>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</si>
  <si>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</si>
  <si>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</si>
  <si>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</si>
  <si>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</si>
  <si>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</si>
  <si>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</si>
  <si>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</si>
  <si>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</si>
  <si>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</si>
  <si>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</si>
  <si>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</si>
  <si>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</si>
  <si>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</si>
  <si>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</si>
  <si>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</si>
  <si>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</si>
  <si>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</si>
  <si>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</si>
  <si>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</si>
  <si>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</si>
  <si>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</si>
  <si>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</si>
  <si>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</si>
  <si>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</si>
  <si>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</si>
  <si>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</si>
  <si>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</si>
  <si>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</si>
  <si>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</si>
  <si>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</si>
  <si>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</si>
  <si>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</si>
  <si>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</si>
  <si>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</si>
  <si>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</si>
  <si>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</si>
  <si>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</si>
  <si>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</si>
  <si>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</si>
  <si>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</si>
  <si>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</si>
  <si>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</si>
  <si>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</si>
  <si>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</si>
  <si>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</si>
  <si>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</si>
  <si>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</si>
  <si>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</si>
  <si>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</si>
  <si>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</si>
  <si>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</si>
  <si>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</si>
  <si>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</si>
  <si>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</si>
  <si>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</si>
  <si>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</si>
  <si>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</si>
  <si>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</si>
  <si>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</si>
  <si>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</si>
  <si>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</si>
  <si>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</si>
  <si>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</si>
  <si>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</si>
  <si>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</si>
  <si>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</si>
  <si>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</si>
  <si>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</si>
  <si>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</si>
  <si>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</si>
  <si>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</si>
  <si>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</si>
  <si>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</si>
  <si>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</si>
  <si>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</si>
  <si>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</si>
  <si>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</si>
  <si>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</si>
  <si>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</si>
  <si>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</si>
  <si>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</si>
  <si>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</si>
  <si>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</si>
  <si>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</si>
  <si>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</si>
  <si>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</si>
  <si>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</si>
  <si>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</si>
  <si>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</si>
  <si>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</si>
  <si>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</si>
  <si>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</si>
  <si>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</si>
  <si>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</si>
  <si>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</si>
  <si>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</si>
  <si>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</si>
  <si>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</si>
  <si>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</si>
  <si>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</si>
  <si>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</si>
  <si>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</si>
  <si>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</si>
  <si>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</si>
  <si>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</si>
  <si>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</si>
  <si>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</si>
  <si>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</si>
  <si>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</si>
  <si>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</si>
  <si>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</si>
  <si>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</si>
  <si>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</si>
  <si>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</si>
  <si>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</si>
  <si>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</si>
  <si>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</si>
  <si>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</si>
  <si>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</si>
  <si>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</si>
  <si>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</si>
  <si>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</si>
  <si>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</si>
  <si>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</si>
  <si>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</si>
  <si>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</si>
  <si>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</si>
  <si>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</si>
  <si>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</si>
  <si>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</si>
  <si>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</si>
  <si>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</si>
  <si>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</si>
  <si>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</si>
  <si>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</si>
  <si>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</si>
  <si>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</si>
  <si>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</si>
  <si>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</si>
  <si>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</si>
  <si>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</si>
  <si>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</si>
  <si>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</si>
  <si>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</si>
  <si>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</si>
  <si>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</si>
  <si>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</si>
  <si>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</si>
  <si>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</si>
  <si>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</si>
  <si>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</si>
  <si>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</si>
  <si>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</si>
  <si>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</si>
  <si>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</si>
  <si>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</si>
  <si>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</si>
  <si>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</si>
  <si>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</si>
  <si>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</si>
  <si>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</si>
  <si>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</si>
  <si>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</si>
  <si>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</si>
  <si>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</si>
  <si>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</si>
  <si>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</si>
  <si>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</si>
  <si>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</si>
  <si>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</si>
  <si>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</si>
  <si>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</si>
  <si>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</si>
  <si>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</si>
  <si>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</si>
  <si>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</si>
  <si>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</si>
  <si>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</si>
  <si>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</si>
  <si>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</si>
  <si>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</si>
  <si>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</si>
  <si>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</si>
  <si>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</si>
  <si>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</si>
  <si>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</si>
  <si>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</si>
  <si>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</si>
  <si>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</si>
  <si>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</si>
  <si>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</si>
  <si>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</si>
  <si>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</si>
  <si>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</si>
  <si>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</si>
  <si>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</si>
  <si>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</si>
  <si>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</si>
  <si>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</si>
  <si>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</si>
  <si>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</si>
  <si>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</si>
  <si>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</si>
  <si>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</si>
  <si>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</si>
  <si>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</si>
  <si>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</si>
  <si>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</si>
  <si>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</si>
  <si>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</si>
  <si>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</si>
  <si>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</si>
  <si>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</si>
  <si>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</si>
  <si>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</si>
  <si>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</si>
  <si>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</si>
  <si>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</si>
  <si>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</si>
  <si>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</si>
  <si>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</si>
  <si>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</si>
  <si>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</si>
  <si>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</si>
  <si>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</si>
  <si>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</si>
  <si>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</si>
  <si>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</si>
  <si>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</si>
  <si>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</si>
  <si>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</si>
  <si>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</si>
  <si>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</si>
  <si>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</si>
  <si>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</si>
  <si>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</si>
  <si>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</si>
  <si>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</si>
  <si>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</si>
  <si>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</si>
  <si>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</si>
  <si>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</si>
  <si>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</si>
  <si>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</si>
  <si>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</si>
  <si>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</si>
  <si>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</si>
  <si>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</si>
  <si>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</si>
  <si>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</si>
  <si>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</si>
  <si>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</si>
  <si>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</si>
  <si>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</si>
  <si>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</si>
  <si>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</si>
  <si>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</si>
  <si>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</si>
  <si>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</si>
  <si>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</si>
  <si>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</si>
  <si>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</si>
  <si>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</si>
  <si>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</si>
  <si>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</si>
  <si>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</si>
  <si>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</si>
  <si>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</si>
  <si>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</si>
  <si>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</si>
  <si>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</si>
  <si>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</si>
  <si>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</si>
  <si>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</si>
  <si>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</si>
  <si>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</si>
  <si>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</si>
  <si>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</si>
  <si>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</si>
  <si>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</si>
  <si>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</si>
  <si>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</si>
  <si>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</si>
  <si>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</si>
  <si>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</si>
  <si>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</si>
  <si>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</si>
  <si>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</si>
  <si>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</si>
  <si>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</si>
  <si>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</si>
  <si>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</si>
  <si>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</si>
  <si>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</si>
  <si>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</si>
  <si>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</si>
  <si>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</si>
  <si>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</si>
  <si>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</si>
  <si>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</si>
  <si>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</si>
  <si>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</si>
  <si>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</si>
  <si>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</si>
  <si>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</si>
  <si>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</si>
  <si>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</si>
  <si>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</si>
  <si>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</si>
  <si>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</si>
  <si>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</si>
  <si>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</si>
  <si>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</si>
  <si>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</si>
  <si>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</si>
  <si>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</si>
  <si>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</si>
  <si>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</si>
  <si>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</si>
  <si>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</si>
  <si>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</si>
  <si>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</si>
  <si>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</si>
  <si>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</si>
  <si>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</si>
  <si>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</si>
  <si>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</si>
  <si>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</si>
  <si>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</si>
  <si>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</si>
  <si>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</si>
  <si>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</si>
  <si>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</si>
  <si>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</si>
  <si>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</si>
  <si>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</si>
  <si>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</si>
  <si>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</si>
  <si>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</si>
  <si>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</si>
  <si>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</si>
  <si>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</si>
  <si>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</si>
  <si>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</si>
  <si>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</si>
  <si>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</si>
  <si>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</si>
  <si>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</si>
  <si>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</si>
  <si>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</si>
  <si>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</si>
  <si>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</si>
  <si>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</si>
  <si>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</si>
  <si>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</si>
  <si>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</si>
  <si>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</si>
  <si>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</si>
  <si>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</si>
  <si>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</si>
  <si>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</si>
  <si>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</si>
  <si>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</si>
  <si>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</si>
  <si>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</si>
  <si>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</si>
  <si>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</si>
  <si>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</si>
  <si>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</si>
  <si>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</si>
  <si>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</si>
  <si>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</si>
  <si>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</si>
  <si>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</si>
  <si>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</si>
  <si>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</si>
  <si>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</si>
  <si>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</si>
  <si>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</si>
  <si>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</si>
  <si>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</si>
  <si>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</si>
  <si>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</si>
  <si>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</si>
  <si>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</si>
  <si>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</si>
  <si>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</si>
  <si>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</si>
  <si>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</si>
  <si>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</si>
  <si>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</si>
  <si>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</si>
  <si>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</si>
  <si>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</si>
  <si>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</si>
  <si>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</si>
  <si>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</si>
  <si>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</si>
  <si>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</si>
  <si>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</si>
  <si>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</si>
  <si>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</si>
  <si>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</si>
  <si>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</si>
  <si>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</si>
  <si>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</si>
  <si>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</si>
  <si>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</si>
  <si>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</si>
  <si>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</si>
  <si>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</si>
  <si>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</si>
  <si>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</si>
  <si>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</si>
  <si>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</si>
  <si>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</si>
  <si>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</si>
  <si>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</si>
  <si>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</si>
  <si>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</si>
  <si>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</si>
  <si>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</si>
  <si>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</si>
  <si>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</si>
  <si>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</si>
  <si>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</si>
  <si>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</si>
  <si>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</si>
  <si>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</si>
  <si>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</si>
  <si>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</si>
  <si>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</si>
  <si>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</si>
  <si>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</si>
  <si>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</si>
  <si>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</si>
  <si>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</si>
  <si>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</si>
  <si>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</si>
  <si>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</si>
  <si>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</si>
  <si>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</si>
  <si>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</si>
  <si>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</si>
  <si>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</si>
  <si>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</si>
  <si>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</si>
  <si>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</si>
  <si>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</si>
  <si>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</si>
  <si>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</si>
  <si>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</si>
  <si>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</si>
  <si>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</si>
  <si>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</si>
  <si>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</si>
  <si>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</si>
  <si>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</si>
  <si>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</si>
  <si>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</si>
  <si>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</si>
  <si>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</si>
  <si>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</si>
  <si>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</si>
  <si>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</si>
  <si>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</si>
  <si>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</si>
  <si>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</si>
  <si>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</si>
  <si>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</si>
  <si>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</si>
  <si>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</si>
  <si>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</si>
  <si>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</si>
  <si>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</si>
  <si>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</si>
  <si>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</si>
  <si>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</si>
  <si>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</si>
  <si>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</si>
  <si>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</si>
  <si>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</si>
  <si>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</si>
  <si>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</si>
  <si>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</si>
  <si>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</si>
  <si>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</si>
  <si>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</si>
  <si>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</si>
  <si>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</si>
  <si>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</si>
  <si>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</si>
  <si>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</si>
  <si>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</si>
  <si>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</si>
  <si>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</si>
  <si>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</si>
  <si>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</si>
  <si>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</si>
  <si>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</si>
  <si>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</si>
  <si>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</si>
  <si>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</si>
  <si>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</si>
  <si>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</si>
  <si>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</si>
  <si>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</si>
  <si>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</si>
  <si>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</si>
  <si>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</si>
  <si>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</si>
  <si>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</si>
  <si>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</si>
  <si>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</si>
  <si>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</si>
  <si>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</si>
  <si>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</si>
  <si>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</si>
  <si>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</si>
  <si>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</si>
  <si>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</si>
  <si>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</si>
  <si>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</si>
  <si>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</si>
  <si>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</si>
  <si>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</si>
  <si>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</si>
  <si>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</si>
  <si>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</si>
  <si>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</si>
  <si>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</si>
  <si>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</si>
  <si>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</si>
  <si>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</si>
  <si>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</si>
  <si>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</si>
  <si>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</si>
  <si>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</si>
  <si>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</si>
  <si>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</si>
  <si>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</si>
  <si>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</si>
  <si>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</si>
  <si>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</si>
  <si>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</si>
  <si>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</si>
  <si>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</si>
  <si>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</si>
  <si>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</si>
  <si>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</si>
  <si>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</si>
  <si>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</si>
  <si>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</si>
  <si>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</si>
  <si>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</si>
  <si>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</si>
  <si>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</si>
  <si>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</si>
  <si>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</si>
  <si>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</si>
  <si>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</si>
  <si>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</si>
  <si>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</si>
  <si>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</si>
  <si>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</si>
  <si>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</si>
  <si>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</si>
  <si>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</si>
  <si>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</si>
  <si>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</si>
  <si>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</si>
  <si>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</si>
  <si>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</si>
  <si>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</si>
  <si>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</si>
  <si>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</si>
  <si>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</si>
  <si>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</si>
  <si>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</si>
  <si>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</si>
  <si>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</si>
  <si>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</si>
  <si>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</si>
  <si>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</si>
  <si>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</si>
  <si>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</si>
  <si>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</si>
  <si>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</si>
  <si>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</si>
  <si>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</si>
  <si>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</si>
  <si>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</si>
  <si>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</si>
  <si>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</si>
  <si>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</si>
  <si>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</si>
  <si>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</si>
  <si>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</si>
  <si>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</si>
  <si>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</si>
  <si>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</si>
  <si>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</si>
  <si>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</si>
  <si>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</si>
  <si>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</si>
  <si>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</si>
  <si>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</si>
  <si>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</si>
  <si>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</si>
  <si>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</si>
  <si>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</si>
  <si>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</si>
  <si>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</si>
  <si>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</si>
  <si>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</si>
  <si>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</si>
  <si>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</si>
  <si>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</si>
  <si>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</si>
  <si>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</si>
  <si>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</si>
  <si>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</si>
  <si>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</si>
  <si>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</si>
  <si>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</si>
  <si>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</si>
  <si>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</si>
  <si>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</si>
  <si>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</si>
  <si>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</si>
  <si>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</si>
  <si>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</si>
  <si>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</si>
  <si>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</si>
  <si>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</si>
  <si>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</si>
  <si>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</si>
  <si>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</si>
  <si>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</si>
  <si>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</si>
  <si>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</si>
  <si>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</si>
  <si>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</si>
  <si>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</si>
  <si>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</si>
  <si>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</si>
  <si>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</si>
  <si>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</si>
  <si>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</si>
  <si>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</si>
  <si>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</si>
  <si>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</si>
  <si>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</si>
  <si>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</si>
  <si>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</si>
  <si>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</si>
  <si>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</si>
  <si>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</si>
  <si>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</si>
  <si>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</si>
  <si>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</si>
  <si>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</si>
  <si>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</si>
  <si>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</si>
  <si>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</si>
  <si>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</si>
  <si>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</si>
  <si>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</si>
  <si>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</si>
  <si>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</si>
  <si>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</si>
  <si>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</si>
  <si>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</si>
  <si>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</si>
  <si>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</si>
  <si>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</si>
  <si>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</si>
  <si>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</si>
  <si>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</si>
  <si>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</si>
  <si>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</si>
  <si>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</si>
  <si>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</si>
  <si>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</si>
  <si>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</si>
  <si>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</si>
  <si>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</si>
  <si>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</si>
  <si>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</si>
  <si>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</si>
  <si>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</si>
  <si>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</si>
  <si>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</si>
  <si>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</si>
  <si>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</si>
  <si>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</si>
  <si>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</si>
  <si>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</si>
  <si>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</si>
  <si>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</si>
  <si>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</si>
  <si>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</si>
  <si>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</si>
  <si>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</si>
  <si>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</si>
  <si>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</si>
  <si>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</si>
  <si>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</si>
  <si>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</si>
  <si>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</si>
  <si>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</si>
  <si>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</si>
  <si>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</si>
  <si>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</si>
  <si>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</si>
  <si>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</si>
  <si>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</si>
  <si>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</si>
  <si>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</si>
  <si>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</si>
  <si>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</si>
  <si>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</si>
  <si>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</si>
  <si>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</si>
  <si>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</si>
  <si>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</si>
  <si>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</si>
  <si>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</si>
  <si>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</si>
  <si>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</si>
  <si>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</si>
  <si>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</si>
  <si>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</si>
  <si>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</si>
  <si>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</si>
  <si>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</si>
  <si>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</si>
  <si>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</si>
  <si>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</si>
  <si>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</si>
  <si>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</si>
  <si>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</si>
  <si>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</si>
  <si>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</si>
  <si>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</si>
  <si>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</si>
  <si>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</si>
  <si>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</si>
  <si>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</si>
  <si>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</si>
  <si>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</si>
  <si>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</si>
  <si>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</si>
  <si>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</si>
  <si>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</si>
  <si>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</si>
  <si>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</si>
  <si>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</si>
  <si>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</si>
  <si>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</si>
  <si>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</si>
  <si>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</si>
  <si>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</si>
  <si>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</si>
  <si>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</si>
  <si>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</si>
  <si>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</si>
  <si>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</si>
  <si>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</si>
  <si>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</si>
  <si>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</si>
  <si>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</si>
  <si>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</si>
  <si>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</si>
  <si>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</si>
  <si>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</si>
  <si>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</si>
  <si>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</si>
  <si>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</si>
  <si>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</si>
  <si>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</si>
  <si>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</si>
  <si>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</si>
  <si>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</si>
  <si>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</si>
  <si>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</si>
  <si>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</si>
  <si>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</si>
  <si>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</si>
  <si>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</si>
  <si>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</si>
  <si>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</si>
  <si>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</si>
  <si>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</si>
  <si>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</si>
  <si>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</si>
  <si>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</si>
  <si>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</si>
  <si>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</si>
  <si>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</si>
  <si>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</si>
  <si>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</si>
  <si>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</si>
  <si>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</si>
  <si>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</si>
  <si>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</si>
  <si>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</si>
  <si>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</si>
  <si>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</si>
  <si>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</si>
  <si>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</si>
  <si>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</si>
  <si>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</si>
  <si>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</si>
  <si>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</si>
  <si>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</si>
  <si>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</si>
  <si>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</si>
  <si>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</si>
  <si>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</si>
  <si>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</si>
  <si>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</si>
  <si>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</si>
  <si>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</si>
  <si>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</si>
  <si>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</si>
  <si>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</si>
  <si>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</si>
  <si>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</si>
  <si>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</si>
  <si>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</si>
  <si>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</si>
  <si>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</si>
  <si>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</si>
  <si>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</si>
  <si>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</si>
  <si>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</si>
  <si>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</si>
  <si>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</si>
  <si>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</si>
  <si>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</si>
  <si>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</si>
  <si>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</si>
  <si>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</si>
  <si>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</si>
  <si>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</si>
  <si>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</si>
  <si>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</si>
  <si>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</si>
  <si>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</si>
  <si>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</si>
  <si>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</si>
  <si>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</si>
  <si>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</si>
  <si>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</si>
  <si>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</si>
  <si>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</si>
  <si>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</si>
  <si>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</si>
  <si>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</si>
  <si>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</si>
  <si>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</si>
  <si>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</si>
  <si>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</si>
  <si>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</si>
  <si>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</si>
  <si>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</si>
  <si>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</si>
  <si>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</si>
  <si>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</si>
  <si>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</si>
  <si>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</si>
  <si>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</si>
  <si>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</si>
  <si>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</si>
  <si>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</si>
  <si>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</si>
  <si>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</si>
  <si>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</si>
  <si>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</si>
  <si>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</si>
  <si>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</si>
  <si>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</si>
  <si>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</si>
  <si>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</si>
  <si>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</si>
  <si>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</si>
  <si>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</si>
  <si>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</si>
  <si>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</si>
  <si>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</si>
  <si>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</si>
  <si>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</si>
  <si>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</si>
  <si>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</si>
  <si>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</si>
  <si>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</si>
  <si>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</si>
  <si>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</si>
  <si>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</si>
  <si>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</si>
  <si>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</si>
  <si>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</si>
  <si>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</si>
  <si>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</si>
  <si>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</si>
  <si>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</si>
  <si>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</si>
  <si>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</si>
  <si>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</si>
  <si>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</si>
  <si>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</si>
  <si>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</si>
  <si>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</si>
  <si>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</si>
  <si>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</si>
  <si>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</si>
  <si>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</si>
  <si>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</si>
  <si>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</si>
  <si>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</si>
  <si>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</si>
  <si>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</si>
  <si>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</si>
  <si>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</si>
  <si>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</si>
  <si>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</si>
  <si>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</si>
  <si>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</si>
  <si>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</si>
  <si>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</si>
  <si>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</si>
  <si>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</si>
  <si>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</si>
  <si>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</si>
  <si>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</si>
  <si>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</si>
  <si>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</si>
  <si>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</si>
  <si>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</si>
  <si>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</si>
  <si>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</si>
  <si>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</si>
  <si>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</si>
  <si>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</si>
  <si>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</si>
  <si>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</si>
  <si>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</si>
  <si>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</si>
  <si>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</si>
  <si>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</si>
  <si>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</si>
  <si>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</si>
  <si>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</si>
  <si>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</si>
  <si>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</si>
  <si>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</si>
  <si>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</si>
  <si>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</si>
  <si>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</si>
  <si>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</si>
  <si>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</si>
  <si>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</si>
  <si>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</si>
  <si>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</si>
  <si>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</si>
  <si>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</si>
  <si>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</si>
  <si>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</si>
  <si>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</si>
  <si>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</si>
  <si>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</si>
  <si>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</si>
  <si>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</si>
  <si>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</si>
  <si>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</si>
  <si>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</si>
  <si>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</si>
  <si>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</si>
  <si>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</si>
  <si>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</si>
  <si>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</si>
  <si>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</si>
  <si>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</si>
  <si>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</si>
  <si>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</si>
  <si>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</si>
  <si>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</si>
  <si>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</si>
  <si>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</si>
  <si>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</si>
  <si>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</si>
  <si>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</si>
  <si>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</si>
  <si>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</si>
  <si>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</si>
  <si>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</si>
  <si>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</si>
  <si>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</si>
  <si>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</si>
  <si>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</si>
  <si>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</si>
  <si>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</si>
  <si>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</si>
  <si>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</si>
  <si>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</si>
  <si>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</si>
  <si>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</si>
  <si>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</si>
  <si>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</si>
  <si>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</si>
  <si>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</si>
  <si>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</si>
  <si>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</si>
  <si>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</si>
  <si>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</si>
  <si>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</si>
  <si>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</si>
  <si>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</si>
  <si>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</si>
  <si>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</si>
  <si>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</si>
  <si>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</si>
  <si>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</si>
  <si>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</si>
  <si>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</si>
  <si>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</si>
  <si>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</si>
  <si>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</si>
  <si>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</si>
  <si>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</si>
  <si>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</si>
  <si>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</si>
  <si>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</si>
  <si>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</si>
  <si>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</si>
  <si>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</si>
  <si>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</si>
  <si>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</si>
  <si>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</si>
  <si>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</si>
  <si>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</si>
  <si>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</si>
  <si>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</si>
  <si>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</si>
  <si>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</si>
  <si>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</si>
  <si>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</si>
  <si>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</si>
  <si>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</si>
  <si>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</si>
  <si>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</si>
  <si>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</si>
  <si>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</si>
  <si>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</si>
  <si>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</si>
  <si>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</si>
  <si>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</si>
  <si>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</si>
  <si>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</si>
  <si>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</si>
  <si>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</si>
  <si>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</si>
  <si>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</si>
  <si>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</si>
  <si>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</si>
  <si>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</si>
  <si>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</si>
  <si>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</si>
  <si>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</si>
  <si>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</si>
  <si>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</si>
  <si>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</si>
  <si>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</si>
  <si>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</si>
  <si>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</si>
  <si>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</si>
  <si>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</si>
  <si>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</si>
  <si>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</si>
  <si>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</si>
  <si>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</si>
  <si>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</si>
  <si>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</si>
  <si>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</si>
  <si>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</si>
  <si>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</si>
  <si>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</si>
  <si>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</si>
  <si>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</si>
  <si>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</si>
  <si>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</si>
  <si>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</si>
  <si>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</si>
  <si>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</si>
  <si>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</si>
  <si>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</si>
  <si>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</si>
  <si>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</si>
  <si>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</si>
  <si>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</si>
  <si>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</si>
  <si>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</si>
  <si>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</si>
  <si>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</si>
  <si>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</si>
  <si>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</si>
  <si>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</si>
  <si>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</si>
  <si>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</si>
  <si>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</si>
  <si>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</si>
  <si>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</si>
  <si>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</si>
  <si>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</si>
  <si>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</si>
  <si>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</si>
  <si>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</si>
  <si>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</si>
  <si>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</si>
  <si>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</si>
  <si>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</si>
  <si>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</si>
  <si>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</si>
  <si>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</si>
  <si>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</si>
  <si>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</si>
  <si>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</si>
  <si>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</si>
  <si>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</si>
  <si>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</si>
  <si>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</si>
  <si>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</si>
  <si>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</si>
  <si>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</si>
  <si>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</si>
  <si>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</si>
  <si>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</si>
  <si>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</si>
  <si>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</si>
  <si>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</si>
  <si>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</si>
  <si>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</si>
  <si>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</si>
  <si>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</si>
  <si>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</si>
  <si>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</si>
  <si>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</si>
  <si>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</si>
  <si>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</si>
  <si>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</si>
  <si>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</si>
  <si>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</si>
  <si>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</si>
  <si>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</si>
  <si>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</si>
  <si>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</si>
  <si>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</si>
  <si>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</si>
  <si>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</si>
  <si>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</si>
  <si>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</si>
  <si>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</si>
  <si>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</si>
  <si>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</si>
  <si>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</si>
  <si>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</si>
  <si>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</si>
  <si>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</si>
  <si>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</si>
  <si>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</si>
  <si>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</si>
  <si>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</si>
  <si>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</si>
  <si>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</si>
  <si>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</si>
  <si>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</si>
  <si>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</si>
  <si>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</si>
  <si>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</si>
  <si>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</si>
  <si>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</si>
  <si>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</si>
  <si>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</si>
  <si>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</si>
  <si>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</si>
  <si>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</si>
  <si>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</si>
  <si>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</si>
  <si>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</si>
  <si>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</si>
  <si>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</si>
  <si>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</si>
  <si>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</si>
  <si>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</si>
  <si>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</si>
  <si>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</si>
  <si>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</si>
  <si>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</si>
  <si>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</si>
  <si>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</si>
  <si>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</si>
  <si>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</si>
  <si>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</si>
  <si>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</si>
  <si>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</si>
  <si>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</si>
  <si>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</si>
  <si>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</si>
  <si>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</si>
  <si>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</si>
  <si>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</si>
  <si>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</si>
  <si>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</si>
  <si>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</si>
  <si>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</si>
  <si>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</si>
  <si>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</si>
  <si>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</si>
  <si>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</si>
  <si>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</si>
  <si>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</si>
  <si>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</si>
  <si>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</si>
  <si>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Sub-Category</t>
  </si>
  <si>
    <t>(All)</t>
  </si>
  <si>
    <t>Count of 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</si>
  <si>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</si>
  <si>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</si>
  <si>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</si>
  <si>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</si>
  <si>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</si>
  <si>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</si>
  <si>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</si>
  <si>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</si>
  <si>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</si>
  <si>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</si>
  <si>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</si>
  <si>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</si>
  <si>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</si>
  <si>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</si>
  <si>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</si>
  <si>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</si>
  <si>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</si>
  <si>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</si>
  <si>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</si>
  <si>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</si>
  <si>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</si>
  <si>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</si>
  <si>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</si>
  <si>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</si>
  <si>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</si>
  <si>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</si>
  <si>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</si>
  <si>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</si>
  <si>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</si>
  <si>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</si>
  <si>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</si>
  <si>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</si>
  <si>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</si>
  <si>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</si>
  <si>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</si>
  <si>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</si>
  <si>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</si>
  <si>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</si>
  <si>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 xml:space="preserve">FAILED </t>
  </si>
  <si>
    <t>Mean</t>
  </si>
  <si>
    <t>Median</t>
  </si>
  <si>
    <t>Minimum</t>
  </si>
  <si>
    <t>Maximum</t>
  </si>
  <si>
    <t>Variance</t>
  </si>
  <si>
    <t>Standard Deviation</t>
  </si>
  <si>
    <t xml:space="preserve">Outcome </t>
  </si>
  <si>
    <t>Backer_count</t>
  </si>
  <si>
    <t>campaign is significantly greater than the middle</t>
  </si>
  <si>
    <t xml:space="preserve"> value of the backers’ count for successful</t>
  </si>
  <si>
    <t>campaigns. Hence, since both data sets are</t>
  </si>
  <si>
    <t>impacted by outliers, the median provides a</t>
  </si>
  <si>
    <t>more significant summary of the data compared</t>
  </si>
  <si>
    <t>to the mean in both scenarios.</t>
  </si>
  <si>
    <t>~~The average number of backers for successful</t>
  </si>
  <si>
    <t xml:space="preserve"> values of the two data sets that the successful </t>
  </si>
  <si>
    <t xml:space="preserve">campaigns have a higher degree of variability. </t>
  </si>
  <si>
    <t xml:space="preserve">This can be attributed to the fact that the failed </t>
  </si>
  <si>
    <t>campaigns lacked sufficient support from</t>
  </si>
  <si>
    <t xml:space="preserve"> backers, with some having a low number of </t>
  </si>
  <si>
    <t xml:space="preserve">backers and others having no backers at all. </t>
  </si>
  <si>
    <t xml:space="preserve">It can be inferred from the standard deviation </t>
  </si>
  <si>
    <t>values of the two data sets that the successful</t>
  </si>
  <si>
    <t xml:space="preserve"> campaigns have a higher degree of variability. </t>
  </si>
  <si>
    <t xml:space="preserve">campaigns lacked sufficient support from backers, </t>
  </si>
  <si>
    <t xml:space="preserve">with some having a low number of backers and </t>
  </si>
  <si>
    <t>others having no backers at all. As a result,</t>
  </si>
  <si>
    <t xml:space="preserve"> campaigns Failed because they have a low</t>
  </si>
  <si>
    <t xml:space="preserve"> backer count with a small variation from one </t>
  </si>
  <si>
    <t xml:space="preserve">campaign to another, while many successful </t>
  </si>
  <si>
    <t>campaigns succeeded not only due to realistic</t>
  </si>
  <si>
    <t xml:space="preserve"> goals or higher pledged amounts, but also due</t>
  </si>
  <si>
    <t xml:space="preserve"> to backer count,</t>
  </si>
  <si>
    <t>~~It can be inferred from the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</si>
</sst>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rgb="FF2B2B2B"/>
      <name val="Arial"/>
      <family val="2"/>
    </font>
    <font>
      <sz val="14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1" fontId="0" fillId="0" borderId="0" xfId="42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center"/>
    </xf>
    <xf numFmtId="9" fontId="0" fillId="0" borderId="0" xfId="42" applyFont="1"/>
    <xf numFmtId="0" fontId="16" fillId="0" borderId="0" xfId="0" applyFont="1"/>
    <xf numFmtId="0" fontId="6" fillId="2" borderId="0" xfId="6" applyAlignment="1">
      <alignment horizontal="center"/>
    </xf>
    <xf numFmtId="0" fontId="7" fillId="3" borderId="0" xfId="7"/>
    <xf numFmtId="0" fontId="6" fillId="2" borderId="0" xfId="6"/>
    <xf numFmtId="0" fontId="0" fillId="0" borderId="0" xfId="0" applyAlignment="1"/>
    <xf numFmtId="0" fontId="0" fillId="0" borderId="0" xfId="0" applyAlignment="1">
      <alignment vertical="top" wrapText="1"/>
    </xf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3-E647-8A21-9C622A90076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3-E647-8A21-9C622A90076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3-E647-8A21-9C622A90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52479"/>
        <c:axId val="2126834911"/>
      </c:lineChart>
      <c:catAx>
        <c:axId val="21275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34911"/>
        <c:crosses val="autoZero"/>
        <c:auto val="1"/>
        <c:lblAlgn val="ctr"/>
        <c:lblOffset val="100"/>
        <c:noMultiLvlLbl val="0"/>
      </c:catAx>
      <c:valAx>
        <c:axId val="2126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1742-BB2F-2679CC6095C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4-1742-BB2F-2679CC6095C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4-1742-BB2F-2679CC6095C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4-1742-BB2F-2679CC60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315183"/>
        <c:axId val="1225254575"/>
      </c:barChart>
      <c:catAx>
        <c:axId val="1225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54575"/>
        <c:crosses val="autoZero"/>
        <c:auto val="1"/>
        <c:lblAlgn val="ctr"/>
        <c:lblOffset val="100"/>
        <c:noMultiLvlLbl val="0"/>
      </c:catAx>
      <c:valAx>
        <c:axId val="12252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1-BF4F-AFC2-6368AB62231A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1-BF4F-AFC2-6368AB62231A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B1-BF4F-AFC2-6368AB62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18816"/>
        <c:axId val="1694320544"/>
      </c:lineChart>
      <c:catAx>
        <c:axId val="16943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20544"/>
        <c:crosses val="autoZero"/>
        <c:auto val="1"/>
        <c:lblAlgn val="ctr"/>
        <c:lblOffset val="100"/>
        <c:noMultiLvlLbl val="0"/>
      </c:catAx>
      <c:valAx>
        <c:axId val="1694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940-977B-5A9E1BDDCB15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940-977B-5A9E1BDDCB15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1-4940-977B-5A9E1BDDCB15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1-4940-977B-5A9E1BDD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72751"/>
        <c:axId val="2127423439"/>
      </c:barChart>
      <c:catAx>
        <c:axId val="21272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23439"/>
        <c:crosses val="autoZero"/>
        <c:auto val="1"/>
        <c:lblAlgn val="ctr"/>
        <c:lblOffset val="100"/>
        <c:noMultiLvlLbl val="0"/>
      </c:catAx>
      <c:valAx>
        <c:axId val="21274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27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82550</xdr:rowOff>
    </xdr:from>
    <xdr:to>
      <xdr:col>11</xdr:col>
      <xdr:colOff>304800</xdr:colOff>
      <xdr:row>17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18F5F-456D-9261-A818-C719856A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3</xdr:row>
      <xdr:rowOff>57150</xdr:rowOff>
    </xdr:from>
    <xdr:to>
      <xdr:col>21</xdr:col>
      <xdr:colOff>88900</xdr:colOff>
      <xdr:row>23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EFB581-BFD4-C187-D5AE-D615E93F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1244600</xdr:colOff>
      <xdr:row>15</xdr:row>
      <xdr:rowOff>0</xdr:rowOff>
    </xdr:from>
    <xdr:to>
      <xdr:col>6</xdr:col>
      <xdr:colOff>1244600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FC748-6175-1A4D-D5B1-12758FDD8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19</xdr:row>
      <xdr:rowOff>12700</xdr:rowOff>
    </xdr:from>
    <xdr:to>
      <xdr:col>11</xdr:col>
      <xdr:colOff>431800</xdr:colOff>
      <xdr:row>45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B5752-A55D-0684-0265-FEF148C9F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624073032406" createdVersion="8" refreshedVersion="8" minRefreshableVersion="3" recordCount="1000" xr:uid="{06D3B469-18F7-0C4C-8730-CFBC4030573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669305787036" createdVersion="8" refreshedVersion="8" minRefreshableVersion="3" recordCount="1001" xr:uid="{F2D5820B-0245-BA4D-81E4-0CD754143AE9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44527-9DA4-CB4D-8CD2-F6E42316181B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83E6A-F93E-624D-879B-E00A158AD2B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7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B6BC4-0FED-7640-B351-FB50D6C5F14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B02C-3967-6840-96E5-3C1B1CB0B5D3}">
  <sheetPr codeName="Sheet1"/>
  <dimension ref="A1:E18"/>
  <sheetViews>
    <sheetView workbookViewId="0">
      <selection activeCell="C26" sqref="C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2087</v>
      </c>
      <c r="B2" t="s">
        <v>2070</v>
      </c>
    </row>
    <row r="4" spans="1:5" x14ac:dyDescent="0.2">
      <c r="A4" s="7" t="s">
        <v>2086</v>
      </c>
      <c r="B4" s="7" t="s">
        <v>2066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AD90-65AF-B040-A5E4-0740D640686F}">
  <sheetPr codeName="Sheet3"/>
  <dimension ref="A1:F14"/>
  <sheetViews>
    <sheetView tabSelected="1" workbookViewId="0">
      <selection activeCell="E21" sqref="E2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  <col min="36" max="36" width="13.5" bestFit="1" customWidth="1"/>
    <col min="37" max="37" width="11" bestFit="1" customWidth="1"/>
    <col min="38" max="38" width="9.33203125" bestFit="1" customWidth="1"/>
    <col min="39" max="39" width="14.66406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2071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M1" workbookViewId="0">
      <selection activeCell="X1" sqref="X1:Y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" customWidth="1"/>
    <col min="6" max="6" width="19" customWidth="1"/>
    <col min="8" max="8" width="13" bestFit="1" customWidth="1"/>
    <col min="9" max="9" width="16.83203125" customWidth="1"/>
    <col min="12" max="13" width="11.1640625" bestFit="1" customWidth="1"/>
    <col min="14" max="14" width="23.83203125" style="11" customWidth="1"/>
    <col min="15" max="15" width="23.83203125" customWidth="1"/>
    <col min="18" max="18" width="28" bestFit="1" customWidth="1"/>
    <col min="19" max="19" width="18.6640625" customWidth="1"/>
    <col min="20" max="20" width="15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28" priority="19" operator="equal">
      <formula>"canceled"</formula>
    </cfRule>
    <cfRule type="cellIs" dxfId="27" priority="20" operator="equal">
      <formula>"successful"</formula>
    </cfRule>
    <cfRule type="containsText" dxfId="26" priority="21" operator="containsText" text="live">
      <formula>NOT(ISERROR(SEARCH("live",G1)))</formula>
    </cfRule>
    <cfRule type="containsText" dxfId="25" priority="22" operator="containsText" text="Failed">
      <formula>NOT(ISERROR(SEARCH("Failed",G1)))</formula>
    </cfRule>
  </conditionalFormatting>
  <conditionalFormatting sqref="F2:F1001">
    <cfRule type="cellIs" dxfId="24" priority="5" operator="greaterThan">
      <formula>199</formula>
    </cfRule>
    <cfRule type="cellIs" dxfId="23" priority="6" operator="greaterThan">
      <formula>199</formula>
    </cfRule>
    <cfRule type="cellIs" dxfId="22" priority="7" operator="between">
      <formula>100</formula>
      <formula>199</formula>
    </cfRule>
    <cfRule type="cellIs" dxfId="21" priority="8" operator="between">
      <formula>0</formula>
      <formula>99</formula>
    </cfRule>
    <cfRule type="cellIs" dxfId="20" priority="9" operator="between">
      <formula>0</formula>
      <formula>100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DB10-42C1-D247-B57A-DFD1F06ED151}">
  <sheetPr codeName="Sheet4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6.83203125" customWidth="1"/>
    <col min="2" max="2" width="18.1640625" customWidth="1"/>
    <col min="3" max="3" width="15.83203125" customWidth="1"/>
    <col min="4" max="4" width="18.5" customWidth="1"/>
    <col min="5" max="5" width="14.6640625" customWidth="1"/>
    <col min="6" max="6" width="21.1640625" customWidth="1"/>
    <col min="7" max="7" width="16.83203125" customWidth="1"/>
    <col min="8" max="8" width="20.8320312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COUNTIFS(Crowdfunding!D2:D1001,"&lt;1000",Crowdfunding!G2:G1001,"successful")</f>
        <v>30</v>
      </c>
      <c r="C2">
        <f>COUNTIFS(Crowdfunding!D2:D1001,"&lt;1000",Crowdfunding!G2:G1001,Crowdfunding!G2)</f>
        <v>20</v>
      </c>
      <c r="D2">
        <f>COUNTIFS(Crowdfunding!D2:D1001,"&lt;1000",Crowdfunding!G2:G1001,"canceled")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2097</v>
      </c>
      <c r="B3">
        <f>COUNTIFS(Crowdfunding!D3:D1002,"&gt;999",Crowdfunding!D3:D1002,"&lt;5000",Crowdfunding!G3:G1002,"successful")</f>
        <v>191</v>
      </c>
      <c r="C3">
        <f>COUNTIFS(Crowdfunding!D3:D1002,"&gt;999",Crowdfunding!D3:D1002,"&lt;5000",Crowdfunding!G3:G1002,"failed")</f>
        <v>38</v>
      </c>
      <c r="D3">
        <f>COUNTIFS(Crowdfunding!D3:D1002,"&gt;999",Crowdfunding!D3:D1002,"&lt;5000",Crowdfunding!G3:G1002,"canceled")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2098</v>
      </c>
      <c r="B4">
        <f>COUNTIFS(Crowdfunding!D3:D1002,"&gt;4999",Crowdfunding!D3:D1002,"&lt;9999",Crowdfunding!G3:G1002,"successful")</f>
        <v>164</v>
      </c>
      <c r="C4">
        <f>COUNTIFS(Crowdfunding!D4:D1003,"&gt;4999",Crowdfunding!D4:D1003,"&lt;10000",Crowdfunding!G4:G1003,"failed")</f>
        <v>126</v>
      </c>
      <c r="D4">
        <f>COUNTIFS(Crowdfunding!D4:D1003,"&gt;4999",Crowdfunding!D4:D1003,"&lt;10000",Crowdfunding!G4:G1003,"canceled")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2099</v>
      </c>
      <c r="B5">
        <f>COUNTIFS(Crowdfunding!D3:D1002,"&gt;9999",Crowdfunding!D3:D1002,"&lt;15000",Crowdfunding!G3:G1002,"successful")</f>
        <v>4</v>
      </c>
      <c r="C5">
        <f>COUNTIFS(Crowdfunding!D5:D1004,"&gt;9999",Crowdfunding!D5:D1004,"&lt;15000",Crowdfunding!G5:G1004,"failed")</f>
        <v>5</v>
      </c>
      <c r="D5">
        <f>COUNTIFS(Crowdfunding!D5:D1004,"&gt;9999",Crowdfunding!D5:D1004,"&lt;15000",Crowdfunding!G5:G1004,"canceled")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2100</v>
      </c>
      <c r="B6">
        <f>COUNTIFS(Crowdfunding!D4:D1003,"&gt;14999",Crowdfunding!D4:D1003,"&lt;20000",Crowdfunding!G4:G1003,"successful")</f>
        <v>10</v>
      </c>
      <c r="C6">
        <f>COUNTIFS(Crowdfunding!E4:E1003,"&gt;14999",Crowdfunding!E4:E1003,"&lt;20000",Crowdfunding!H4:H1003,"failed")</f>
        <v>0</v>
      </c>
      <c r="D6">
        <f>COUNTIFS(Crowdfunding!E4:E1003,"&gt;14999",Crowdfunding!E4:E1003,"&lt;20000",Crowdfunding!H4:H1003,"canceled")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2101</v>
      </c>
      <c r="B7">
        <f>COUNTIFS(Crowdfunding!D5:D1004,"&gt;19999",Crowdfunding!D5:D1004,"&lt;25000",Crowdfunding!G5:G1004,"successful")</f>
        <v>7</v>
      </c>
      <c r="C7">
        <f>COUNTIFS(Crowdfunding!D7:D1006,"&gt;19999",Crowdfunding!D7:D1006,"&lt;25000",Crowdfunding!G7:G1006,"failed")</f>
        <v>0</v>
      </c>
      <c r="D7">
        <f>COUNTIFS(Crowdfunding!D7:D1006,"&gt;19999",Crowdfunding!D7:D1006,"&lt;25000",Crowdfunding!G7:G1006,"canceled")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2102</v>
      </c>
      <c r="B8">
        <f>COUNTIFS(Crowdfunding!D6:D1005,"&gt;24999",Crowdfunding!D6:D1005,"&lt;30000",Crowdfunding!G6:G1005,"successful")</f>
        <v>11</v>
      </c>
      <c r="C8">
        <f>COUNTIFS(Crowdfunding!D8:D1007,"&gt;24999",Crowdfunding!D8:D1007,"&lt;30000",Crowdfunding!G8:G1007,"failed")</f>
        <v>3</v>
      </c>
      <c r="D8">
        <f>COUNTIFS(Crowdfunding!D8:D1007,"&gt;24999",Crowdfunding!D8:D1007,"&lt;30000",Crowdfunding!G8:G1007,"canceled")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2103</v>
      </c>
      <c r="B9">
        <f>COUNTIFS(Crowdfunding!D7:D1006,"&gt;29999",Crowdfunding!D7:D1006,"&lt;35000",Crowdfunding!G7:G1006,"successful")</f>
        <v>7</v>
      </c>
      <c r="C9">
        <f>COUNTIFS(Crowdfunding!D9:D1008,"&gt;29999",Crowdfunding!D9:D1008,"&lt;35000",Crowdfunding!G9:G1008,"failed")</f>
        <v>0</v>
      </c>
      <c r="D9">
        <f>COUNTIFS(Crowdfunding!D9:D1008,"&gt;29999",Crowdfunding!D9:D1008,"&lt;35000",Crowdfunding!G9:G1008,"canceled")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2104</v>
      </c>
      <c r="B10">
        <f>COUNTIFS(Crowdfunding!D8:D1007,"&gt;34999",Crowdfunding!D8:D1007,"&lt;40000",Crowdfunding!G8:G1007,"successful")</f>
        <v>8</v>
      </c>
      <c r="C10">
        <f>COUNTIFS(Crowdfunding!D10:D1009,"&gt;34999",Crowdfunding!D10:D1009,"&lt;40000",Crowdfunding!G10:G1009,"failed")</f>
        <v>3</v>
      </c>
      <c r="D10">
        <f>COUNTIFS(Crowdfunding!D10:D1009,"&gt;34999",Crowdfunding!D10:D1009,"&lt;40000",Crowdfunding!G10:G1009,"canceled")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2105</v>
      </c>
      <c r="B11">
        <f>COUNTIFS(Crowdfunding!D9:D1008,"&gt;39999",Crowdfunding!D9:D1008,"&lt;45000",Crowdfunding!G9:G1008,"successful")</f>
        <v>11</v>
      </c>
      <c r="C11">
        <f>COUNTIFS(Crowdfunding!D11:D1010,"&gt;39999",Crowdfunding!D11:D1010,"&lt;45000",Crowdfunding!G11:G1010,"failed")</f>
        <v>3</v>
      </c>
      <c r="D11">
        <f>COUNTIFS(Crowdfunding!D11:D1010,"&gt;39999",Crowdfunding!D11:D1010,"&lt;45000",Crowdfunding!G11:G1010,"canceled")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2106</v>
      </c>
      <c r="B12">
        <f>COUNTIFS(Crowdfunding!D10:D1009,"&gt;44999",Crowdfunding!D10:D1009,"&lt;50000",Crowdfunding!G10:G1009,"successful")</f>
        <v>8</v>
      </c>
      <c r="C12">
        <f>COUNTIFS(Crowdfunding!D12:D1011,"&gt;44999",Crowdfunding!D12:D1011,"&lt;50000",Crowdfunding!G12:G1011,"failed")</f>
        <v>3</v>
      </c>
      <c r="D12">
        <f>COUNTIFS(Crowdfunding!D12:D1011,"&gt;44999",Crowdfunding!D12:D1011,"&lt;50000",Crowdfunding!G12:G1011,"canceled")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2107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7726-F7D0-FB44-B349-8719DA8E017C}">
  <sheetPr codeName="Sheet5"/>
  <dimension ref="A1:P566"/>
  <sheetViews>
    <sheetView zoomScale="84" zoomScaleNormal="80" workbookViewId="0">
      <selection activeCell="M8" sqref="M8"/>
    </sheetView>
  </sheetViews>
  <sheetFormatPr baseColWidth="10" defaultRowHeight="16" x14ac:dyDescent="0.2"/>
  <cols>
    <col min="2" max="2" width="13" bestFit="1" customWidth="1"/>
    <col min="6" max="6" width="13" customWidth="1"/>
    <col min="7" max="7" width="22.33203125" customWidth="1"/>
    <col min="8" max="9" width="35.33203125" customWidth="1"/>
    <col min="10" max="10" width="20.33203125" customWidth="1"/>
    <col min="12" max="12" width="48.83203125" customWidth="1"/>
    <col min="13" max="13" width="168" customWidth="1"/>
  </cols>
  <sheetData>
    <row r="1" spans="1:16" ht="25" x14ac:dyDescent="0.25">
      <c r="A1" s="1" t="s">
        <v>2108</v>
      </c>
      <c r="B1" s="1" t="s">
        <v>5</v>
      </c>
      <c r="D1" s="14" t="s">
        <v>2117</v>
      </c>
      <c r="E1" s="14" t="s">
        <v>2118</v>
      </c>
      <c r="F1" s="1"/>
      <c r="G1" s="15" t="s">
        <v>2109</v>
      </c>
      <c r="H1" s="15"/>
      <c r="I1" s="16" t="s">
        <v>2110</v>
      </c>
      <c r="J1" s="16"/>
      <c r="L1" s="21" t="s">
        <v>2125</v>
      </c>
      <c r="M1" s="20"/>
      <c r="N1" s="18"/>
      <c r="O1" s="18"/>
      <c r="P1" s="18"/>
    </row>
    <row r="2" spans="1:16" ht="25" x14ac:dyDescent="0.25">
      <c r="A2" t="s">
        <v>20</v>
      </c>
      <c r="B2">
        <v>158</v>
      </c>
      <c r="D2" t="s">
        <v>14</v>
      </c>
      <c r="E2">
        <v>0</v>
      </c>
      <c r="G2" s="17" t="s">
        <v>2111</v>
      </c>
      <c r="H2" s="17">
        <f>AVERAGE(B:B)</f>
        <v>851.14690265486729</v>
      </c>
      <c r="I2" s="16" t="s">
        <v>2111</v>
      </c>
      <c r="J2" s="16">
        <f>AVERAGE(E:E)</f>
        <v>585.61538461538464</v>
      </c>
      <c r="L2" s="21" t="s">
        <v>2119</v>
      </c>
      <c r="M2" s="20"/>
      <c r="N2" s="18"/>
      <c r="O2" s="18"/>
      <c r="P2" s="18"/>
    </row>
    <row r="3" spans="1:16" ht="19" x14ac:dyDescent="0.2">
      <c r="A3" t="s">
        <v>20</v>
      </c>
      <c r="B3">
        <v>1425</v>
      </c>
      <c r="D3" t="s">
        <v>14</v>
      </c>
      <c r="E3">
        <v>24</v>
      </c>
      <c r="G3" s="17" t="s">
        <v>2112</v>
      </c>
      <c r="H3" s="17">
        <f>MEDIAN(B:B)</f>
        <v>201</v>
      </c>
      <c r="I3" s="16" t="s">
        <v>2112</v>
      </c>
      <c r="J3" s="16">
        <f>MEDIAN(E:E)</f>
        <v>114.5</v>
      </c>
      <c r="L3" s="21" t="s">
        <v>2120</v>
      </c>
      <c r="M3" s="19"/>
      <c r="N3" s="18"/>
      <c r="O3" s="18"/>
      <c r="P3" s="18"/>
    </row>
    <row r="4" spans="1:16" ht="19" x14ac:dyDescent="0.2">
      <c r="A4" t="s">
        <v>20</v>
      </c>
      <c r="B4">
        <v>174</v>
      </c>
      <c r="D4" t="s">
        <v>14</v>
      </c>
      <c r="E4">
        <v>53</v>
      </c>
      <c r="G4" s="17" t="s">
        <v>2113</v>
      </c>
      <c r="H4" s="17">
        <f>MIN(B:B)</f>
        <v>16</v>
      </c>
      <c r="I4" s="16" t="s">
        <v>2113</v>
      </c>
      <c r="J4" s="16">
        <f>MIN(E:E)</f>
        <v>0</v>
      </c>
      <c r="L4" s="21" t="s">
        <v>2121</v>
      </c>
      <c r="M4" s="18"/>
      <c r="N4" s="18"/>
      <c r="O4" s="18"/>
      <c r="P4" s="18"/>
    </row>
    <row r="5" spans="1:16" ht="19" x14ac:dyDescent="0.2">
      <c r="A5" t="s">
        <v>20</v>
      </c>
      <c r="B5">
        <v>227</v>
      </c>
      <c r="D5" t="s">
        <v>14</v>
      </c>
      <c r="E5">
        <v>18</v>
      </c>
      <c r="G5" s="17" t="s">
        <v>2114</v>
      </c>
      <c r="H5" s="17">
        <f>MAX(B:B)</f>
        <v>7295</v>
      </c>
      <c r="I5" s="16" t="s">
        <v>2114</v>
      </c>
      <c r="J5" s="16">
        <f>MAX(E:E)</f>
        <v>6080</v>
      </c>
      <c r="L5" s="21" t="s">
        <v>2122</v>
      </c>
      <c r="M5" s="18"/>
      <c r="N5" s="18"/>
      <c r="O5" s="18"/>
      <c r="P5" s="18"/>
    </row>
    <row r="6" spans="1:16" ht="19" x14ac:dyDescent="0.2">
      <c r="A6" t="s">
        <v>20</v>
      </c>
      <c r="B6">
        <v>220</v>
      </c>
      <c r="D6" t="s">
        <v>14</v>
      </c>
      <c r="E6">
        <v>44</v>
      </c>
      <c r="G6" s="17" t="s">
        <v>2115</v>
      </c>
      <c r="H6" s="17">
        <f>_xlfn.VAR.S(B:B)</f>
        <v>1606216.5936295739</v>
      </c>
      <c r="I6" s="16" t="s">
        <v>2115</v>
      </c>
      <c r="J6" s="16">
        <f>_xlfn.VAR.S(E:E)</f>
        <v>924113.45496927318</v>
      </c>
      <c r="L6" s="21" t="s">
        <v>2123</v>
      </c>
      <c r="M6" s="18"/>
      <c r="N6" s="18"/>
      <c r="O6" s="18"/>
      <c r="P6" s="18"/>
    </row>
    <row r="7" spans="1:16" ht="19" x14ac:dyDescent="0.2">
      <c r="A7" t="s">
        <v>20</v>
      </c>
      <c r="B7">
        <v>98</v>
      </c>
      <c r="D7" t="s">
        <v>14</v>
      </c>
      <c r="E7">
        <v>27</v>
      </c>
      <c r="G7" s="17" t="s">
        <v>2116</v>
      </c>
      <c r="H7" s="17">
        <f>_xlfn.STDEV.S(B:B)</f>
        <v>1267.366006183523</v>
      </c>
      <c r="I7" s="16" t="s">
        <v>2116</v>
      </c>
      <c r="J7" s="16">
        <f>_xlfn.STDEV.S(E:E)</f>
        <v>961.30819978260524</v>
      </c>
      <c r="L7" s="21" t="s">
        <v>2124</v>
      </c>
    </row>
    <row r="8" spans="1:16" ht="19" x14ac:dyDescent="0.25">
      <c r="A8" t="s">
        <v>20</v>
      </c>
      <c r="B8">
        <v>100</v>
      </c>
      <c r="D8" t="s">
        <v>14</v>
      </c>
      <c r="E8">
        <v>55</v>
      </c>
      <c r="L8" s="22"/>
    </row>
    <row r="9" spans="1:16" ht="19" x14ac:dyDescent="0.25">
      <c r="A9" t="s">
        <v>20</v>
      </c>
      <c r="B9">
        <v>1249</v>
      </c>
      <c r="D9" t="s">
        <v>14</v>
      </c>
      <c r="E9">
        <v>200</v>
      </c>
      <c r="L9" s="22"/>
    </row>
    <row r="10" spans="1:16" ht="19" x14ac:dyDescent="0.2">
      <c r="A10" t="s">
        <v>20</v>
      </c>
      <c r="B10">
        <v>1396</v>
      </c>
      <c r="D10" t="s">
        <v>14</v>
      </c>
      <c r="E10">
        <v>452</v>
      </c>
      <c r="L10" s="21" t="s">
        <v>2144</v>
      </c>
    </row>
    <row r="11" spans="1:16" ht="19" x14ac:dyDescent="0.2">
      <c r="A11" t="s">
        <v>20</v>
      </c>
      <c r="B11">
        <v>890</v>
      </c>
      <c r="D11" t="s">
        <v>14</v>
      </c>
      <c r="E11">
        <v>674</v>
      </c>
      <c r="L11" s="21" t="s">
        <v>2126</v>
      </c>
    </row>
    <row r="12" spans="1:16" ht="19" x14ac:dyDescent="0.2">
      <c r="A12" t="s">
        <v>20</v>
      </c>
      <c r="B12">
        <v>142</v>
      </c>
      <c r="D12" t="s">
        <v>14</v>
      </c>
      <c r="E12">
        <v>558</v>
      </c>
      <c r="L12" s="21" t="s">
        <v>2127</v>
      </c>
    </row>
    <row r="13" spans="1:16" ht="19" x14ac:dyDescent="0.2">
      <c r="A13" t="s">
        <v>20</v>
      </c>
      <c r="B13">
        <v>2673</v>
      </c>
      <c r="D13" t="s">
        <v>14</v>
      </c>
      <c r="E13">
        <v>15</v>
      </c>
      <c r="L13" s="21" t="s">
        <v>2128</v>
      </c>
    </row>
    <row r="14" spans="1:16" ht="19" x14ac:dyDescent="0.2">
      <c r="A14" t="s">
        <v>20</v>
      </c>
      <c r="B14">
        <v>163</v>
      </c>
      <c r="D14" t="s">
        <v>14</v>
      </c>
      <c r="E14">
        <v>2307</v>
      </c>
      <c r="L14" s="21" t="s">
        <v>2129</v>
      </c>
    </row>
    <row r="15" spans="1:16" ht="19" x14ac:dyDescent="0.2">
      <c r="A15" t="s">
        <v>20</v>
      </c>
      <c r="B15">
        <v>2220</v>
      </c>
      <c r="D15" t="s">
        <v>14</v>
      </c>
      <c r="E15">
        <v>88</v>
      </c>
      <c r="L15" s="21" t="s">
        <v>2130</v>
      </c>
    </row>
    <row r="16" spans="1:16" ht="19" x14ac:dyDescent="0.2">
      <c r="A16" t="s">
        <v>20</v>
      </c>
      <c r="B16">
        <v>1606</v>
      </c>
      <c r="D16" t="s">
        <v>14</v>
      </c>
      <c r="E16">
        <v>48</v>
      </c>
      <c r="L16" s="21" t="s">
        <v>2131</v>
      </c>
    </row>
    <row r="17" spans="1:12" ht="19" x14ac:dyDescent="0.2">
      <c r="A17" t="s">
        <v>20</v>
      </c>
      <c r="B17">
        <v>129</v>
      </c>
      <c r="D17" t="s">
        <v>14</v>
      </c>
      <c r="E17">
        <v>1</v>
      </c>
      <c r="L17" s="21" t="s">
        <v>2132</v>
      </c>
    </row>
    <row r="18" spans="1:12" ht="19" x14ac:dyDescent="0.2">
      <c r="A18" t="s">
        <v>20</v>
      </c>
      <c r="B18">
        <v>226</v>
      </c>
      <c r="D18" t="s">
        <v>14</v>
      </c>
      <c r="E18">
        <v>1467</v>
      </c>
      <c r="L18" s="21" t="s">
        <v>2133</v>
      </c>
    </row>
    <row r="19" spans="1:12" ht="19" x14ac:dyDescent="0.2">
      <c r="A19" t="s">
        <v>20</v>
      </c>
      <c r="B19">
        <v>5419</v>
      </c>
      <c r="D19" t="s">
        <v>14</v>
      </c>
      <c r="E19">
        <v>75</v>
      </c>
      <c r="L19" s="21" t="s">
        <v>2134</v>
      </c>
    </row>
    <row r="20" spans="1:12" ht="19" x14ac:dyDescent="0.2">
      <c r="A20" t="s">
        <v>20</v>
      </c>
      <c r="B20">
        <v>165</v>
      </c>
      <c r="D20" t="s">
        <v>14</v>
      </c>
      <c r="E20">
        <v>120</v>
      </c>
      <c r="L20" s="21" t="s">
        <v>2128</v>
      </c>
    </row>
    <row r="21" spans="1:12" ht="19" x14ac:dyDescent="0.2">
      <c r="A21" t="s">
        <v>20</v>
      </c>
      <c r="B21">
        <v>1965</v>
      </c>
      <c r="D21" t="s">
        <v>14</v>
      </c>
      <c r="E21">
        <v>2253</v>
      </c>
      <c r="L21" s="21" t="s">
        <v>2135</v>
      </c>
    </row>
    <row r="22" spans="1:12" ht="19" x14ac:dyDescent="0.2">
      <c r="A22" t="s">
        <v>20</v>
      </c>
      <c r="B22">
        <v>16</v>
      </c>
      <c r="D22" t="s">
        <v>14</v>
      </c>
      <c r="E22">
        <v>5</v>
      </c>
      <c r="L22" s="21" t="s">
        <v>2136</v>
      </c>
    </row>
    <row r="23" spans="1:12" ht="19" x14ac:dyDescent="0.2">
      <c r="A23" t="s">
        <v>20</v>
      </c>
      <c r="B23">
        <v>107</v>
      </c>
      <c r="D23" t="s">
        <v>14</v>
      </c>
      <c r="E23">
        <v>38</v>
      </c>
      <c r="L23" s="21" t="s">
        <v>2137</v>
      </c>
    </row>
    <row r="24" spans="1:12" ht="19" x14ac:dyDescent="0.2">
      <c r="A24" t="s">
        <v>20</v>
      </c>
      <c r="B24">
        <v>134</v>
      </c>
      <c r="D24" t="s">
        <v>14</v>
      </c>
      <c r="E24">
        <v>12</v>
      </c>
      <c r="L24" s="21" t="s">
        <v>2138</v>
      </c>
    </row>
    <row r="25" spans="1:12" ht="19" x14ac:dyDescent="0.2">
      <c r="A25" t="s">
        <v>20</v>
      </c>
      <c r="B25">
        <v>198</v>
      </c>
      <c r="D25" t="s">
        <v>14</v>
      </c>
      <c r="E25">
        <v>1684</v>
      </c>
      <c r="L25" s="21" t="s">
        <v>2139</v>
      </c>
    </row>
    <row r="26" spans="1:12" ht="19" x14ac:dyDescent="0.2">
      <c r="A26" t="s">
        <v>20</v>
      </c>
      <c r="B26">
        <v>111</v>
      </c>
      <c r="D26" t="s">
        <v>14</v>
      </c>
      <c r="E26">
        <v>56</v>
      </c>
      <c r="L26" s="21" t="s">
        <v>2140</v>
      </c>
    </row>
    <row r="27" spans="1:12" ht="19" x14ac:dyDescent="0.2">
      <c r="A27" t="s">
        <v>20</v>
      </c>
      <c r="B27">
        <v>222</v>
      </c>
      <c r="D27" t="s">
        <v>14</v>
      </c>
      <c r="E27">
        <v>838</v>
      </c>
      <c r="L27" s="21" t="s">
        <v>2141</v>
      </c>
    </row>
    <row r="28" spans="1:12" ht="19" x14ac:dyDescent="0.2">
      <c r="A28" t="s">
        <v>20</v>
      </c>
      <c r="B28">
        <v>6212</v>
      </c>
      <c r="D28" t="s">
        <v>14</v>
      </c>
      <c r="E28">
        <v>1000</v>
      </c>
      <c r="L28" s="21" t="s">
        <v>2142</v>
      </c>
    </row>
    <row r="29" spans="1:12" ht="19" x14ac:dyDescent="0.2">
      <c r="A29" t="s">
        <v>20</v>
      </c>
      <c r="B29">
        <v>98</v>
      </c>
      <c r="D29" t="s">
        <v>14</v>
      </c>
      <c r="E29">
        <v>1482</v>
      </c>
      <c r="L29" s="21" t="s">
        <v>2143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02:A1048576">
    <cfRule type="cellIs" dxfId="19" priority="37" operator="equal">
      <formula>"canceled"</formula>
    </cfRule>
    <cfRule type="cellIs" dxfId="18" priority="38" operator="equal">
      <formula>"successful"</formula>
    </cfRule>
    <cfRule type="containsText" dxfId="17" priority="39" operator="containsText" text="live">
      <formula>NOT(ISERROR(SEARCH("live",A1002)))</formula>
    </cfRule>
    <cfRule type="containsText" dxfId="16" priority="40" operator="containsText" text="Failed">
      <formula>NOT(ISERROR(SEARCH("Failed",A1002)))</formula>
    </cfRule>
  </conditionalFormatting>
  <conditionalFormatting sqref="G2:G713">
    <cfRule type="cellIs" dxfId="15" priority="29" operator="equal">
      <formula>"canceled"</formula>
    </cfRule>
    <cfRule type="cellIs" dxfId="14" priority="30" operator="equal">
      <formula>"successful"</formula>
    </cfRule>
    <cfRule type="containsText" dxfId="13" priority="31" operator="containsText" text="live">
      <formula>NOT(ISERROR(SEARCH("live",G2)))</formula>
    </cfRule>
    <cfRule type="containsText" dxfId="12" priority="32" operator="containsText" text="Failed">
      <formula>NOT(ISERROR(SEARCH("Failed",G2)))</formula>
    </cfRule>
  </conditionalFormatting>
  <conditionalFormatting sqref="A1 A567:A1001">
    <cfRule type="cellIs" dxfId="11" priority="21" operator="equal">
      <formula>"canceled"</formula>
    </cfRule>
    <cfRule type="cellIs" dxfId="10" priority="22" operator="equal">
      <formula>"successful"</formula>
    </cfRule>
    <cfRule type="containsText" dxfId="9" priority="23" operator="containsText" text="live">
      <formula>NOT(ISERROR(SEARCH("live",A1)))</formula>
    </cfRule>
    <cfRule type="containsText" dxfId="8" priority="24" operator="containsText" text="Failed">
      <formula>NOT(ISERROR(SEARCH("Failed",A1)))</formula>
    </cfRule>
  </conditionalFormatting>
  <conditionalFormatting sqref="A2:A566">
    <cfRule type="cellIs" dxfId="7" priority="13" operator="equal">
      <formula>"canceled"</formula>
    </cfRule>
    <cfRule type="cellIs" dxfId="6" priority="14" operator="equal">
      <formula>"successful"</formula>
    </cfRule>
    <cfRule type="containsText" dxfId="5" priority="15" operator="containsText" text="live">
      <formula>NOT(ISERROR(SEARCH("live",A2)))</formula>
    </cfRule>
    <cfRule type="containsText" dxfId="4" priority="16" operator="containsText" text="Failed">
      <formula>NOT(ISERROR(SEARCH("Failed",A2)))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"successful"</formula>
    </cfRule>
    <cfRule type="containsText" dxfId="1" priority="3" operator="containsText" text="live">
      <formula>NOT(ISERROR(SEARCH("live",D2)))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0A07-D44E-8C47-8C55-2DC898F23B93}">
  <sheetPr codeName="Sheet6"/>
  <dimension ref="A3:F31"/>
  <sheetViews>
    <sheetView topLeftCell="A23" workbookViewId="0">
      <selection activeCell="G41" sqref="G41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9.6640625" bestFit="1" customWidth="1"/>
    <col min="9" max="9" width="14.6640625" bestFit="1" customWidth="1"/>
    <col min="10" max="10" width="24.5" bestFit="1" customWidth="1"/>
    <col min="11" max="11" width="19.5" bestFit="1" customWidth="1"/>
  </cols>
  <sheetData>
    <row r="3" spans="1:6" x14ac:dyDescent="0.2">
      <c r="A3" s="7" t="s">
        <v>6</v>
      </c>
      <c r="B3" t="s">
        <v>2070</v>
      </c>
    </row>
    <row r="5" spans="1:6" x14ac:dyDescent="0.2">
      <c r="A5" s="7" t="s">
        <v>2069</v>
      </c>
      <c r="B5" s="7" t="s">
        <v>2066</v>
      </c>
    </row>
    <row r="6" spans="1:6" x14ac:dyDescent="0.2">
      <c r="A6" s="7" t="s">
        <v>2068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">
      <c r="A7" s="8" t="s">
        <v>2049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8" t="s">
        <v>2065</v>
      </c>
      <c r="E8">
        <v>4</v>
      </c>
      <c r="F8">
        <v>4</v>
      </c>
    </row>
    <row r="9" spans="1:6" x14ac:dyDescent="0.2">
      <c r="A9" s="8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8" t="s">
        <v>2044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8" t="s">
        <v>2043</v>
      </c>
      <c r="C11">
        <v>8</v>
      </c>
      <c r="E11">
        <v>10</v>
      </c>
      <c r="F11">
        <v>18</v>
      </c>
    </row>
    <row r="12" spans="1:6" x14ac:dyDescent="0.2">
      <c r="A12" s="8" t="s">
        <v>2053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8" t="s">
        <v>2034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8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8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8" t="s">
        <v>2057</v>
      </c>
      <c r="C16">
        <v>3</v>
      </c>
      <c r="E16">
        <v>4</v>
      </c>
      <c r="F16">
        <v>7</v>
      </c>
    </row>
    <row r="17" spans="1:6" x14ac:dyDescent="0.2">
      <c r="A17" s="8" t="s">
        <v>2061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8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8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8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8" t="s">
        <v>2056</v>
      </c>
      <c r="C21">
        <v>4</v>
      </c>
      <c r="E21">
        <v>4</v>
      </c>
      <c r="F21">
        <v>8</v>
      </c>
    </row>
    <row r="22" spans="1:6" x14ac:dyDescent="0.2">
      <c r="A22" s="8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8" t="s">
        <v>2063</v>
      </c>
      <c r="C23">
        <v>9</v>
      </c>
      <c r="E23">
        <v>5</v>
      </c>
      <c r="F23">
        <v>14</v>
      </c>
    </row>
    <row r="24" spans="1:6" x14ac:dyDescent="0.2">
      <c r="A24" s="8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8" t="s">
        <v>2060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8" t="s">
        <v>2059</v>
      </c>
      <c r="C26">
        <v>7</v>
      </c>
      <c r="E26">
        <v>14</v>
      </c>
      <c r="F26">
        <v>21</v>
      </c>
    </row>
    <row r="27" spans="1:6" x14ac:dyDescent="0.2">
      <c r="A27" s="8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8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8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8" t="s">
        <v>2062</v>
      </c>
      <c r="E30">
        <v>3</v>
      </c>
      <c r="F30">
        <v>3</v>
      </c>
    </row>
    <row r="31" spans="1:6" x14ac:dyDescent="0.2">
      <c r="A31" s="8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Crowdfunding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micah galbadores</cp:lastModifiedBy>
  <dcterms:created xsi:type="dcterms:W3CDTF">2021-09-29T18:52:28Z</dcterms:created>
  <dcterms:modified xsi:type="dcterms:W3CDTF">2023-03-10T10:33:59Z</dcterms:modified>
</cp:coreProperties>
</file>