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240" yWindow="105" windowWidth="14805" windowHeight="8010" tabRatio="977" activeTab="5"/>
  </bookViews>
  <sheets>
    <sheet name="método da bissecção" sheetId="1" r:id="rId1"/>
    <sheet name="método da falsa posição" sheetId="2" r:id="rId2"/>
    <sheet name="método de Newton-Raphson" sheetId="3" r:id="rId3"/>
    <sheet name="Gráf1" sheetId="8" state="hidden" r:id="rId4"/>
    <sheet name="métodoXtempo" sheetId="5" r:id="rId5"/>
    <sheet name="métodoXresultado" sheetId="6" r:id="rId6"/>
    <sheet name="métodoXiterações" sheetId="7" r:id="rId7"/>
    <sheet name="testes" sheetId="4" r:id="rId8"/>
  </sheets>
  <calcPr calcId="152511"/>
</workbook>
</file>

<file path=xl/calcChain.xml><?xml version="1.0" encoding="utf-8"?>
<calcChain xmlns="http://schemas.openxmlformats.org/spreadsheetml/2006/main">
  <c r="F8" i="6" l="1"/>
  <c r="E8" i="6" l="1"/>
  <c r="D8" i="6"/>
  <c r="C8" i="6"/>
  <c r="B8" i="6"/>
  <c r="H94" i="1" l="1"/>
  <c r="G95" i="2"/>
  <c r="E95" i="2"/>
  <c r="D95" i="2"/>
  <c r="B95" i="2"/>
  <c r="D96" i="3"/>
  <c r="F96" i="3"/>
  <c r="C96" i="3"/>
  <c r="B96" i="3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I107" i="1"/>
  <c r="I95" i="1"/>
  <c r="I94" i="1"/>
  <c r="E94" i="1"/>
  <c r="D94" i="1"/>
  <c r="B94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E71" i="1"/>
  <c r="D71" i="1"/>
  <c r="B71" i="1"/>
  <c r="G72" i="2"/>
  <c r="E72" i="2"/>
  <c r="D72" i="2"/>
  <c r="B72" i="2"/>
  <c r="D73" i="3"/>
  <c r="C73" i="3"/>
  <c r="H9" i="1"/>
  <c r="B73" i="3"/>
  <c r="C95" i="2" l="1"/>
  <c r="E96" i="3"/>
  <c r="B97" i="3"/>
  <c r="G94" i="1"/>
  <c r="C94" i="1"/>
  <c r="F94" i="1" s="1"/>
  <c r="G71" i="1"/>
  <c r="C71" i="1"/>
  <c r="F71" i="1" s="1"/>
  <c r="C72" i="2"/>
  <c r="E73" i="3"/>
  <c r="F73" i="3" s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29" i="2"/>
  <c r="I95" i="2" l="1"/>
  <c r="J95" i="2" s="1"/>
  <c r="F95" i="2"/>
  <c r="H95" i="2"/>
  <c r="C97" i="3"/>
  <c r="E97" i="3" s="1"/>
  <c r="F97" i="3" s="1"/>
  <c r="D97" i="3"/>
  <c r="D95" i="1"/>
  <c r="G95" i="1" s="1"/>
  <c r="B95" i="1"/>
  <c r="B72" i="1"/>
  <c r="D72" i="1"/>
  <c r="G72" i="1" s="1"/>
  <c r="F72" i="2"/>
  <c r="I72" i="2" s="1"/>
  <c r="J72" i="2" s="1"/>
  <c r="B74" i="3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D96" i="2" l="1"/>
  <c r="G96" i="2" s="1"/>
  <c r="B96" i="2"/>
  <c r="E96" i="2" s="1"/>
  <c r="B98" i="3"/>
  <c r="C95" i="1"/>
  <c r="E95" i="1" s="1"/>
  <c r="F95" i="1"/>
  <c r="C72" i="1"/>
  <c r="E72" i="1" s="1"/>
  <c r="H72" i="2"/>
  <c r="D73" i="2" s="1"/>
  <c r="G73" i="2" s="1"/>
  <c r="C74" i="3"/>
  <c r="E74" i="3" s="1"/>
  <c r="F74" i="3" s="1"/>
  <c r="D74" i="3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D50" i="3"/>
  <c r="C50" i="3"/>
  <c r="B50" i="3"/>
  <c r="I48" i="1"/>
  <c r="E48" i="1"/>
  <c r="G49" i="2"/>
  <c r="E49" i="2"/>
  <c r="D49" i="2"/>
  <c r="B49" i="2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" i="1"/>
  <c r="H4" i="1"/>
  <c r="H5" i="1"/>
  <c r="H6" i="1"/>
  <c r="H7" i="1"/>
  <c r="H8" i="1"/>
  <c r="H10" i="1"/>
  <c r="H11" i="1"/>
  <c r="H12" i="1"/>
  <c r="H13" i="1"/>
  <c r="H14" i="1"/>
  <c r="H15" i="1"/>
  <c r="D48" i="1"/>
  <c r="B48" i="1"/>
  <c r="C96" i="2" l="1"/>
  <c r="C98" i="3"/>
  <c r="E98" i="3" s="1"/>
  <c r="F98" i="3" s="1"/>
  <c r="D98" i="3"/>
  <c r="B96" i="1"/>
  <c r="I96" i="1" s="1"/>
  <c r="D96" i="1"/>
  <c r="F72" i="1"/>
  <c r="B73" i="2"/>
  <c r="E73" i="2" s="1"/>
  <c r="B75" i="3"/>
  <c r="D75" i="3" s="1"/>
  <c r="E50" i="3"/>
  <c r="C49" i="2"/>
  <c r="G48" i="1"/>
  <c r="C48" i="1"/>
  <c r="F48" i="1" s="1"/>
  <c r="F4" i="3"/>
  <c r="B26" i="3"/>
  <c r="C26" i="3"/>
  <c r="D26" i="3"/>
  <c r="F2" i="3"/>
  <c r="F3" i="3"/>
  <c r="F5" i="3"/>
  <c r="F6" i="3"/>
  <c r="F7" i="3"/>
  <c r="F8" i="3"/>
  <c r="F9" i="3"/>
  <c r="F10" i="3"/>
  <c r="F11" i="3"/>
  <c r="F12" i="3"/>
  <c r="F13" i="3"/>
  <c r="F14" i="3"/>
  <c r="F15" i="3"/>
  <c r="B2" i="3"/>
  <c r="D2" i="3"/>
  <c r="F96" i="2" l="1"/>
  <c r="I96" i="2" s="1"/>
  <c r="J96" i="2" s="1"/>
  <c r="B99" i="3"/>
  <c r="G96" i="1"/>
  <c r="C96" i="1"/>
  <c r="E96" i="1" s="1"/>
  <c r="D73" i="1"/>
  <c r="B73" i="1"/>
  <c r="C73" i="2"/>
  <c r="F73" i="2" s="1"/>
  <c r="C75" i="3"/>
  <c r="B76" i="3" s="1"/>
  <c r="B51" i="3"/>
  <c r="F49" i="2"/>
  <c r="H49" i="2" s="1"/>
  <c r="D49" i="1"/>
  <c r="B49" i="1"/>
  <c r="C2" i="3"/>
  <c r="J3" i="2"/>
  <c r="B25" i="1"/>
  <c r="I25" i="1"/>
  <c r="E25" i="1"/>
  <c r="D25" i="1"/>
  <c r="G25" i="1" s="1"/>
  <c r="J26" i="2"/>
  <c r="J27" i="2"/>
  <c r="J28" i="2"/>
  <c r="J30" i="2"/>
  <c r="J31" i="2"/>
  <c r="J32" i="2"/>
  <c r="J33" i="2"/>
  <c r="J34" i="2"/>
  <c r="J35" i="2"/>
  <c r="J36" i="2"/>
  <c r="J37" i="2"/>
  <c r="J38" i="2"/>
  <c r="J39" i="2"/>
  <c r="G26" i="2"/>
  <c r="E26" i="2"/>
  <c r="D26" i="2"/>
  <c r="B26" i="2"/>
  <c r="H3" i="2"/>
  <c r="B3" i="2"/>
  <c r="H2" i="2"/>
  <c r="D2" i="2"/>
  <c r="G2" i="2" s="1"/>
  <c r="B2" i="2"/>
  <c r="H96" i="2" l="1"/>
  <c r="D97" i="2" s="1"/>
  <c r="G97" i="2" s="1"/>
  <c r="C99" i="3"/>
  <c r="E99" i="3" s="1"/>
  <c r="F99" i="3" s="1"/>
  <c r="D99" i="3"/>
  <c r="F96" i="1"/>
  <c r="C73" i="1"/>
  <c r="E73" i="1" s="1"/>
  <c r="G73" i="1"/>
  <c r="H73" i="2"/>
  <c r="B74" i="2" s="1"/>
  <c r="E74" i="2" s="1"/>
  <c r="I73" i="2"/>
  <c r="J73" i="2" s="1"/>
  <c r="C76" i="3"/>
  <c r="E76" i="3" s="1"/>
  <c r="F76" i="3" s="1"/>
  <c r="D76" i="3"/>
  <c r="E75" i="3"/>
  <c r="F75" i="3" s="1"/>
  <c r="C51" i="3"/>
  <c r="E51" i="3" s="1"/>
  <c r="D51" i="3"/>
  <c r="B50" i="2"/>
  <c r="E50" i="2" s="1"/>
  <c r="D50" i="2"/>
  <c r="G50" i="2" s="1"/>
  <c r="I49" i="2"/>
  <c r="C50" i="2"/>
  <c r="G49" i="1"/>
  <c r="C49" i="1"/>
  <c r="E49" i="1" s="1"/>
  <c r="E26" i="3"/>
  <c r="B27" i="3"/>
  <c r="B3" i="3"/>
  <c r="E2" i="3"/>
  <c r="C25" i="1"/>
  <c r="F25" i="1" s="1"/>
  <c r="C26" i="2"/>
  <c r="E2" i="2"/>
  <c r="D6" i="1"/>
  <c r="F2" i="1"/>
  <c r="D2" i="1"/>
  <c r="B2" i="1"/>
  <c r="I2" i="1"/>
  <c r="G2" i="1"/>
  <c r="C2" i="1"/>
  <c r="E2" i="1" s="1"/>
  <c r="B97" i="2" l="1"/>
  <c r="E97" i="2" s="1"/>
  <c r="B100" i="3"/>
  <c r="D97" i="1"/>
  <c r="B97" i="1"/>
  <c r="I97" i="1" s="1"/>
  <c r="F73" i="1"/>
  <c r="D74" i="2"/>
  <c r="B77" i="3"/>
  <c r="B52" i="3"/>
  <c r="F50" i="2"/>
  <c r="I50" i="2" s="1"/>
  <c r="H50" i="2"/>
  <c r="F49" i="1"/>
  <c r="D27" i="3"/>
  <c r="C27" i="3"/>
  <c r="E27" i="3" s="1"/>
  <c r="D26" i="1"/>
  <c r="G26" i="1" s="1"/>
  <c r="B26" i="1"/>
  <c r="F26" i="2"/>
  <c r="I26" i="2" s="1"/>
  <c r="C2" i="2"/>
  <c r="F2" i="2" s="1"/>
  <c r="I2" i="2" s="1"/>
  <c r="J2" i="2" s="1"/>
  <c r="B3" i="1"/>
  <c r="D3" i="1"/>
  <c r="G3" i="1" s="1"/>
  <c r="C97" i="2" l="1"/>
  <c r="F97" i="2" s="1"/>
  <c r="C100" i="3"/>
  <c r="D100" i="3"/>
  <c r="E100" i="3"/>
  <c r="F100" i="3" s="1"/>
  <c r="C97" i="1"/>
  <c r="E97" i="1" s="1"/>
  <c r="G97" i="1"/>
  <c r="B74" i="1"/>
  <c r="D74" i="1"/>
  <c r="G74" i="2"/>
  <c r="C74" i="2" s="1"/>
  <c r="F74" i="2" s="1"/>
  <c r="C77" i="3"/>
  <c r="E77" i="3" s="1"/>
  <c r="F77" i="3" s="1"/>
  <c r="D77" i="3"/>
  <c r="C52" i="3"/>
  <c r="D52" i="3"/>
  <c r="E52" i="3"/>
  <c r="D51" i="2"/>
  <c r="G51" i="2" s="1"/>
  <c r="B51" i="2"/>
  <c r="E51" i="2" s="1"/>
  <c r="D50" i="1"/>
  <c r="B50" i="1"/>
  <c r="B28" i="3"/>
  <c r="C3" i="3"/>
  <c r="E3" i="3" s="1"/>
  <c r="D3" i="3"/>
  <c r="C26" i="1"/>
  <c r="E26" i="1" s="1"/>
  <c r="I26" i="1"/>
  <c r="H26" i="2"/>
  <c r="B27" i="2" s="1"/>
  <c r="E27" i="2" s="1"/>
  <c r="D3" i="2"/>
  <c r="G3" i="2" s="1"/>
  <c r="I3" i="1"/>
  <c r="C3" i="1"/>
  <c r="E3" i="1" s="1"/>
  <c r="I97" i="2" l="1"/>
  <c r="J97" i="2" s="1"/>
  <c r="H97" i="2"/>
  <c r="D98" i="2" s="1"/>
  <c r="G98" i="2" s="1"/>
  <c r="B101" i="3"/>
  <c r="F97" i="1"/>
  <c r="G74" i="1"/>
  <c r="C74" i="1"/>
  <c r="E74" i="1" s="1"/>
  <c r="H74" i="2"/>
  <c r="I74" i="2"/>
  <c r="J74" i="2" s="1"/>
  <c r="B78" i="3"/>
  <c r="B53" i="3"/>
  <c r="C51" i="2"/>
  <c r="C50" i="1"/>
  <c r="E50" i="1" s="1"/>
  <c r="G50" i="1"/>
  <c r="D28" i="3"/>
  <c r="C28" i="3"/>
  <c r="E28" i="3" s="1"/>
  <c r="B4" i="3"/>
  <c r="D4" i="3" s="1"/>
  <c r="F26" i="1"/>
  <c r="D27" i="1" s="1"/>
  <c r="D27" i="2"/>
  <c r="G27" i="2" s="1"/>
  <c r="E3" i="2"/>
  <c r="F3" i="1"/>
  <c r="B98" i="2" l="1"/>
  <c r="E98" i="2" s="1"/>
  <c r="C101" i="3"/>
  <c r="D101" i="3"/>
  <c r="E101" i="3"/>
  <c r="F101" i="3" s="1"/>
  <c r="B98" i="1"/>
  <c r="I98" i="1" s="1"/>
  <c r="D98" i="1"/>
  <c r="F74" i="1"/>
  <c r="D75" i="2"/>
  <c r="G75" i="2" s="1"/>
  <c r="B75" i="2"/>
  <c r="E75" i="2" s="1"/>
  <c r="C78" i="3"/>
  <c r="E78" i="3" s="1"/>
  <c r="F78" i="3" s="1"/>
  <c r="D78" i="3"/>
  <c r="C53" i="3"/>
  <c r="D53" i="3"/>
  <c r="E53" i="3"/>
  <c r="F51" i="2"/>
  <c r="I51" i="2" s="1"/>
  <c r="F50" i="1"/>
  <c r="B51" i="1" s="1"/>
  <c r="B29" i="3"/>
  <c r="C4" i="3"/>
  <c r="B27" i="1"/>
  <c r="G27" i="1" s="1"/>
  <c r="C27" i="2"/>
  <c r="F27" i="2" s="1"/>
  <c r="C3" i="2"/>
  <c r="F3" i="2" s="1"/>
  <c r="D4" i="1"/>
  <c r="B4" i="1"/>
  <c r="C98" i="2" l="1"/>
  <c r="B102" i="3"/>
  <c r="G98" i="1"/>
  <c r="C98" i="1"/>
  <c r="E98" i="1" s="1"/>
  <c r="B75" i="1"/>
  <c r="D75" i="1"/>
  <c r="G75" i="1" s="1"/>
  <c r="C75" i="2"/>
  <c r="F75" i="2" s="1"/>
  <c r="B79" i="3"/>
  <c r="B54" i="3"/>
  <c r="H51" i="2"/>
  <c r="B52" i="2" s="1"/>
  <c r="E52" i="2" s="1"/>
  <c r="D51" i="1"/>
  <c r="C51" i="1" s="1"/>
  <c r="E51" i="1" s="1"/>
  <c r="D29" i="3"/>
  <c r="C29" i="3"/>
  <c r="E29" i="3" s="1"/>
  <c r="B5" i="3"/>
  <c r="E4" i="3"/>
  <c r="C27" i="1"/>
  <c r="E27" i="1" s="1"/>
  <c r="I27" i="1"/>
  <c r="F27" i="1" s="1"/>
  <c r="D28" i="1" s="1"/>
  <c r="H27" i="2"/>
  <c r="I27" i="2"/>
  <c r="D4" i="2"/>
  <c r="G4" i="2" s="1"/>
  <c r="I3" i="2"/>
  <c r="G4" i="1"/>
  <c r="I4" i="1"/>
  <c r="C4" i="1"/>
  <c r="E4" i="1" s="1"/>
  <c r="F98" i="2" l="1"/>
  <c r="I98" i="2" s="1"/>
  <c r="J98" i="2" s="1"/>
  <c r="C102" i="3"/>
  <c r="D102" i="3"/>
  <c r="E102" i="3"/>
  <c r="F102" i="3" s="1"/>
  <c r="F98" i="1"/>
  <c r="C75" i="1"/>
  <c r="E75" i="1" s="1"/>
  <c r="H75" i="2"/>
  <c r="B76" i="2" s="1"/>
  <c r="E76" i="2" s="1"/>
  <c r="I75" i="2"/>
  <c r="J75" i="2" s="1"/>
  <c r="C79" i="3"/>
  <c r="D79" i="3"/>
  <c r="E79" i="3"/>
  <c r="F79" i="3" s="1"/>
  <c r="C54" i="3"/>
  <c r="D54" i="3"/>
  <c r="E54" i="3"/>
  <c r="D52" i="2"/>
  <c r="G52" i="2" s="1"/>
  <c r="G51" i="1"/>
  <c r="F51" i="1"/>
  <c r="B52" i="1" s="1"/>
  <c r="B30" i="3"/>
  <c r="B28" i="1"/>
  <c r="I28" i="1" s="1"/>
  <c r="C28" i="1"/>
  <c r="E28" i="1" s="1"/>
  <c r="D28" i="2"/>
  <c r="G28" i="2" s="1"/>
  <c r="B28" i="2"/>
  <c r="E28" i="2" s="1"/>
  <c r="B4" i="2"/>
  <c r="F4" i="1"/>
  <c r="H98" i="2" l="1"/>
  <c r="B99" i="2" s="1"/>
  <c r="E99" i="2" s="1"/>
  <c r="B103" i="3"/>
  <c r="D99" i="1"/>
  <c r="B99" i="1"/>
  <c r="I99" i="1" s="1"/>
  <c r="F75" i="1"/>
  <c r="D76" i="2"/>
  <c r="B80" i="3"/>
  <c r="B55" i="3"/>
  <c r="C52" i="2"/>
  <c r="D52" i="1"/>
  <c r="G52" i="1" s="1"/>
  <c r="D30" i="3"/>
  <c r="C30" i="3"/>
  <c r="E30" i="3" s="1"/>
  <c r="D5" i="3"/>
  <c r="G28" i="1"/>
  <c r="F28" i="1"/>
  <c r="C28" i="2"/>
  <c r="F28" i="2" s="1"/>
  <c r="I28" i="2" s="1"/>
  <c r="E4" i="2"/>
  <c r="B5" i="1"/>
  <c r="D5" i="1"/>
  <c r="D99" i="2" l="1"/>
  <c r="G99" i="2" s="1"/>
  <c r="C103" i="3"/>
  <c r="E103" i="3" s="1"/>
  <c r="F103" i="3" s="1"/>
  <c r="D103" i="3"/>
  <c r="G99" i="1"/>
  <c r="C99" i="1"/>
  <c r="E99" i="1" s="1"/>
  <c r="B76" i="1"/>
  <c r="D76" i="1"/>
  <c r="G76" i="2"/>
  <c r="C76" i="2" s="1"/>
  <c r="F76" i="2" s="1"/>
  <c r="C80" i="3"/>
  <c r="D80" i="3"/>
  <c r="E80" i="3"/>
  <c r="F80" i="3" s="1"/>
  <c r="C55" i="3"/>
  <c r="E55" i="3" s="1"/>
  <c r="D55" i="3"/>
  <c r="F52" i="2"/>
  <c r="H52" i="2" s="1"/>
  <c r="C52" i="1"/>
  <c r="E52" i="1" s="1"/>
  <c r="F52" i="1" s="1"/>
  <c r="B31" i="3"/>
  <c r="C5" i="3"/>
  <c r="D29" i="1"/>
  <c r="B29" i="1"/>
  <c r="H28" i="2"/>
  <c r="B29" i="2" s="1"/>
  <c r="E29" i="2" s="1"/>
  <c r="C4" i="2"/>
  <c r="F4" i="2" s="1"/>
  <c r="I4" i="2" s="1"/>
  <c r="J4" i="2" s="1"/>
  <c r="G5" i="1"/>
  <c r="I5" i="1"/>
  <c r="C5" i="1"/>
  <c r="E5" i="1" s="1"/>
  <c r="C99" i="2" l="1"/>
  <c r="B104" i="3"/>
  <c r="F99" i="1"/>
  <c r="B100" i="1" s="1"/>
  <c r="I100" i="1" s="1"/>
  <c r="G76" i="1"/>
  <c r="C76" i="1"/>
  <c r="E76" i="1" s="1"/>
  <c r="I76" i="2"/>
  <c r="J76" i="2" s="1"/>
  <c r="H76" i="2"/>
  <c r="B81" i="3"/>
  <c r="B56" i="3"/>
  <c r="I52" i="2"/>
  <c r="B53" i="2"/>
  <c r="E53" i="2" s="1"/>
  <c r="D53" i="2"/>
  <c r="G53" i="2" s="1"/>
  <c r="D53" i="1"/>
  <c r="B53" i="1"/>
  <c r="D31" i="3"/>
  <c r="C31" i="3"/>
  <c r="E31" i="3" s="1"/>
  <c r="B6" i="3"/>
  <c r="E5" i="3"/>
  <c r="G29" i="1"/>
  <c r="I29" i="1"/>
  <c r="C29" i="1"/>
  <c r="E29" i="1" s="1"/>
  <c r="D29" i="2"/>
  <c r="G29" i="2" s="1"/>
  <c r="H4" i="2"/>
  <c r="F5" i="1"/>
  <c r="F99" i="2" l="1"/>
  <c r="I99" i="2" s="1"/>
  <c r="J99" i="2" s="1"/>
  <c r="C104" i="3"/>
  <c r="D104" i="3"/>
  <c r="E104" i="3"/>
  <c r="F104" i="3" s="1"/>
  <c r="D100" i="1"/>
  <c r="C100" i="1" s="1"/>
  <c r="E100" i="1" s="1"/>
  <c r="F76" i="1"/>
  <c r="B77" i="2"/>
  <c r="D77" i="2"/>
  <c r="G77" i="2" s="1"/>
  <c r="C81" i="3"/>
  <c r="D81" i="3"/>
  <c r="E81" i="3"/>
  <c r="F81" i="3" s="1"/>
  <c r="C56" i="3"/>
  <c r="E56" i="3" s="1"/>
  <c r="D56" i="3"/>
  <c r="C53" i="2"/>
  <c r="C53" i="1"/>
  <c r="E53" i="1" s="1"/>
  <c r="G53" i="1"/>
  <c r="B32" i="3"/>
  <c r="F29" i="1"/>
  <c r="D30" i="1" s="1"/>
  <c r="C29" i="2"/>
  <c r="B5" i="2"/>
  <c r="D5" i="2"/>
  <c r="G5" i="2" s="1"/>
  <c r="B6" i="1"/>
  <c r="C6" i="1" s="1"/>
  <c r="E6" i="1" s="1"/>
  <c r="F6" i="1" s="1"/>
  <c r="H99" i="2" l="1"/>
  <c r="B100" i="2" s="1"/>
  <c r="E100" i="2" s="1"/>
  <c r="B105" i="3"/>
  <c r="G100" i="1"/>
  <c r="F100" i="1"/>
  <c r="B77" i="1"/>
  <c r="D77" i="1"/>
  <c r="E77" i="2"/>
  <c r="C77" i="2"/>
  <c r="F77" i="2" s="1"/>
  <c r="I77" i="2" s="1"/>
  <c r="J77" i="2" s="1"/>
  <c r="B82" i="3"/>
  <c r="B57" i="3"/>
  <c r="F53" i="2"/>
  <c r="I53" i="2" s="1"/>
  <c r="F53" i="1"/>
  <c r="D32" i="3"/>
  <c r="C32" i="3"/>
  <c r="E32" i="3" s="1"/>
  <c r="D6" i="3"/>
  <c r="B30" i="1"/>
  <c r="G30" i="1" s="1"/>
  <c r="F29" i="2"/>
  <c r="I29" i="2" s="1"/>
  <c r="E5" i="2"/>
  <c r="I6" i="1"/>
  <c r="G6" i="1"/>
  <c r="D100" i="2" l="1"/>
  <c r="G100" i="2" s="1"/>
  <c r="C100" i="2" s="1"/>
  <c r="C105" i="3"/>
  <c r="D105" i="3"/>
  <c r="E105" i="3"/>
  <c r="F105" i="3" s="1"/>
  <c r="D101" i="1"/>
  <c r="B101" i="1"/>
  <c r="I101" i="1" s="1"/>
  <c r="G77" i="1"/>
  <c r="C77" i="1"/>
  <c r="E77" i="1" s="1"/>
  <c r="H77" i="2"/>
  <c r="B78" i="2" s="1"/>
  <c r="E78" i="2" s="1"/>
  <c r="C82" i="3"/>
  <c r="D82" i="3"/>
  <c r="E82" i="3"/>
  <c r="F82" i="3" s="1"/>
  <c r="C57" i="3"/>
  <c r="E57" i="3" s="1"/>
  <c r="D57" i="3"/>
  <c r="H53" i="2"/>
  <c r="D54" i="2" s="1"/>
  <c r="G54" i="2" s="1"/>
  <c r="D54" i="1"/>
  <c r="B54" i="1"/>
  <c r="B33" i="3"/>
  <c r="C6" i="3"/>
  <c r="I30" i="1"/>
  <c r="C30" i="1"/>
  <c r="E30" i="1" s="1"/>
  <c r="H29" i="2"/>
  <c r="B30" i="2" s="1"/>
  <c r="E30" i="2" s="1"/>
  <c r="C5" i="2"/>
  <c r="F5" i="2" s="1"/>
  <c r="I5" i="2" s="1"/>
  <c r="J5" i="2" s="1"/>
  <c r="B7" i="1"/>
  <c r="D7" i="1"/>
  <c r="F100" i="2" l="1"/>
  <c r="I100" i="2" s="1"/>
  <c r="J100" i="2" s="1"/>
  <c r="B106" i="3"/>
  <c r="G101" i="1"/>
  <c r="C101" i="1"/>
  <c r="E101" i="1" s="1"/>
  <c r="F101" i="1" s="1"/>
  <c r="F77" i="1"/>
  <c r="D78" i="2"/>
  <c r="G78" i="2" s="1"/>
  <c r="C78" i="2" s="1"/>
  <c r="B83" i="3"/>
  <c r="B58" i="3"/>
  <c r="B54" i="2"/>
  <c r="E54" i="2" s="1"/>
  <c r="C54" i="2" s="1"/>
  <c r="G54" i="1"/>
  <c r="C54" i="1"/>
  <c r="E54" i="1" s="1"/>
  <c r="D33" i="3"/>
  <c r="C33" i="3"/>
  <c r="E33" i="3" s="1"/>
  <c r="B7" i="3"/>
  <c r="E6" i="3"/>
  <c r="F30" i="1"/>
  <c r="D31" i="1" s="1"/>
  <c r="D30" i="2"/>
  <c r="G30" i="2" s="1"/>
  <c r="H5" i="2"/>
  <c r="G7" i="1"/>
  <c r="C7" i="1"/>
  <c r="E7" i="1" s="1"/>
  <c r="I7" i="1"/>
  <c r="H100" i="2" l="1"/>
  <c r="D101" i="2" s="1"/>
  <c r="G101" i="2" s="1"/>
  <c r="C106" i="3"/>
  <c r="E106" i="3" s="1"/>
  <c r="F106" i="3" s="1"/>
  <c r="D106" i="3"/>
  <c r="D102" i="1"/>
  <c r="B102" i="1"/>
  <c r="I102" i="1" s="1"/>
  <c r="D78" i="1"/>
  <c r="B78" i="1"/>
  <c r="F78" i="2"/>
  <c r="I78" i="2" s="1"/>
  <c r="J78" i="2" s="1"/>
  <c r="C83" i="3"/>
  <c r="D83" i="3"/>
  <c r="E83" i="3"/>
  <c r="F83" i="3" s="1"/>
  <c r="C58" i="3"/>
  <c r="E58" i="3" s="1"/>
  <c r="D58" i="3"/>
  <c r="F54" i="2"/>
  <c r="I54" i="2" s="1"/>
  <c r="F54" i="1"/>
  <c r="B34" i="3"/>
  <c r="D7" i="3"/>
  <c r="B31" i="1"/>
  <c r="G31" i="1" s="1"/>
  <c r="C30" i="2"/>
  <c r="D6" i="2"/>
  <c r="G6" i="2" s="1"/>
  <c r="B6" i="2"/>
  <c r="F7" i="1"/>
  <c r="D8" i="1" s="1"/>
  <c r="B101" i="2" l="1"/>
  <c r="E101" i="2" s="1"/>
  <c r="C101" i="2"/>
  <c r="B107" i="3"/>
  <c r="C102" i="1"/>
  <c r="E102" i="1" s="1"/>
  <c r="G102" i="1"/>
  <c r="G78" i="1"/>
  <c r="C78" i="1"/>
  <c r="E78" i="1" s="1"/>
  <c r="H78" i="2"/>
  <c r="D79" i="2" s="1"/>
  <c r="G79" i="2" s="1"/>
  <c r="B84" i="3"/>
  <c r="B59" i="3"/>
  <c r="H54" i="2"/>
  <c r="D55" i="2" s="1"/>
  <c r="G55" i="2" s="1"/>
  <c r="D55" i="1"/>
  <c r="B55" i="1"/>
  <c r="D34" i="3"/>
  <c r="C34" i="3"/>
  <c r="E34" i="3" s="1"/>
  <c r="C7" i="3"/>
  <c r="C31" i="1"/>
  <c r="E31" i="1" s="1"/>
  <c r="F31" i="1" s="1"/>
  <c r="I31" i="1"/>
  <c r="F30" i="2"/>
  <c r="H30" i="2" s="1"/>
  <c r="E6" i="2"/>
  <c r="B8" i="1"/>
  <c r="I8" i="1" s="1"/>
  <c r="F101" i="2" l="1"/>
  <c r="I101" i="2" s="1"/>
  <c r="J101" i="2" s="1"/>
  <c r="C107" i="3"/>
  <c r="E107" i="3" s="1"/>
  <c r="F107" i="3" s="1"/>
  <c r="D107" i="3"/>
  <c r="F102" i="1"/>
  <c r="D103" i="1" s="1"/>
  <c r="F78" i="1"/>
  <c r="B79" i="2"/>
  <c r="E79" i="2" s="1"/>
  <c r="C79" i="2" s="1"/>
  <c r="C84" i="3"/>
  <c r="D84" i="3"/>
  <c r="E84" i="3"/>
  <c r="F84" i="3" s="1"/>
  <c r="C59" i="3"/>
  <c r="E59" i="3" s="1"/>
  <c r="D59" i="3"/>
  <c r="B55" i="2"/>
  <c r="E55" i="2" s="1"/>
  <c r="C55" i="2" s="1"/>
  <c r="G55" i="1"/>
  <c r="C55" i="1"/>
  <c r="E55" i="1" s="1"/>
  <c r="B35" i="3"/>
  <c r="B8" i="3"/>
  <c r="E7" i="3"/>
  <c r="D32" i="1"/>
  <c r="B32" i="1"/>
  <c r="I32" i="1" s="1"/>
  <c r="I30" i="2"/>
  <c r="D31" i="2"/>
  <c r="G31" i="2" s="1"/>
  <c r="B31" i="2"/>
  <c r="E31" i="2" s="1"/>
  <c r="C6" i="2"/>
  <c r="F6" i="2" s="1"/>
  <c r="I6" i="2" s="1"/>
  <c r="J6" i="2" s="1"/>
  <c r="G8" i="1"/>
  <c r="C8" i="1"/>
  <c r="E8" i="1" s="1"/>
  <c r="F8" i="1" s="1"/>
  <c r="H101" i="2" l="1"/>
  <c r="D102" i="2" s="1"/>
  <c r="G102" i="2" s="1"/>
  <c r="B108" i="3"/>
  <c r="B103" i="1"/>
  <c r="I103" i="1" s="1"/>
  <c r="B79" i="1"/>
  <c r="D79" i="1"/>
  <c r="F79" i="2"/>
  <c r="I79" i="2" s="1"/>
  <c r="J79" i="2" s="1"/>
  <c r="B85" i="3"/>
  <c r="B60" i="3"/>
  <c r="F55" i="2"/>
  <c r="I55" i="2" s="1"/>
  <c r="F55" i="1"/>
  <c r="D35" i="3"/>
  <c r="C35" i="3"/>
  <c r="E35" i="3" s="1"/>
  <c r="D8" i="3"/>
  <c r="C32" i="1"/>
  <c r="G32" i="1"/>
  <c r="H6" i="2"/>
  <c r="B9" i="1"/>
  <c r="I9" i="1" s="1"/>
  <c r="D9" i="1"/>
  <c r="C9" i="1" s="1"/>
  <c r="E9" i="1" s="1"/>
  <c r="F9" i="1" s="1"/>
  <c r="B102" i="2" l="1"/>
  <c r="E102" i="2" s="1"/>
  <c r="C102" i="2" s="1"/>
  <c r="C108" i="3"/>
  <c r="E108" i="3" s="1"/>
  <c r="F108" i="3" s="1"/>
  <c r="D108" i="3"/>
  <c r="G103" i="1"/>
  <c r="C103" i="1"/>
  <c r="E103" i="1" s="1"/>
  <c r="G79" i="1"/>
  <c r="C79" i="1"/>
  <c r="E79" i="1" s="1"/>
  <c r="H79" i="2"/>
  <c r="D80" i="2" s="1"/>
  <c r="G80" i="2" s="1"/>
  <c r="C85" i="3"/>
  <c r="D85" i="3"/>
  <c r="E85" i="3"/>
  <c r="F85" i="3" s="1"/>
  <c r="C60" i="3"/>
  <c r="E60" i="3" s="1"/>
  <c r="D60" i="3"/>
  <c r="H55" i="2"/>
  <c r="D56" i="2" s="1"/>
  <c r="G56" i="2" s="1"/>
  <c r="D56" i="1"/>
  <c r="B56" i="1"/>
  <c r="B36" i="3"/>
  <c r="C8" i="3"/>
  <c r="E32" i="1"/>
  <c r="F32" i="1" s="1"/>
  <c r="C31" i="2"/>
  <c r="D7" i="2"/>
  <c r="G7" i="2" s="1"/>
  <c r="B7" i="2"/>
  <c r="G9" i="1"/>
  <c r="B10" i="1"/>
  <c r="D10" i="1"/>
  <c r="G10" i="1" s="1"/>
  <c r="F102" i="2" l="1"/>
  <c r="I102" i="2" s="1"/>
  <c r="J102" i="2" s="1"/>
  <c r="B109" i="3"/>
  <c r="F103" i="1"/>
  <c r="D104" i="1" s="1"/>
  <c r="F79" i="1"/>
  <c r="B80" i="2"/>
  <c r="E80" i="2" s="1"/>
  <c r="C80" i="2" s="1"/>
  <c r="B86" i="3"/>
  <c r="B61" i="3"/>
  <c r="B56" i="2"/>
  <c r="E56" i="2" s="1"/>
  <c r="G56" i="1"/>
  <c r="C56" i="1"/>
  <c r="E56" i="1" s="1"/>
  <c r="D36" i="3"/>
  <c r="C36" i="3"/>
  <c r="E36" i="3" s="1"/>
  <c r="B9" i="3"/>
  <c r="E8" i="3"/>
  <c r="B33" i="1"/>
  <c r="D33" i="1"/>
  <c r="G33" i="1" s="1"/>
  <c r="F31" i="2"/>
  <c r="I31" i="2" s="1"/>
  <c r="E7" i="2"/>
  <c r="C10" i="1"/>
  <c r="E10" i="1" s="1"/>
  <c r="I10" i="1"/>
  <c r="H102" i="2" l="1"/>
  <c r="B103" i="2" s="1"/>
  <c r="E103" i="2" s="1"/>
  <c r="C109" i="3"/>
  <c r="E109" i="3" s="1"/>
  <c r="F109" i="3" s="1"/>
  <c r="D109" i="3"/>
  <c r="B104" i="1"/>
  <c r="I104" i="1" s="1"/>
  <c r="C104" i="1"/>
  <c r="E104" i="1" s="1"/>
  <c r="G104" i="1"/>
  <c r="B80" i="1"/>
  <c r="D80" i="1"/>
  <c r="F80" i="2"/>
  <c r="I80" i="2" s="1"/>
  <c r="J80" i="2" s="1"/>
  <c r="C86" i="3"/>
  <c r="D86" i="3"/>
  <c r="E86" i="3"/>
  <c r="F86" i="3" s="1"/>
  <c r="C61" i="3"/>
  <c r="D61" i="3"/>
  <c r="E61" i="3"/>
  <c r="C56" i="2"/>
  <c r="F56" i="1"/>
  <c r="B37" i="3"/>
  <c r="D9" i="3"/>
  <c r="I33" i="1"/>
  <c r="C33" i="1"/>
  <c r="E33" i="1" s="1"/>
  <c r="H31" i="2"/>
  <c r="D32" i="2" s="1"/>
  <c r="G32" i="2" s="1"/>
  <c r="C7" i="2"/>
  <c r="F7" i="2" s="1"/>
  <c r="I7" i="2" s="1"/>
  <c r="J7" i="2" s="1"/>
  <c r="F10" i="1"/>
  <c r="B11" i="1" s="1"/>
  <c r="D103" i="2" l="1"/>
  <c r="G103" i="2" s="1"/>
  <c r="C103" i="2" s="1"/>
  <c r="F104" i="1"/>
  <c r="G80" i="1"/>
  <c r="C80" i="1"/>
  <c r="E80" i="1" s="1"/>
  <c r="H80" i="2"/>
  <c r="D81" i="2" s="1"/>
  <c r="G81" i="2" s="1"/>
  <c r="B62" i="3"/>
  <c r="F56" i="2"/>
  <c r="H56" i="2" s="1"/>
  <c r="B57" i="2" s="1"/>
  <c r="E57" i="2" s="1"/>
  <c r="D57" i="1"/>
  <c r="B57" i="1"/>
  <c r="D37" i="3"/>
  <c r="C37" i="3"/>
  <c r="E37" i="3" s="1"/>
  <c r="C9" i="3"/>
  <c r="F33" i="1"/>
  <c r="B32" i="2"/>
  <c r="E32" i="2" s="1"/>
  <c r="H7" i="2"/>
  <c r="D11" i="1"/>
  <c r="G11" i="1" s="1"/>
  <c r="C11" i="1"/>
  <c r="E11" i="1" s="1"/>
  <c r="I11" i="1"/>
  <c r="F11" i="1" s="1"/>
  <c r="F103" i="2" l="1"/>
  <c r="I103" i="2" s="1"/>
  <c r="J103" i="2" s="1"/>
  <c r="D105" i="1"/>
  <c r="B105" i="1"/>
  <c r="I105" i="1" s="1"/>
  <c r="F80" i="1"/>
  <c r="B81" i="2"/>
  <c r="E81" i="2" s="1"/>
  <c r="C81" i="2" s="1"/>
  <c r="C62" i="3"/>
  <c r="E62" i="3" s="1"/>
  <c r="D62" i="3"/>
  <c r="D57" i="2"/>
  <c r="I56" i="2"/>
  <c r="G57" i="1"/>
  <c r="C57" i="1"/>
  <c r="E57" i="1" s="1"/>
  <c r="B38" i="3"/>
  <c r="B10" i="3"/>
  <c r="E9" i="3"/>
  <c r="D34" i="1"/>
  <c r="B34" i="1"/>
  <c r="C32" i="2"/>
  <c r="D8" i="2"/>
  <c r="G8" i="2" s="1"/>
  <c r="B8" i="2"/>
  <c r="B12" i="1"/>
  <c r="D12" i="1"/>
  <c r="H103" i="2" l="1"/>
  <c r="D104" i="2" s="1"/>
  <c r="G104" i="2" s="1"/>
  <c r="C105" i="1"/>
  <c r="E105" i="1" s="1"/>
  <c r="G105" i="1"/>
  <c r="B81" i="1"/>
  <c r="D81" i="1"/>
  <c r="F81" i="2"/>
  <c r="I81" i="2" s="1"/>
  <c r="J81" i="2" s="1"/>
  <c r="B63" i="3"/>
  <c r="G57" i="2"/>
  <c r="C57" i="2" s="1"/>
  <c r="F57" i="2" s="1"/>
  <c r="I57" i="2" s="1"/>
  <c r="F57" i="1"/>
  <c r="D38" i="3"/>
  <c r="C38" i="3"/>
  <c r="E38" i="3" s="1"/>
  <c r="D10" i="3"/>
  <c r="G34" i="1"/>
  <c r="I34" i="1"/>
  <c r="C34" i="1"/>
  <c r="E34" i="1" s="1"/>
  <c r="F32" i="2"/>
  <c r="H32" i="2" s="1"/>
  <c r="D33" i="2" s="1"/>
  <c r="G33" i="2" s="1"/>
  <c r="E8" i="2"/>
  <c r="G12" i="1"/>
  <c r="I12" i="1"/>
  <c r="C12" i="1"/>
  <c r="E12" i="1" s="1"/>
  <c r="F12" i="1" s="1"/>
  <c r="B104" i="2" l="1"/>
  <c r="E104" i="2" s="1"/>
  <c r="C104" i="2" s="1"/>
  <c r="F105" i="1"/>
  <c r="B106" i="1" s="1"/>
  <c r="I106" i="1" s="1"/>
  <c r="G81" i="1"/>
  <c r="C81" i="1"/>
  <c r="E81" i="1" s="1"/>
  <c r="H81" i="2"/>
  <c r="D82" i="2" s="1"/>
  <c r="G82" i="2" s="1"/>
  <c r="C63" i="3"/>
  <c r="E63" i="3" s="1"/>
  <c r="D63" i="3"/>
  <c r="H57" i="2"/>
  <c r="D58" i="2" s="1"/>
  <c r="G58" i="2" s="1"/>
  <c r="D58" i="1"/>
  <c r="B58" i="1"/>
  <c r="B39" i="3"/>
  <c r="C10" i="3"/>
  <c r="F34" i="1"/>
  <c r="B33" i="2"/>
  <c r="E33" i="2" s="1"/>
  <c r="I32" i="2"/>
  <c r="C8" i="2"/>
  <c r="F8" i="2" s="1"/>
  <c r="I8" i="2" s="1"/>
  <c r="J8" i="2" s="1"/>
  <c r="B13" i="1"/>
  <c r="D13" i="1"/>
  <c r="G13" i="1" s="1"/>
  <c r="F104" i="2" l="1"/>
  <c r="I104" i="2" s="1"/>
  <c r="J104" i="2" s="1"/>
  <c r="D106" i="1"/>
  <c r="G106" i="1" s="1"/>
  <c r="C106" i="1"/>
  <c r="E106" i="1" s="1"/>
  <c r="F81" i="1"/>
  <c r="B82" i="2"/>
  <c r="E82" i="2" s="1"/>
  <c r="B58" i="2"/>
  <c r="E58" i="2" s="1"/>
  <c r="G58" i="1"/>
  <c r="C58" i="1"/>
  <c r="E58" i="1" s="1"/>
  <c r="D39" i="3"/>
  <c r="C39" i="3"/>
  <c r="E39" i="3" s="1"/>
  <c r="B11" i="3"/>
  <c r="E10" i="3"/>
  <c r="D35" i="1"/>
  <c r="G35" i="1" s="1"/>
  <c r="B35" i="1"/>
  <c r="C33" i="2"/>
  <c r="F33" i="2" s="1"/>
  <c r="H8" i="2"/>
  <c r="I13" i="1"/>
  <c r="C13" i="1"/>
  <c r="E13" i="1" s="1"/>
  <c r="H104" i="2" l="1"/>
  <c r="D105" i="2" s="1"/>
  <c r="G105" i="2" s="1"/>
  <c r="F106" i="1"/>
  <c r="D107" i="1" s="1"/>
  <c r="B82" i="1"/>
  <c r="D82" i="1"/>
  <c r="C82" i="2"/>
  <c r="C58" i="2"/>
  <c r="F58" i="1"/>
  <c r="D59" i="1" s="1"/>
  <c r="I35" i="1"/>
  <c r="C35" i="1"/>
  <c r="E35" i="1" s="1"/>
  <c r="I33" i="2"/>
  <c r="H33" i="2"/>
  <c r="D34" i="2" s="1"/>
  <c r="G34" i="2" s="1"/>
  <c r="D9" i="2"/>
  <c r="G9" i="2" s="1"/>
  <c r="B9" i="2"/>
  <c r="F13" i="1"/>
  <c r="B105" i="2" l="1"/>
  <c r="E105" i="2" s="1"/>
  <c r="C105" i="2" s="1"/>
  <c r="B107" i="1"/>
  <c r="G107" i="1" s="1"/>
  <c r="C107" i="1"/>
  <c r="E107" i="1" s="1"/>
  <c r="G82" i="1"/>
  <c r="C82" i="1"/>
  <c r="E82" i="1" s="1"/>
  <c r="F82" i="2"/>
  <c r="H82" i="2" s="1"/>
  <c r="D83" i="2" s="1"/>
  <c r="G83" i="2" s="1"/>
  <c r="F58" i="2"/>
  <c r="H58" i="2" s="1"/>
  <c r="B59" i="2" s="1"/>
  <c r="E59" i="2" s="1"/>
  <c r="B59" i="1"/>
  <c r="D11" i="3"/>
  <c r="F35" i="1"/>
  <c r="B34" i="2"/>
  <c r="E34" i="2" s="1"/>
  <c r="E9" i="2"/>
  <c r="B14" i="1"/>
  <c r="D14" i="1"/>
  <c r="F105" i="2" l="1"/>
  <c r="I105" i="2" s="1"/>
  <c r="J105" i="2" s="1"/>
  <c r="F107" i="1"/>
  <c r="F82" i="1"/>
  <c r="B83" i="2"/>
  <c r="E83" i="2" s="1"/>
  <c r="C83" i="2" s="1"/>
  <c r="I82" i="2"/>
  <c r="J82" i="2" s="1"/>
  <c r="G59" i="1"/>
  <c r="C59" i="1"/>
  <c r="E59" i="1" s="1"/>
  <c r="F59" i="1" s="1"/>
  <c r="D59" i="2"/>
  <c r="G59" i="2" s="1"/>
  <c r="I58" i="2"/>
  <c r="C11" i="3"/>
  <c r="D36" i="1"/>
  <c r="B36" i="1"/>
  <c r="C34" i="2"/>
  <c r="C9" i="2"/>
  <c r="F9" i="2" s="1"/>
  <c r="I9" i="2" s="1"/>
  <c r="J9" i="2" s="1"/>
  <c r="C14" i="1"/>
  <c r="E14" i="1" s="1"/>
  <c r="I14" i="1"/>
  <c r="G14" i="1"/>
  <c r="H105" i="2" l="1"/>
  <c r="D106" i="2" s="1"/>
  <c r="G106" i="2" s="1"/>
  <c r="D83" i="1"/>
  <c r="B83" i="1"/>
  <c r="F83" i="2"/>
  <c r="I83" i="2" s="1"/>
  <c r="J83" i="2" s="1"/>
  <c r="C59" i="2"/>
  <c r="D60" i="1"/>
  <c r="B60" i="1"/>
  <c r="B12" i="3"/>
  <c r="E11" i="3"/>
  <c r="G36" i="1"/>
  <c r="I36" i="1"/>
  <c r="C36" i="1"/>
  <c r="E36" i="1" s="1"/>
  <c r="F34" i="2"/>
  <c r="I34" i="2" s="1"/>
  <c r="H9" i="2"/>
  <c r="B10" i="2" s="1"/>
  <c r="F14" i="1"/>
  <c r="B106" i="2" l="1"/>
  <c r="E106" i="2" s="1"/>
  <c r="C83" i="1"/>
  <c r="E83" i="1" s="1"/>
  <c r="G83" i="1"/>
  <c r="H83" i="2"/>
  <c r="B84" i="2" s="1"/>
  <c r="E84" i="2" s="1"/>
  <c r="F59" i="2"/>
  <c r="I59" i="2" s="1"/>
  <c r="G60" i="1"/>
  <c r="C60" i="1"/>
  <c r="E60" i="1" s="1"/>
  <c r="F36" i="1"/>
  <c r="H34" i="2"/>
  <c r="D35" i="2" s="1"/>
  <c r="G35" i="2" s="1"/>
  <c r="D10" i="2"/>
  <c r="G10" i="2" s="1"/>
  <c r="E10" i="2"/>
  <c r="B15" i="1"/>
  <c r="D15" i="1"/>
  <c r="C106" i="2" l="1"/>
  <c r="F83" i="1"/>
  <c r="D84" i="2"/>
  <c r="G84" i="2" s="1"/>
  <c r="H59" i="2"/>
  <c r="B60" i="2" s="1"/>
  <c r="E60" i="2" s="1"/>
  <c r="F60" i="1"/>
  <c r="D12" i="3"/>
  <c r="D37" i="1"/>
  <c r="G37" i="1" s="1"/>
  <c r="B37" i="1"/>
  <c r="B35" i="2"/>
  <c r="E35" i="2" s="1"/>
  <c r="C35" i="2" s="1"/>
  <c r="C10" i="2"/>
  <c r="F10" i="2" s="1"/>
  <c r="I10" i="2" s="1"/>
  <c r="J10" i="2" s="1"/>
  <c r="G15" i="1"/>
  <c r="C15" i="1"/>
  <c r="E15" i="1" s="1"/>
  <c r="I15" i="1"/>
  <c r="F106" i="2" l="1"/>
  <c r="H106" i="2" s="1"/>
  <c r="B84" i="1"/>
  <c r="D84" i="1"/>
  <c r="C84" i="2"/>
  <c r="D60" i="2"/>
  <c r="D61" i="1"/>
  <c r="B61" i="1"/>
  <c r="C12" i="3"/>
  <c r="I37" i="1"/>
  <c r="C37" i="1"/>
  <c r="E37" i="1" s="1"/>
  <c r="F35" i="2"/>
  <c r="I35" i="2" s="1"/>
  <c r="H10" i="2"/>
  <c r="B11" i="2" s="1"/>
  <c r="F15" i="1"/>
  <c r="I106" i="2" l="1"/>
  <c r="J106" i="2" s="1"/>
  <c r="B107" i="2"/>
  <c r="E107" i="2" s="1"/>
  <c r="D107" i="2"/>
  <c r="G107" i="2" s="1"/>
  <c r="G84" i="1"/>
  <c r="C84" i="1"/>
  <c r="E84" i="1" s="1"/>
  <c r="F84" i="2"/>
  <c r="I84" i="2" s="1"/>
  <c r="J84" i="2" s="1"/>
  <c r="G60" i="2"/>
  <c r="C60" i="2" s="1"/>
  <c r="F60" i="2" s="1"/>
  <c r="I60" i="2" s="1"/>
  <c r="G61" i="1"/>
  <c r="C61" i="1"/>
  <c r="E61" i="1" s="1"/>
  <c r="B13" i="3"/>
  <c r="E12" i="3"/>
  <c r="F37" i="1"/>
  <c r="H35" i="2"/>
  <c r="D36" i="2" s="1"/>
  <c r="G36" i="2" s="1"/>
  <c r="D11" i="2"/>
  <c r="G11" i="2" s="1"/>
  <c r="E11" i="2"/>
  <c r="F84" i="1" l="1"/>
  <c r="H84" i="2"/>
  <c r="B85" i="2" s="1"/>
  <c r="E85" i="2" s="1"/>
  <c r="H60" i="2"/>
  <c r="B61" i="2" s="1"/>
  <c r="E61" i="2" s="1"/>
  <c r="F61" i="1"/>
  <c r="D38" i="1"/>
  <c r="B38" i="1"/>
  <c r="B36" i="2"/>
  <c r="E36" i="2" s="1"/>
  <c r="C11" i="2"/>
  <c r="F11" i="2" s="1"/>
  <c r="I11" i="2" s="1"/>
  <c r="J11" i="2" s="1"/>
  <c r="C107" i="2" l="1"/>
  <c r="D85" i="2"/>
  <c r="G85" i="2" s="1"/>
  <c r="C85" i="2" s="1"/>
  <c r="D61" i="2"/>
  <c r="D13" i="3"/>
  <c r="I38" i="1"/>
  <c r="C38" i="1"/>
  <c r="E38" i="1" s="1"/>
  <c r="G38" i="1"/>
  <c r="C36" i="2"/>
  <c r="H11" i="2"/>
  <c r="D12" i="2" s="1"/>
  <c r="G12" i="2" s="1"/>
  <c r="F107" i="2" l="1"/>
  <c r="I107" i="2" s="1"/>
  <c r="J107" i="2" s="1"/>
  <c r="F85" i="2"/>
  <c r="I85" i="2" s="1"/>
  <c r="J85" i="2" s="1"/>
  <c r="G61" i="2"/>
  <c r="C61" i="2" s="1"/>
  <c r="F61" i="2" s="1"/>
  <c r="I61" i="2" s="1"/>
  <c r="C13" i="3"/>
  <c r="F38" i="1"/>
  <c r="F36" i="2"/>
  <c r="I36" i="2" s="1"/>
  <c r="B12" i="2"/>
  <c r="E12" i="2" s="1"/>
  <c r="H107" i="2" l="1"/>
  <c r="B108" i="2" s="1"/>
  <c r="E108" i="2" s="1"/>
  <c r="H85" i="2"/>
  <c r="H61" i="2"/>
  <c r="B62" i="2" s="1"/>
  <c r="E62" i="2" s="1"/>
  <c r="B14" i="3"/>
  <c r="E13" i="3"/>
  <c r="H36" i="2"/>
  <c r="B37" i="2" s="1"/>
  <c r="E37" i="2" s="1"/>
  <c r="C12" i="2"/>
  <c r="F12" i="2" s="1"/>
  <c r="I12" i="2" s="1"/>
  <c r="J12" i="2" s="1"/>
  <c r="D108" i="2" l="1"/>
  <c r="D62" i="2"/>
  <c r="G62" i="2" s="1"/>
  <c r="D37" i="2"/>
  <c r="G37" i="2" s="1"/>
  <c r="H12" i="2"/>
  <c r="D13" i="2" s="1"/>
  <c r="G13" i="2" s="1"/>
  <c r="G108" i="2" l="1"/>
  <c r="C108" i="2" s="1"/>
  <c r="F108" i="2" s="1"/>
  <c r="C62" i="2"/>
  <c r="D14" i="3"/>
  <c r="C37" i="2"/>
  <c r="F37" i="2" s="1"/>
  <c r="B13" i="2"/>
  <c r="E13" i="2" s="1"/>
  <c r="I108" i="2" l="1"/>
  <c r="J108" i="2" s="1"/>
  <c r="H108" i="2"/>
  <c r="F62" i="2"/>
  <c r="I62" i="2" s="1"/>
  <c r="C14" i="3"/>
  <c r="I37" i="2"/>
  <c r="H37" i="2"/>
  <c r="B38" i="2" s="1"/>
  <c r="E38" i="2" s="1"/>
  <c r="C13" i="2"/>
  <c r="F13" i="2" s="1"/>
  <c r="I13" i="2" s="1"/>
  <c r="J13" i="2" s="1"/>
  <c r="H62" i="2" l="1"/>
  <c r="B15" i="3"/>
  <c r="E14" i="3"/>
  <c r="D38" i="2"/>
  <c r="H13" i="2"/>
  <c r="D14" i="2" s="1"/>
  <c r="G14" i="2" s="1"/>
  <c r="D15" i="3" l="1"/>
  <c r="G38" i="2"/>
  <c r="C38" i="2" s="1"/>
  <c r="F38" i="2" s="1"/>
  <c r="I38" i="2" s="1"/>
  <c r="B14" i="2"/>
  <c r="E14" i="2" s="1"/>
  <c r="C15" i="3" l="1"/>
  <c r="E15" i="3" s="1"/>
  <c r="H38" i="2"/>
  <c r="D39" i="2" s="1"/>
  <c r="G39" i="2" s="1"/>
  <c r="C14" i="2"/>
  <c r="F14" i="2" s="1"/>
  <c r="I14" i="2" s="1"/>
  <c r="J14" i="2" s="1"/>
  <c r="B39" i="2" l="1"/>
  <c r="E39" i="2" s="1"/>
  <c r="C39" i="2" s="1"/>
  <c r="H14" i="2"/>
  <c r="D15" i="2" s="1"/>
  <c r="G15" i="2" s="1"/>
  <c r="F39" i="2" l="1"/>
  <c r="I39" i="2" s="1"/>
  <c r="B15" i="2"/>
  <c r="E15" i="2" s="1"/>
  <c r="H39" i="2" l="1"/>
  <c r="C15" i="2"/>
  <c r="F15" i="2" s="1"/>
  <c r="I15" i="2" s="1"/>
  <c r="J15" i="2" s="1"/>
  <c r="H15" i="2" l="1"/>
</calcChain>
</file>

<file path=xl/sharedStrings.xml><?xml version="1.0" encoding="utf-8"?>
<sst xmlns="http://schemas.openxmlformats.org/spreadsheetml/2006/main" count="243" uniqueCount="52">
  <si>
    <t>a</t>
  </si>
  <si>
    <t>c</t>
  </si>
  <si>
    <t>b</t>
  </si>
  <si>
    <t>ITERAÇÃO</t>
  </si>
  <si>
    <t>f(a)</t>
  </si>
  <si>
    <t>f(c)</t>
  </si>
  <si>
    <t>f(x) = x^3 - 9x + 3</t>
  </si>
  <si>
    <t>| b - a |</t>
  </si>
  <si>
    <t>f(a)*f(c)</t>
  </si>
  <si>
    <t>erro</t>
  </si>
  <si>
    <t>intervalo inicial</t>
  </si>
  <si>
    <t>f(b)</t>
  </si>
  <si>
    <t>| f(c) &lt;= erro |</t>
  </si>
  <si>
    <t>| f(c) |</t>
  </si>
  <si>
    <t>f(x) = x^3 - x - 4</t>
  </si>
  <si>
    <t>aproximação inicial</t>
  </si>
  <si>
    <t>Xi</t>
  </si>
  <si>
    <t>f(Xi)</t>
  </si>
  <si>
    <t>f'(Xi)</t>
  </si>
  <si>
    <t>| f(Xi) |</t>
  </si>
  <si>
    <t>| f(Xi) &lt;= erro | ou |Xi - Xi+1| &lt; erro</t>
  </si>
  <si>
    <t>f(x) = x^3 - 4x^2 + 2</t>
  </si>
  <si>
    <t xml:space="preserve">| b - a | &lt; erro </t>
  </si>
  <si>
    <t>bissecção</t>
  </si>
  <si>
    <t>falsa posição</t>
  </si>
  <si>
    <t>newton-raphson</t>
  </si>
  <si>
    <t>f(x) = x^2 - 2</t>
  </si>
  <si>
    <t>f(x) = 3x^2 - 5x + 1</t>
  </si>
  <si>
    <t>f(x)</t>
  </si>
  <si>
    <t>MÉTODO</t>
  </si>
  <si>
    <t>h(x)</t>
  </si>
  <si>
    <t>g(x)</t>
  </si>
  <si>
    <t>j(x)</t>
  </si>
  <si>
    <t>k(x)</t>
  </si>
  <si>
    <t>RAÍZES ENCONTRADAS</t>
  </si>
  <si>
    <t>g(x) = x^3 - x - 4</t>
  </si>
  <si>
    <t>h(x) = x^3 - 4x^2 + 2</t>
  </si>
  <si>
    <t>j(x) = x^2 - 2</t>
  </si>
  <si>
    <t>k(x) = 3x^2 - 5x + 1</t>
  </si>
  <si>
    <t>QUANTIDADE DE ITERAÇÕES</t>
  </si>
  <si>
    <t>Newton-Raphson</t>
  </si>
  <si>
    <t>Falsa Posição</t>
  </si>
  <si>
    <t>Bissecção</t>
  </si>
  <si>
    <t>falsa posição; newton-raphson</t>
  </si>
  <si>
    <t>newton-rapshon</t>
  </si>
  <si>
    <t>método com menor tempo:</t>
  </si>
  <si>
    <t>raiz exata =</t>
  </si>
  <si>
    <t>Maior Erro Absoluto =</t>
  </si>
  <si>
    <t>método com mais iterações:</t>
  </si>
  <si>
    <t>método com menos iterações:</t>
  </si>
  <si>
    <t>falsa posição, newton-raphson</t>
  </si>
  <si>
    <t>TEMPO POR INSTÂNCIA (milissegundos)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</si>
</sst>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theme="1"/>
      <name val="Ubuntu Light"/>
      <family val="2"/>
    </font>
    <font>
      <sz val="14"/>
      <color theme="1"/>
      <name val="Ubuntu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theme="7" tint="0.79998168889431442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double">
        <color indexed="64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medium">
        <color theme="1" tint="0.249977111117893"/>
      </right>
      <top/>
      <bottom/>
      <diagonal/>
    </border>
    <border>
      <left style="double">
        <color indexed="64"/>
      </left>
      <right style="medium">
        <color theme="1" tint="0.249977111117893"/>
      </right>
      <top/>
      <bottom/>
      <diagonal/>
    </border>
    <border>
      <left style="double">
        <color indexed="64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double">
        <color indexed="64"/>
      </right>
      <top style="medium">
        <color theme="1" tint="0.249977111117893"/>
      </top>
      <bottom/>
      <diagonal/>
    </border>
    <border>
      <left style="double">
        <color indexed="64"/>
      </left>
      <right style="thin">
        <color theme="1" tint="0.249977111117893"/>
      </right>
      <top style="medium">
        <color theme="1" tint="0.249977111117893"/>
      </top>
      <bottom/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 style="double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/>
      </bottom>
      <diagonal/>
    </border>
    <border>
      <left style="double">
        <color indexed="64"/>
      </left>
      <right style="thin">
        <color indexed="64"/>
      </right>
      <top style="medium">
        <color theme="1" tint="0.249977111117893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  <xf numFmtId="0" fontId="1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2" applyAlignment="1"/>
    <xf numFmtId="0" fontId="6" fillId="0" borderId="0" xfId="0" applyFont="1" applyAlignment="1">
      <alignment horizontal="center" vertical="center"/>
    </xf>
    <xf numFmtId="0" fontId="2" fillId="2" borderId="1" xfId="2" applyAlignment="1">
      <alignment horizontal="center" vertical="center"/>
    </xf>
    <xf numFmtId="164" fontId="6" fillId="3" borderId="7" xfId="1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2" fillId="2" borderId="1" xfId="2" applyNumberFormat="1" applyAlignment="1">
      <alignment horizontal="center"/>
    </xf>
    <xf numFmtId="0" fontId="4" fillId="0" borderId="16" xfId="0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2" fillId="2" borderId="18" xfId="2" applyBorder="1" applyAlignment="1"/>
    <xf numFmtId="166" fontId="2" fillId="2" borderId="1" xfId="2" applyNumberFormat="1" applyAlignment="1">
      <alignment horizontal="center"/>
    </xf>
    <xf numFmtId="0" fontId="14" fillId="2" borderId="1" xfId="2" applyFont="1" applyAlignment="1"/>
    <xf numFmtId="0" fontId="1" fillId="10" borderId="0" xfId="8" applyAlignment="1">
      <alignment horizontal="center"/>
    </xf>
    <xf numFmtId="0" fontId="1" fillId="10" borderId="0" xfId="8"/>
    <xf numFmtId="0" fontId="1" fillId="9" borderId="0" xfId="7" applyAlignment="1">
      <alignment horizontal="center"/>
    </xf>
    <xf numFmtId="0" fontId="1" fillId="9" borderId="0" xfId="7"/>
    <xf numFmtId="0" fontId="1" fillId="7" borderId="0" xfId="5" applyAlignment="1">
      <alignment horizontal="center"/>
    </xf>
    <xf numFmtId="0" fontId="1" fillId="7" borderId="0" xfId="5"/>
    <xf numFmtId="0" fontId="13" fillId="7" borderId="0" xfId="5" applyFont="1" applyAlignment="1">
      <alignment horizontal="center" vertical="center"/>
    </xf>
    <xf numFmtId="0" fontId="13" fillId="9" borderId="0" xfId="7" applyFont="1" applyAlignment="1">
      <alignment horizontal="center" vertical="center"/>
    </xf>
    <xf numFmtId="0" fontId="13" fillId="10" borderId="0" xfId="8" applyFont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3" borderId="7" xfId="1" applyNumberFormat="1" applyFont="1" applyFill="1" applyBorder="1" applyAlignment="1">
      <alignment horizontal="center" vertical="center"/>
    </xf>
    <xf numFmtId="2" fontId="6" fillId="3" borderId="8" xfId="1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3" borderId="7" xfId="1" applyNumberFormat="1" applyFont="1" applyFill="1" applyBorder="1" applyAlignment="1">
      <alignment horizontal="center" vertical="center"/>
    </xf>
    <xf numFmtId="165" fontId="6" fillId="3" borderId="8" xfId="1" applyNumberFormat="1" applyFont="1" applyFill="1" applyBorder="1" applyAlignment="1">
      <alignment horizontal="center" vertical="center"/>
    </xf>
    <xf numFmtId="0" fontId="12" fillId="8" borderId="19" xfId="6" applyFont="1" applyFill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1" fontId="15" fillId="11" borderId="20" xfId="0" applyNumberFormat="1" applyFont="1" applyFill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" fontId="16" fillId="11" borderId="20" xfId="0" applyNumberFormat="1" applyFont="1" applyFill="1" applyBorder="1" applyAlignment="1">
      <alignment horizontal="center" vertical="center"/>
    </xf>
    <xf numFmtId="0" fontId="3" fillId="0" borderId="0" xfId="0" applyFont="1"/>
    <xf numFmtId="0" fontId="17" fillId="0" borderId="0" xfId="0" applyFont="1" applyAlignment="1">
      <alignment horizontal="center" vertical="center"/>
    </xf>
    <xf numFmtId="165" fontId="16" fillId="0" borderId="20" xfId="0" applyNumberFormat="1" applyFont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horizontal="center" vertical="center"/>
    </xf>
    <xf numFmtId="1" fontId="9" fillId="5" borderId="20" xfId="3" applyNumberFormat="1" applyBorder="1" applyAlignment="1">
      <alignment horizontal="center" vertical="center"/>
    </xf>
    <xf numFmtId="1" fontId="9" fillId="5" borderId="20" xfId="3" applyNumberFormat="1" applyBorder="1" applyAlignment="1">
      <alignment horizontal="right" vertical="center"/>
    </xf>
    <xf numFmtId="1" fontId="9" fillId="5" borderId="20" xfId="3" applyNumberFormat="1" applyFont="1" applyBorder="1" applyAlignment="1">
      <alignment horizontal="right" vertical="center"/>
    </xf>
    <xf numFmtId="1" fontId="9" fillId="5" borderId="20" xfId="3" applyNumberFormat="1" applyFont="1" applyBorder="1" applyAlignment="1">
      <alignment horizontal="center" vertical="center"/>
    </xf>
    <xf numFmtId="1" fontId="10" fillId="6" borderId="20" xfId="4" applyNumberFormat="1" applyFont="1" applyBorder="1" applyAlignment="1">
      <alignment horizontal="right" vertical="center"/>
    </xf>
    <xf numFmtId="165" fontId="10" fillId="6" borderId="20" xfId="4" applyNumberFormat="1" applyFont="1" applyBorder="1" applyAlignment="1">
      <alignment horizontal="center" vertical="center"/>
    </xf>
    <xf numFmtId="165" fontId="9" fillId="5" borderId="20" xfId="3" applyNumberFormat="1" applyFont="1" applyBorder="1" applyAlignment="1">
      <alignment horizontal="center" vertical="center"/>
    </xf>
    <xf numFmtId="0" fontId="12" fillId="8" borderId="21" xfId="6" applyFont="1" applyFill="1" applyBorder="1" applyAlignment="1">
      <alignment horizontal="center" vertical="center"/>
    </xf>
    <xf numFmtId="0" fontId="12" fillId="8" borderId="22" xfId="6" applyFont="1" applyFill="1" applyBorder="1" applyAlignment="1">
      <alignment horizontal="center" vertical="center"/>
    </xf>
  </cellXfs>
  <cellStyles count="9">
    <cellStyle name="20% - Ênfase3" xfId="5" builtinId="38"/>
    <cellStyle name="20% - Ênfase4" xfId="7" builtinId="42"/>
    <cellStyle name="20% - Ênfase6" xfId="8" builtinId="50"/>
    <cellStyle name="Bom" xfId="3" builtinId="26"/>
    <cellStyle name="Ênfase4" xfId="6" builtinId="41"/>
    <cellStyle name="Entrada" xfId="2" builtinId="20"/>
    <cellStyle name="Neutra" xfId="4" builtinId="28"/>
    <cellStyle name="Normal" xfId="0" builtinId="0"/>
    <cellStyle name="Porcentagem" xfId="1" builtinId="5"/>
  </cellStyles>
  <dxfs count="1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double">
          <color indexed="64"/>
        </right>
        <top/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double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double">
          <color indexed="64"/>
        </right>
        <top/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double">
          <color indexed="64"/>
        </right>
        <top/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medium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double">
          <color indexed="64"/>
        </right>
        <top/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51608"/>
        <c:axId val="278552392"/>
      </c:barChart>
      <c:catAx>
        <c:axId val="27855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552392"/>
        <c:crosses val="autoZero"/>
        <c:auto val="1"/>
        <c:lblAlgn val="ctr"/>
        <c:lblOffset val="100"/>
        <c:noMultiLvlLbl val="0"/>
      </c:catAx>
      <c:valAx>
        <c:axId val="2785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55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  <a:r>
              <a:rPr lang="pt-BR" baseline="0"/>
              <a:t> por método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métodoXtempo!$A$3</c:f>
              <c:strCache>
                <c:ptCount val="1"/>
                <c:pt idx="0">
                  <c:v>Bissecção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métodoXtempo!$B$2:$F$2</c:f>
              <c:strCache>
                <c:ptCount val="5"/>
                <c:pt idx="0">
                  <c:v>f(x)</c:v>
                </c:pt>
                <c:pt idx="1">
                  <c:v>g(x)</c:v>
                </c:pt>
                <c:pt idx="2">
                  <c:v>h(x)</c:v>
                </c:pt>
                <c:pt idx="3">
                  <c:v>j(x)</c:v>
                </c:pt>
                <c:pt idx="4">
                  <c:v>k(x)</c:v>
                </c:pt>
              </c:strCache>
            </c:strRef>
          </c:cat>
          <c:val>
            <c:numRef>
              <c:f>métodoXtempo!$B$3:$F$3</c:f>
              <c:numCache>
                <c:formatCode>0</c:formatCode>
                <c:ptCount val="5"/>
                <c:pt idx="0">
                  <c:v>139</c:v>
                </c:pt>
                <c:pt idx="1">
                  <c:v>37.25</c:v>
                </c:pt>
                <c:pt idx="2">
                  <c:v>44</c:v>
                </c:pt>
                <c:pt idx="3">
                  <c:v>36.75</c:v>
                </c:pt>
                <c:pt idx="4">
                  <c:v>54</c:v>
                </c:pt>
              </c:numCache>
            </c:numRef>
          </c:val>
        </c:ser>
        <c:ser>
          <c:idx val="1"/>
          <c:order val="1"/>
          <c:tx>
            <c:strRef>
              <c:f>métodoXtempo!$A$4</c:f>
              <c:strCache>
                <c:ptCount val="1"/>
                <c:pt idx="0">
                  <c:v>Falsa Posição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métodoXtempo!$B$2:$F$2</c:f>
              <c:strCache>
                <c:ptCount val="5"/>
                <c:pt idx="0">
                  <c:v>f(x)</c:v>
                </c:pt>
                <c:pt idx="1">
                  <c:v>g(x)</c:v>
                </c:pt>
                <c:pt idx="2">
                  <c:v>h(x)</c:v>
                </c:pt>
                <c:pt idx="3">
                  <c:v>j(x)</c:v>
                </c:pt>
                <c:pt idx="4">
                  <c:v>k(x)</c:v>
                </c:pt>
              </c:strCache>
            </c:strRef>
          </c:cat>
          <c:val>
            <c:numRef>
              <c:f>métodoXtempo!$B$4:$F$4</c:f>
              <c:numCache>
                <c:formatCode>0</c:formatCode>
                <c:ptCount val="5"/>
                <c:pt idx="0">
                  <c:v>52</c:v>
                </c:pt>
                <c:pt idx="1">
                  <c:v>40.25</c:v>
                </c:pt>
                <c:pt idx="2">
                  <c:v>38</c:v>
                </c:pt>
                <c:pt idx="3">
                  <c:v>38.25</c:v>
                </c:pt>
                <c:pt idx="4">
                  <c:v>41</c:v>
                </c:pt>
              </c:numCache>
            </c:numRef>
          </c:val>
        </c:ser>
        <c:ser>
          <c:idx val="2"/>
          <c:order val="2"/>
          <c:tx>
            <c:strRef>
              <c:f>métodoXtempo!$A$5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métodoXtempo!$B$2:$F$2</c:f>
              <c:strCache>
                <c:ptCount val="5"/>
                <c:pt idx="0">
                  <c:v>f(x)</c:v>
                </c:pt>
                <c:pt idx="1">
                  <c:v>g(x)</c:v>
                </c:pt>
                <c:pt idx="2">
                  <c:v>h(x)</c:v>
                </c:pt>
                <c:pt idx="3">
                  <c:v>j(x)</c:v>
                </c:pt>
                <c:pt idx="4">
                  <c:v>k(x)</c:v>
                </c:pt>
              </c:strCache>
            </c:strRef>
          </c:cat>
          <c:val>
            <c:numRef>
              <c:f>métodoXtempo!$B$5:$F$5</c:f>
              <c:numCache>
                <c:formatCode>0</c:formatCode>
                <c:ptCount val="5"/>
                <c:pt idx="0">
                  <c:v>134</c:v>
                </c:pt>
                <c:pt idx="1">
                  <c:v>36.25</c:v>
                </c:pt>
                <c:pt idx="2">
                  <c:v>37</c:v>
                </c:pt>
                <c:pt idx="3">
                  <c:v>36.75</c:v>
                </c:pt>
                <c:pt idx="4">
                  <c:v>39.5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50040"/>
        <c:axId val="278552784"/>
      </c:barChart>
      <c:catAx>
        <c:axId val="278550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278552784"/>
        <c:crosses val="autoZero"/>
        <c:auto val="1"/>
        <c:lblAlgn val="ctr"/>
        <c:lblOffset val="100"/>
        <c:noMultiLvlLbl val="0"/>
      </c:catAx>
      <c:valAx>
        <c:axId val="278552784"/>
        <c:scaling>
          <c:orientation val="minMax"/>
          <c:max val="140"/>
          <c:min val="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crossAx val="278550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iterações por método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métodoXiterações!$A$3</c:f>
              <c:strCache>
                <c:ptCount val="1"/>
                <c:pt idx="0">
                  <c:v>bissecção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métodoXiterações!$B$1:$F$2</c15:sqref>
                  </c15:fullRef>
                  <c15:levelRef>
                    <c15:sqref>métodoXiterações!$B$2:$F$2</c15:sqref>
                  </c15:levelRef>
                </c:ext>
              </c:extLst>
              <c:f>métodoXiterações!$B$2:$F$2</c:f>
              <c:strCache>
                <c:ptCount val="5"/>
                <c:pt idx="0">
                  <c:v>f(x)</c:v>
                </c:pt>
                <c:pt idx="1">
                  <c:v>g(x)</c:v>
                </c:pt>
                <c:pt idx="2">
                  <c:v>h(x)</c:v>
                </c:pt>
                <c:pt idx="3">
                  <c:v>j(x)</c:v>
                </c:pt>
                <c:pt idx="4">
                  <c:v>k(x)</c:v>
                </c:pt>
              </c:strCache>
            </c:strRef>
          </c:cat>
          <c:val>
            <c:numRef>
              <c:f>métodoXiterações!$B$3:$F$3</c:f>
              <c:numCache>
                <c:formatCode>0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métodoXiterações!$A$4</c:f>
              <c:strCache>
                <c:ptCount val="1"/>
                <c:pt idx="0">
                  <c:v>falsa posição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métodoXiterações!$B$1:$F$2</c15:sqref>
                  </c15:fullRef>
                  <c15:levelRef>
                    <c15:sqref>métodoXiterações!$B$2:$F$2</c15:sqref>
                  </c15:levelRef>
                </c:ext>
              </c:extLst>
              <c:f>métodoXiterações!$B$2:$F$2</c:f>
              <c:strCache>
                <c:ptCount val="5"/>
                <c:pt idx="0">
                  <c:v>f(x)</c:v>
                </c:pt>
                <c:pt idx="1">
                  <c:v>g(x)</c:v>
                </c:pt>
                <c:pt idx="2">
                  <c:v>h(x)</c:v>
                </c:pt>
                <c:pt idx="3">
                  <c:v>j(x)</c:v>
                </c:pt>
                <c:pt idx="4">
                  <c:v>k(x)</c:v>
                </c:pt>
              </c:strCache>
            </c:strRef>
          </c:cat>
          <c:val>
            <c:numRef>
              <c:f>métodoXiterações!$B$4:$F$4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métodoXiterações!$A$5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métodoXiterações!$B$1:$F$2</c15:sqref>
                  </c15:fullRef>
                  <c15:levelRef>
                    <c15:sqref>métodoXiterações!$B$2:$F$2</c15:sqref>
                  </c15:levelRef>
                </c:ext>
              </c:extLst>
              <c:f>métodoXiterações!$B$2:$F$2</c:f>
              <c:strCache>
                <c:ptCount val="5"/>
                <c:pt idx="0">
                  <c:v>f(x)</c:v>
                </c:pt>
                <c:pt idx="1">
                  <c:v>g(x)</c:v>
                </c:pt>
                <c:pt idx="2">
                  <c:v>h(x)</c:v>
                </c:pt>
                <c:pt idx="3">
                  <c:v>j(x)</c:v>
                </c:pt>
                <c:pt idx="4">
                  <c:v>k(x)</c:v>
                </c:pt>
              </c:strCache>
            </c:strRef>
          </c:cat>
          <c:val>
            <c:numRef>
              <c:f>métodoXiterações!$B$5:$F$5</c:f>
              <c:numCache>
                <c:formatCode>0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551216"/>
        <c:axId val="322154232"/>
      </c:barChart>
      <c:catAx>
        <c:axId val="27855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154232"/>
        <c:crosses val="autoZero"/>
        <c:auto val="1"/>
        <c:lblAlgn val="ctr"/>
        <c:lblOffset val="100"/>
        <c:noMultiLvlLbl val="0"/>
      </c:catAx>
      <c:valAx>
        <c:axId val="322154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</a:t>
                </a:r>
                <a:r>
                  <a:rPr lang="pt-BR" baseline="0"/>
                  <a:t> iterações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crossAx val="2785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2.xml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3.xml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500" cy="60150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59119</xdr:colOff>
      <xdr:row>13</xdr:row>
      <xdr:rowOff>13138</xdr:rowOff>
    </xdr:from>
    <xdr:to>
      <xdr:col>0</xdr:col>
      <xdr:colOff>1353206</xdr:colOff>
      <xdr:row>14</xdr:row>
      <xdr:rowOff>16751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94" y="3213538"/>
          <a:ext cx="1294087" cy="194113"/>
        </a:xfrm>
        <a:prstGeom prst="rect">
          <a:avLst/>
        </a:prstGeom>
      </xdr:spPr>
    </xdr:pic>
    <xdr:clientData/>
  </xdr:twoCellAnchor>
  <xdr:twoCellAnchor editAs="oneCell">
    <xdr:from>
      <xdr:col>0</xdr:col>
      <xdr:colOff>39412</xdr:colOff>
      <xdr:row>14</xdr:row>
      <xdr:rowOff>170794</xdr:rowOff>
    </xdr:from>
    <xdr:to>
      <xdr:col>0</xdr:col>
      <xdr:colOff>1307224</xdr:colOff>
      <xdr:row>15</xdr:row>
      <xdr:rowOff>187754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887" y="3561694"/>
          <a:ext cx="1267812" cy="207460"/>
        </a:xfrm>
        <a:prstGeom prst="rect">
          <a:avLst/>
        </a:prstGeom>
      </xdr:spPr>
    </xdr:pic>
    <xdr:clientData/>
  </xdr:twoCellAnchor>
  <xdr:twoCellAnchor editAs="oneCell">
    <xdr:from>
      <xdr:col>0</xdr:col>
      <xdr:colOff>78827</xdr:colOff>
      <xdr:row>17</xdr:row>
      <xdr:rowOff>65690</xdr:rowOff>
    </xdr:from>
    <xdr:to>
      <xdr:col>0</xdr:col>
      <xdr:colOff>1288502</xdr:colOff>
      <xdr:row>18</xdr:row>
      <xdr:rowOff>46640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302" y="4028090"/>
          <a:ext cx="1209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59120</xdr:colOff>
      <xdr:row>19</xdr:row>
      <xdr:rowOff>26276</xdr:rowOff>
    </xdr:from>
    <xdr:to>
      <xdr:col>0</xdr:col>
      <xdr:colOff>849695</xdr:colOff>
      <xdr:row>20</xdr:row>
      <xdr:rowOff>7226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95" y="4369676"/>
          <a:ext cx="790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59121</xdr:colOff>
      <xdr:row>21</xdr:row>
      <xdr:rowOff>6569</xdr:rowOff>
    </xdr:from>
    <xdr:to>
      <xdr:col>0</xdr:col>
      <xdr:colOff>1306896</xdr:colOff>
      <xdr:row>21</xdr:row>
      <xdr:rowOff>178019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96" y="4730969"/>
          <a:ext cx="1247775" cy="171450"/>
        </a:xfrm>
        <a:prstGeom prst="rect">
          <a:avLst/>
        </a:prstGeom>
      </xdr:spPr>
    </xdr:pic>
    <xdr:clientData/>
  </xdr:twoCellAnchor>
  <xdr:twoCellAnchor>
    <xdr:from>
      <xdr:col>1</xdr:col>
      <xdr:colOff>440121</xdr:colOff>
      <xdr:row>9</xdr:row>
      <xdr:rowOff>17736</xdr:rowOff>
    </xdr:from>
    <xdr:to>
      <xdr:col>4</xdr:col>
      <xdr:colOff>689741</xdr:colOff>
      <xdr:row>23</xdr:row>
      <xdr:rowOff>93936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59119</xdr:colOff>
      <xdr:row>15</xdr:row>
      <xdr:rowOff>13138</xdr:rowOff>
    </xdr:from>
    <xdr:to>
      <xdr:col>1</xdr:col>
      <xdr:colOff>1353206</xdr:colOff>
      <xdr:row>16</xdr:row>
      <xdr:rowOff>16751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550" y="3166241"/>
          <a:ext cx="1294087" cy="194113"/>
        </a:xfrm>
        <a:prstGeom prst="rect">
          <a:avLst/>
        </a:prstGeom>
      </xdr:spPr>
    </xdr:pic>
    <xdr:clientData/>
  </xdr:twoCellAnchor>
  <xdr:twoCellAnchor editAs="oneCell">
    <xdr:from>
      <xdr:col>1</xdr:col>
      <xdr:colOff>39412</xdr:colOff>
      <xdr:row>16</xdr:row>
      <xdr:rowOff>170794</xdr:rowOff>
    </xdr:from>
    <xdr:to>
      <xdr:col>1</xdr:col>
      <xdr:colOff>1307224</xdr:colOff>
      <xdr:row>17</xdr:row>
      <xdr:rowOff>187754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843" y="3514397"/>
          <a:ext cx="1267812" cy="207460"/>
        </a:xfrm>
        <a:prstGeom prst="rect">
          <a:avLst/>
        </a:prstGeom>
      </xdr:spPr>
    </xdr:pic>
    <xdr:clientData/>
  </xdr:twoCellAnchor>
  <xdr:twoCellAnchor editAs="oneCell">
    <xdr:from>
      <xdr:col>1</xdr:col>
      <xdr:colOff>78827</xdr:colOff>
      <xdr:row>19</xdr:row>
      <xdr:rowOff>65690</xdr:rowOff>
    </xdr:from>
    <xdr:to>
      <xdr:col>1</xdr:col>
      <xdr:colOff>1288502</xdr:colOff>
      <xdr:row>20</xdr:row>
      <xdr:rowOff>46640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258" y="3980793"/>
          <a:ext cx="120967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59120</xdr:colOff>
      <xdr:row>21</xdr:row>
      <xdr:rowOff>26276</xdr:rowOff>
    </xdr:from>
    <xdr:to>
      <xdr:col>1</xdr:col>
      <xdr:colOff>849695</xdr:colOff>
      <xdr:row>22</xdr:row>
      <xdr:rowOff>7226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551" y="4322379"/>
          <a:ext cx="79057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59121</xdr:colOff>
      <xdr:row>23</xdr:row>
      <xdr:rowOff>6569</xdr:rowOff>
    </xdr:from>
    <xdr:to>
      <xdr:col>1</xdr:col>
      <xdr:colOff>1306896</xdr:colOff>
      <xdr:row>23</xdr:row>
      <xdr:rowOff>178019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552" y="4683672"/>
          <a:ext cx="1247775" cy="171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59119</xdr:colOff>
      <xdr:row>14</xdr:row>
      <xdr:rowOff>13138</xdr:rowOff>
    </xdr:from>
    <xdr:to>
      <xdr:col>0</xdr:col>
      <xdr:colOff>1353206</xdr:colOff>
      <xdr:row>15</xdr:row>
      <xdr:rowOff>16751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94" y="3213538"/>
          <a:ext cx="1294087" cy="194113"/>
        </a:xfrm>
        <a:prstGeom prst="rect">
          <a:avLst/>
        </a:prstGeom>
      </xdr:spPr>
    </xdr:pic>
    <xdr:clientData/>
  </xdr:twoCellAnchor>
  <xdr:twoCellAnchor editAs="oneCell">
    <xdr:from>
      <xdr:col>0</xdr:col>
      <xdr:colOff>39412</xdr:colOff>
      <xdr:row>15</xdr:row>
      <xdr:rowOff>170794</xdr:rowOff>
    </xdr:from>
    <xdr:to>
      <xdr:col>0</xdr:col>
      <xdr:colOff>1307224</xdr:colOff>
      <xdr:row>16</xdr:row>
      <xdr:rowOff>187754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887" y="3561694"/>
          <a:ext cx="1267812" cy="207460"/>
        </a:xfrm>
        <a:prstGeom prst="rect">
          <a:avLst/>
        </a:prstGeom>
      </xdr:spPr>
    </xdr:pic>
    <xdr:clientData/>
  </xdr:twoCellAnchor>
  <xdr:twoCellAnchor editAs="oneCell">
    <xdr:from>
      <xdr:col>0</xdr:col>
      <xdr:colOff>78827</xdr:colOff>
      <xdr:row>18</xdr:row>
      <xdr:rowOff>65690</xdr:rowOff>
    </xdr:from>
    <xdr:to>
      <xdr:col>0</xdr:col>
      <xdr:colOff>1288502</xdr:colOff>
      <xdr:row>19</xdr:row>
      <xdr:rowOff>46640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302" y="4028090"/>
          <a:ext cx="1209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59120</xdr:colOff>
      <xdr:row>20</xdr:row>
      <xdr:rowOff>26276</xdr:rowOff>
    </xdr:from>
    <xdr:to>
      <xdr:col>0</xdr:col>
      <xdr:colOff>849695</xdr:colOff>
      <xdr:row>21</xdr:row>
      <xdr:rowOff>7226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95" y="4369676"/>
          <a:ext cx="790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59121</xdr:colOff>
      <xdr:row>22</xdr:row>
      <xdr:rowOff>6569</xdr:rowOff>
    </xdr:from>
    <xdr:to>
      <xdr:col>0</xdr:col>
      <xdr:colOff>1306896</xdr:colOff>
      <xdr:row>22</xdr:row>
      <xdr:rowOff>178019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96" y="4730969"/>
          <a:ext cx="1247775" cy="171450"/>
        </a:xfrm>
        <a:prstGeom prst="rect">
          <a:avLst/>
        </a:prstGeom>
      </xdr:spPr>
    </xdr:pic>
    <xdr:clientData/>
  </xdr:twoCellAnchor>
  <xdr:twoCellAnchor>
    <xdr:from>
      <xdr:col>1</xdr:col>
      <xdr:colOff>367862</xdr:colOff>
      <xdr:row>11</xdr:row>
      <xdr:rowOff>83426</xdr:rowOff>
    </xdr:from>
    <xdr:to>
      <xdr:col>4</xdr:col>
      <xdr:colOff>617482</xdr:colOff>
      <xdr:row>25</xdr:row>
      <xdr:rowOff>159626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H15" headerRowDxfId="179" tableBorderDxfId="178">
  <autoFilter ref="A1:H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TERAÇÃO" totalsRowLabel="Total" dataDxfId="177"/>
    <tableColumn id="2" name="a" dataDxfId="176" dataCellStyle="Porcentagem"/>
    <tableColumn id="3" name="c" dataDxfId="175" dataCellStyle="Porcentagem">
      <calculatedColumnFormula>(Tabela1[[#This Row],[a]]+Tabela1[[#This Row],[b]])/2</calculatedColumnFormula>
    </tableColumn>
    <tableColumn id="4" name="b" totalsRowFunction="count" dataDxfId="174" dataCellStyle="Porcentagem"/>
    <tableColumn id="5" name="f(c)" dataDxfId="173" dataCellStyle="Porcentagem">
      <calculatedColumnFormula xml:space="preserve"> POWER(Tabela1[[#This Row],[c]],3) - 9 * Tabela1[[#This Row],[c]] + 3</calculatedColumnFormula>
    </tableColumn>
    <tableColumn id="6" name="f(a)*f(c)" dataDxfId="172" dataCellStyle="Porcentagem">
      <calculatedColumnFormula>IF((I2*Tabela1[[#This Row],[f(c)]]) &gt; 0, "&gt; 0", "&lt; 0")</calculatedColumnFormula>
    </tableColumn>
    <tableColumn id="8" name="| b - a |" dataDxfId="171">
      <calculatedColumnFormula xml:space="preserve"> ABS(Tabela1[[#This Row],[b]] - Tabela1[[#This Row],[a]])</calculatedColumnFormula>
    </tableColumn>
    <tableColumn id="10" name="| b - a | &lt; erro " dataDxfId="170">
      <calculatedColumnFormula>IF(ABS(Tabela1[[#This Row],[| b - a |]])&lt;$E$20, "SIM", "NÃO")</calculatedColumnFormula>
    </tableColumn>
  </tableColumns>
  <tableStyleInfo name="TableStyleMedium20" showFirstColumn="0" showLastColumn="1" showRowStripes="1" showColumnStripes="0"/>
</table>
</file>

<file path=xl/tables/table10.xml><?xml version="1.0" encoding="utf-8"?>
<table xmlns="http://schemas.openxmlformats.org/spreadsheetml/2006/main" id="15" name="Tabela13491216" displayName="Tabela13491216" ref="A94:J108" headerRowDxfId="81" tableBorderDxfId="80">
  <autoFilter ref="A94:J10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RAÇÃO" totalsRowLabel="Total" dataDxfId="79"/>
    <tableColumn id="2" name="a" dataDxfId="78" dataCellStyle="Porcentagem"/>
    <tableColumn id="3" name="c" dataDxfId="77" dataCellStyle="Porcentagem">
      <calculatedColumnFormula>( (Tabela13491216[[#This Row],[a]]*Tabela13491216[[#This Row],[f(b)]] - Tabela13491216[[#This Row],[b]]*Tabela13491216[[#This Row],[f(a)]] )/ (Tabela13491216[[#This Row],[f(b)]] - Tabela13491216[[#This Row],[f(a)]] ) )</calculatedColumnFormula>
    </tableColumn>
    <tableColumn id="4" name="b" totalsRowFunction="count" dataDxfId="76" dataCellStyle="Porcentagem"/>
    <tableColumn id="9" name="f(a)" dataDxfId="75" dataCellStyle="Porcentagem">
      <calculatedColumnFormula xml:space="preserve"> 3*POWER(Tabela13491216[[#This Row],[a]],2) - 5 * Tabela13491216[[#This Row],[a]] + 1</calculatedColumnFormula>
    </tableColumn>
    <tableColumn id="13" name="f(c)" dataDxfId="74" dataCellStyle="Porcentagem">
      <calculatedColumnFormula xml:space="preserve"> 3*POWER(Tabela13491216[[#This Row],[c]],2) - 5 * Tabela13491216[[#This Row],[c]] + 1</calculatedColumnFormula>
    </tableColumn>
    <tableColumn id="5" name="f(b)" dataDxfId="73" dataCellStyle="Porcentagem">
      <calculatedColumnFormula xml:space="preserve"> 3*POWER(Tabela13491216[[#This Row],[b]],2) - 5*Tabela13491216[[#This Row],[b]] + 1</calculatedColumnFormula>
    </tableColumn>
    <tableColumn id="6" name="f(a)*f(c)" dataDxfId="72" dataCellStyle="Porcentagem">
      <calculatedColumnFormula>IF( (E95*Tabela13491216[[#This Row],[f(c)]]) &lt; 0, "&lt; 0", "&gt; 0")</calculatedColumnFormula>
    </tableColumn>
    <tableColumn id="8" name="| f(c) |" dataDxfId="71">
      <calculatedColumnFormula xml:space="preserve"> ABS(Tabela13491216[[#This Row],[f(c)]])</calculatedColumnFormula>
    </tableColumn>
    <tableColumn id="10" name="| f(c) &lt;= erro |" dataDxfId="70">
      <calculatedColumnFormula>IF(ABS(Tabela13491216[[#This Row],[| f(c) |]])&lt;=$E$113, "SIM", "NÃO")</calculatedColumnFormula>
    </tableColumn>
  </tableColumns>
  <tableStyleInfo name="TableStyleMedium20" showFirstColumn="0" showLastColumn="1" showRowStripes="1" showColumnStripes="0"/>
</table>
</file>

<file path=xl/tables/table11.xml><?xml version="1.0" encoding="utf-8"?>
<table xmlns="http://schemas.openxmlformats.org/spreadsheetml/2006/main" id="5" name="Tabela136" displayName="Tabela136" ref="A1:F15" headerRowDxfId="69" tableBorderDxfId="68">
  <autoFilter ref="A1:F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RAÇÃO" totalsRowLabel="Total" dataDxfId="67"/>
    <tableColumn id="2" name="Xi" dataDxfId="66" dataCellStyle="Porcentagem"/>
    <tableColumn id="9" name="f(Xi)" dataDxfId="65" dataCellStyle="Porcentagem">
      <calculatedColumnFormula xml:space="preserve"> POWER(Tabela136[[#This Row],[Xi]],3) - 9 * Tabela136[[#This Row],[Xi]] + 3</calculatedColumnFormula>
    </tableColumn>
    <tableColumn id="13" name="f'(Xi)" dataDxfId="64" dataCellStyle="Porcentagem">
      <calculatedColumnFormula xml:space="preserve"> 3*POWER(Tabela136[[#This Row],[Xi]],2) - 9</calculatedColumnFormula>
    </tableColumn>
    <tableColumn id="8" name="| f(Xi) |" dataDxfId="63">
      <calculatedColumnFormula xml:space="preserve"> ABS(Tabela136[[#This Row],[f(Xi)]])</calculatedColumnFormula>
    </tableColumn>
    <tableColumn id="10" name="| f(Xi) &lt;= erro | ou |Xi - Xi+1| &lt; erro" dataDxfId="62">
      <calculatedColumnFormula>IF( OR( ABS(Tabela136[[#This Row],[| f(Xi) |]])&lt;=$E$20,  ABS(Tabela136[[#This Row],[Xi]]-B1)&lt;=$E$20 ), "SIM", "NÃO")</calculatedColumnFormula>
    </tableColumn>
  </tableColumns>
  <tableStyleInfo name="TableStyleMedium20" showFirstColumn="0" showLastColumn="1" showRowStripes="1" showColumnStripes="0"/>
</table>
</file>

<file path=xl/tables/table12.xml><?xml version="1.0" encoding="utf-8"?>
<table xmlns="http://schemas.openxmlformats.org/spreadsheetml/2006/main" id="7" name="Tabela1368" displayName="Tabela1368" ref="A25:F39" headerRowDxfId="61" tableBorderDxfId="60">
  <autoFilter ref="A25:F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RAÇÃO" totalsRowLabel="Total" dataDxfId="59"/>
    <tableColumn id="2" name="Xi" dataDxfId="58" dataCellStyle="Porcentagem"/>
    <tableColumn id="9" name="f(Xi)" dataDxfId="57" dataCellStyle="Porcentagem">
      <calculatedColumnFormula xml:space="preserve"> POWER(Tabela1368[[#This Row],[Xi]],3) -  Tabela1368[[#This Row],[Xi]] - 4</calculatedColumnFormula>
    </tableColumn>
    <tableColumn id="13" name="f'(Xi)" dataDxfId="56" dataCellStyle="Porcentagem">
      <calculatedColumnFormula xml:space="preserve"> 3*POWER(Tabela1368[[#This Row],[Xi]],2) - 1</calculatedColumnFormula>
    </tableColumn>
    <tableColumn id="8" name="| f(Xi) |" dataDxfId="55">
      <calculatedColumnFormula xml:space="preserve"> ABS(Tabela1368[[#This Row],[f(Xi)]])</calculatedColumnFormula>
    </tableColumn>
    <tableColumn id="10" name="| f(Xi) &lt;= erro | ou |Xi - Xi+1| &lt; erro" dataDxfId="54">
      <calculatedColumnFormula>IF( OR( ABS(Tabela1368[[#This Row],[| f(Xi) |]])&lt;=$E$44,  ABS(Tabela1368[[#This Row],[Xi]]-B25)&lt;=$E$44 ), "SIM", "NÃO")</calculatedColumnFormula>
    </tableColumn>
  </tableColumns>
  <tableStyleInfo name="TableStyleMedium20" showFirstColumn="0" showLastColumn="1" showRowStripes="1" showColumnStripes="0"/>
</table>
</file>

<file path=xl/tables/table13.xml><?xml version="1.0" encoding="utf-8"?>
<table xmlns="http://schemas.openxmlformats.org/spreadsheetml/2006/main" id="9" name="Tabela136810" displayName="Tabela136810" ref="A49:F63" headerRowDxfId="53" tableBorderDxfId="52">
  <autoFilter ref="A49:F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RAÇÃO" totalsRowLabel="Total" dataDxfId="51"/>
    <tableColumn id="2" name="Xi" dataDxfId="50" dataCellStyle="Porcentagem"/>
    <tableColumn id="9" name="f(Xi)" dataDxfId="49" dataCellStyle="Porcentagem">
      <calculatedColumnFormula xml:space="preserve"> POWER(Tabela136810[[#This Row],[Xi]],3) - 4 * POWER(Tabela136810[[#This Row],[Xi]],2) + 2</calculatedColumnFormula>
    </tableColumn>
    <tableColumn id="13" name="f'(Xi)" dataDxfId="48" dataCellStyle="Porcentagem">
      <calculatedColumnFormula xml:space="preserve"> 3*POWER(Tabela136810[[#This Row],[Xi]],2) - 8 * Tabela136810[[#This Row],[Xi]]</calculatedColumnFormula>
    </tableColumn>
    <tableColumn id="8" name="| f(Xi) |" dataDxfId="47">
      <calculatedColumnFormula xml:space="preserve"> ABS(Tabela136810[[#This Row],[f(Xi)]])</calculatedColumnFormula>
    </tableColumn>
    <tableColumn id="10" name="| f(Xi) &lt;= erro | ou |Xi - Xi+1| &lt; erro" dataDxfId="46">
      <calculatedColumnFormula>IF( OR( ABS(Tabela136810[[#This Row],[| f(Xi) |]])&lt;=$E$68,  ABS(Tabela136810[[#This Row],[Xi]]-B49)&lt;=$E$68 ), "SIM", "NÃO")</calculatedColumnFormula>
    </tableColumn>
  </tableColumns>
  <tableStyleInfo name="TableStyleMedium20" showFirstColumn="0" showLastColumn="1" showRowStripes="1" showColumnStripes="0"/>
</table>
</file>

<file path=xl/tables/table14.xml><?xml version="1.0" encoding="utf-8"?>
<table xmlns="http://schemas.openxmlformats.org/spreadsheetml/2006/main" id="10" name="Tabela13681011" displayName="Tabela13681011" ref="A72:F86" headerRowDxfId="45" tableBorderDxfId="44">
  <autoFilter ref="A72:F8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RAÇÃO" totalsRowLabel="Total" dataDxfId="43"/>
    <tableColumn id="2" name="Xi" dataDxfId="42" dataCellStyle="Porcentagem"/>
    <tableColumn id="9" name="f(Xi)" dataDxfId="41" dataCellStyle="Porcentagem">
      <calculatedColumnFormula xml:space="preserve"> POWER(Tabela13681011[[#This Row],[Xi]],2) - 2</calculatedColumnFormula>
    </tableColumn>
    <tableColumn id="13" name="f'(Xi)" dataDxfId="40" dataCellStyle="Porcentagem">
      <calculatedColumnFormula xml:space="preserve"> 2*Tabela13681011[[#This Row],[Xi]]</calculatedColumnFormula>
    </tableColumn>
    <tableColumn id="8" name="| f(Xi) |" dataDxfId="39">
      <calculatedColumnFormula xml:space="preserve"> ABS(Tabela13681011[[#This Row],[f(Xi)]])</calculatedColumnFormula>
    </tableColumn>
    <tableColumn id="10" name="| f(Xi) &lt;= erro | ou |Xi - Xi+1| &lt; erro" dataDxfId="38">
      <calculatedColumnFormula>IF( OR( ABS(Tabela13681011[[#This Row],[| f(Xi) |]])&lt;=$E$91,  ABS(Tabela13681011[[#This Row],[Xi]]-B72)&lt;=$E$91 ), "SIM", "NÃO")</calculatedColumnFormula>
    </tableColumn>
  </tableColumns>
  <tableStyleInfo name="TableStyleMedium20" showFirstColumn="0" showLastColumn="1" showRowStripes="1" showColumnStripes="0"/>
</table>
</file>

<file path=xl/tables/table15.xml><?xml version="1.0" encoding="utf-8"?>
<table xmlns="http://schemas.openxmlformats.org/spreadsheetml/2006/main" id="14" name="Tabela1368101115" displayName="Tabela1368101115" ref="A95:F109" headerRowDxfId="37" tableBorderDxfId="36">
  <autoFilter ref="A95:F1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RAÇÃO" totalsRowLabel="Total" dataDxfId="35"/>
    <tableColumn id="2" name="Xi" dataDxfId="34" dataCellStyle="Porcentagem"/>
    <tableColumn id="9" name="f(Xi)" dataDxfId="33" dataCellStyle="Porcentagem">
      <calculatedColumnFormula xml:space="preserve"> 3*POWER(Tabela1368101115[[#This Row],[Xi]],2) - 5*Tabela1368101115[[#This Row],[Xi]] + 1</calculatedColumnFormula>
    </tableColumn>
    <tableColumn id="13" name="f'(Xi)" dataDxfId="32" dataCellStyle="Porcentagem">
      <calculatedColumnFormula xml:space="preserve"> 6*Tabela1368101115[[#This Row],[Xi]] - 5</calculatedColumnFormula>
    </tableColumn>
    <tableColumn id="8" name="| f(Xi) |" dataDxfId="31">
      <calculatedColumnFormula xml:space="preserve"> ABS(Tabela1368101115[[#This Row],[f(Xi)]])</calculatedColumnFormula>
    </tableColumn>
    <tableColumn id="10" name="| f(Xi) &lt;= erro | ou |Xi - Xi+1| &lt; erro" dataDxfId="30">
      <calculatedColumnFormula>IF( OR( ABS(Tabela1368101115[[#This Row],[| f(Xi) |]])&lt;=$E$114,  ABS(Tabela1368101115[[#This Row],[Xi]]-B95)&lt;=$E$114 ), "SIM", "NÃO")</calculatedColumnFormula>
    </tableColumn>
  </tableColumns>
  <tableStyleInfo name="TableStyleMedium20" showFirstColumn="0" showLastColumn="1" showRowStripes="1" showColumnStripes="0"/>
</table>
</file>

<file path=xl/tables/table2.xml><?xml version="1.0" encoding="utf-8"?>
<table xmlns="http://schemas.openxmlformats.org/spreadsheetml/2006/main" id="4" name="Tabela15" displayName="Tabela15" ref="A24:H38" headerRowDxfId="169" tableBorderDxfId="168">
  <autoFilter ref="A24:H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TERAÇÃO" totalsRowLabel="Total" dataDxfId="167"/>
    <tableColumn id="2" name="a" dataDxfId="166" dataCellStyle="Porcentagem"/>
    <tableColumn id="3" name="c" dataDxfId="165" dataCellStyle="Porcentagem">
      <calculatedColumnFormula>(Tabela15[[#This Row],[a]]+Tabela15[[#This Row],[b]])/2</calculatedColumnFormula>
    </tableColumn>
    <tableColumn id="4" name="b" totalsRowFunction="count" dataDxfId="164" dataCellStyle="Porcentagem"/>
    <tableColumn id="5" name="f(c)" dataDxfId="163" dataCellStyle="Porcentagem">
      <calculatedColumnFormula xml:space="preserve"> POWER(Tabela15[[#This Row],[c]],3) - Tabela15[[#This Row],[c]] -4</calculatedColumnFormula>
    </tableColumn>
    <tableColumn id="6" name="f(a)*f(c)" dataDxfId="162" dataCellStyle="Porcentagem">
      <calculatedColumnFormula>IF((I25*Tabela15[[#This Row],[f(c)]]) &gt; 0, "&gt; 0", "&lt; 0")</calculatedColumnFormula>
    </tableColumn>
    <tableColumn id="8" name="| b - a |" dataDxfId="161">
      <calculatedColumnFormula xml:space="preserve"> ABS(Tabela15[[#This Row],[b]] - Tabela15[[#This Row],[a]])</calculatedColumnFormula>
    </tableColumn>
    <tableColumn id="10" name="| b - a | &lt; erro " dataDxfId="160">
      <calculatedColumnFormula>IF(ABS(Tabela15[[#This Row],[| b - a |]])&lt;$E$43, "SIM", "NÃO")</calculatedColumnFormula>
    </tableColumn>
  </tableColumns>
  <tableStyleInfo name="TableStyleMedium20" showFirstColumn="0" showLastColumn="1" showRowStripes="1" showColumnStripes="0"/>
</table>
</file>

<file path=xl/tables/table3.xml><?xml version="1.0" encoding="utf-8"?>
<table xmlns="http://schemas.openxmlformats.org/spreadsheetml/2006/main" id="6" name="Tabela157" displayName="Tabela157" ref="A47:H61" headerRowDxfId="159" tableBorderDxfId="158">
  <autoFilter ref="A47:H6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TERAÇÃO" totalsRowLabel="Total" dataDxfId="157"/>
    <tableColumn id="2" name="a" dataDxfId="156" dataCellStyle="Porcentagem"/>
    <tableColumn id="3" name="c" dataDxfId="155" dataCellStyle="Porcentagem">
      <calculatedColumnFormula>(Tabela157[[#This Row],[a]]+Tabela157[[#This Row],[b]])/2</calculatedColumnFormula>
    </tableColumn>
    <tableColumn id="4" name="b" totalsRowFunction="count" dataDxfId="154" dataCellStyle="Porcentagem"/>
    <tableColumn id="5" name="f(c)" dataDxfId="153" dataCellStyle="Porcentagem">
      <calculatedColumnFormula xml:space="preserve"> POWER(Tabela157[[#This Row],[c]],3) - 4*POWER(Tabela157[[#This Row],[c]],2) + 2</calculatedColumnFormula>
    </tableColumn>
    <tableColumn id="6" name="f(a)*f(c)" dataDxfId="152" dataCellStyle="Porcentagem">
      <calculatedColumnFormula>IF((I48*Tabela157[[#This Row],[f(c)]]) &gt; 0, "&gt; 0", "&lt; 0")</calculatedColumnFormula>
    </tableColumn>
    <tableColumn id="8" name="| b - a |" dataDxfId="151">
      <calculatedColumnFormula xml:space="preserve"> ABS(Tabela157[[#This Row],[b]] - Tabela157[[#This Row],[a]])</calculatedColumnFormula>
    </tableColumn>
    <tableColumn id="10" name="| b - a | &lt; erro " dataDxfId="150">
      <calculatedColumnFormula>IF(ABS(Tabela157[[#This Row],[| b - a |]])&lt;$E$66, "SIM", "NÃO")</calculatedColumnFormula>
    </tableColumn>
  </tableColumns>
  <tableStyleInfo name="TableStyleMedium20" showFirstColumn="0" showLastColumn="1" showRowStripes="1" showColumnStripes="0"/>
</table>
</file>

<file path=xl/tables/table4.xml><?xml version="1.0" encoding="utf-8"?>
<table xmlns="http://schemas.openxmlformats.org/spreadsheetml/2006/main" id="12" name="Tabela15713" displayName="Tabela15713" ref="A70:H84" headerRowDxfId="149" tableBorderDxfId="148">
  <autoFilter ref="A70:H8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TERAÇÃO" totalsRowLabel="Total" dataDxfId="147"/>
    <tableColumn id="2" name="a" dataDxfId="146" dataCellStyle="Porcentagem"/>
    <tableColumn id="3" name="c" dataDxfId="145" dataCellStyle="Porcentagem">
      <calculatedColumnFormula>(Tabela15713[[#This Row],[a]]+Tabela15713[[#This Row],[b]])/2</calculatedColumnFormula>
    </tableColumn>
    <tableColumn id="4" name="b" totalsRowFunction="count" dataDxfId="144" dataCellStyle="Porcentagem"/>
    <tableColumn id="5" name="f(c)" dataDxfId="143" dataCellStyle="Porcentagem">
      <calculatedColumnFormula xml:space="preserve"> POWER(Tabela15713[[#This Row],[c]],2) - 2</calculatedColumnFormula>
    </tableColumn>
    <tableColumn id="6" name="f(a)*f(c)" dataDxfId="142" dataCellStyle="Porcentagem">
      <calculatedColumnFormula>IF((I71*Tabela15713[[#This Row],[f(c)]]) &gt; 0, "&gt; 0", "&lt; 0")</calculatedColumnFormula>
    </tableColumn>
    <tableColumn id="8" name="| b - a |" dataDxfId="141">
      <calculatedColumnFormula xml:space="preserve"> ABS(Tabela15713[[#This Row],[b]] - Tabela15713[[#This Row],[a]])</calculatedColumnFormula>
    </tableColumn>
    <tableColumn id="10" name="| b - a | &lt; erro " dataDxfId="140">
      <calculatedColumnFormula>IF(ABS(Tabela15713[[#This Row],[| b - a |]])&lt;$E$89, "SIM", "NÃO")</calculatedColumnFormula>
    </tableColumn>
  </tableColumns>
  <tableStyleInfo name="TableStyleMedium20" showFirstColumn="0" showLastColumn="1" showRowStripes="1" showColumnStripes="0"/>
</table>
</file>

<file path=xl/tables/table5.xml><?xml version="1.0" encoding="utf-8"?>
<table xmlns="http://schemas.openxmlformats.org/spreadsheetml/2006/main" id="13" name="Tabela1571314" displayName="Tabela1571314" ref="A93:H107" headerRowDxfId="139" tableBorderDxfId="138">
  <autoFilter ref="A93:H10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TERAÇÃO" totalsRowLabel="Total" dataDxfId="137"/>
    <tableColumn id="2" name="a" dataDxfId="136" dataCellStyle="Porcentagem"/>
    <tableColumn id="3" name="c" dataDxfId="135" dataCellStyle="Porcentagem">
      <calculatedColumnFormula>(Tabela1571314[[#This Row],[a]]+Tabela1571314[[#This Row],[b]])/2</calculatedColumnFormula>
    </tableColumn>
    <tableColumn id="4" name="b" totalsRowFunction="count" dataDxfId="134" dataCellStyle="Porcentagem"/>
    <tableColumn id="5" name="f(c)" dataDxfId="133" dataCellStyle="Porcentagem">
      <calculatedColumnFormula xml:space="preserve"> 3*POWER(Tabela1571314[[#This Row],[c]],2) - 5*Tabela1571314[[#This Row],[c]] + 1</calculatedColumnFormula>
    </tableColumn>
    <tableColumn id="6" name="f(a)*f(c)" dataDxfId="132" dataCellStyle="Porcentagem">
      <calculatedColumnFormula>IF((I94*Tabela1571314[[#This Row],[f(c)]]) &gt; 0, "&gt; 0", "&lt; 0")</calculatedColumnFormula>
    </tableColumn>
    <tableColumn id="8" name="| b - a |" dataDxfId="131">
      <calculatedColumnFormula xml:space="preserve"> ABS(Tabela1571314[[#This Row],[b]] - Tabela1571314[[#This Row],[a]])</calculatedColumnFormula>
    </tableColumn>
    <tableColumn id="10" name="| b - a | &lt; erro " dataDxfId="130">
      <calculatedColumnFormula>IF(ABS(Tabela1571314[[#This Row],[| b - a |]])&lt;$E$112, "SIM", "NÃO")</calculatedColumnFormula>
    </tableColumn>
  </tableColumns>
  <tableStyleInfo name="TableStyleMedium20" showFirstColumn="0" showLastColumn="1" showRowStripes="1" showColumnStripes="0"/>
</table>
</file>

<file path=xl/tables/table6.xml><?xml version="1.0" encoding="utf-8"?>
<table xmlns="http://schemas.openxmlformats.org/spreadsheetml/2006/main" id="2" name="Tabela13" displayName="Tabela13" ref="A1:J15" headerRowDxfId="129" tableBorderDxfId="128">
  <autoFilter ref="A1:J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RAÇÃO" totalsRowLabel="Total" dataDxfId="127"/>
    <tableColumn id="2" name="a" dataDxfId="126" dataCellStyle="Porcentagem"/>
    <tableColumn id="3" name="c" dataDxfId="125" dataCellStyle="Porcentagem">
      <calculatedColumnFormula>( (Tabela13[[#This Row],[a]]*Tabela13[[#This Row],[f(b)]] - Tabela13[[#This Row],[b]]*Tabela13[[#This Row],[f(a)]] )/ (Tabela13[[#This Row],[f(b)]] - Tabela13[[#This Row],[f(a)]] ) )</calculatedColumnFormula>
    </tableColumn>
    <tableColumn id="4" name="b" totalsRowFunction="count" dataDxfId="124" dataCellStyle="Porcentagem"/>
    <tableColumn id="9" name="f(a)" dataDxfId="123" dataCellStyle="Porcentagem">
      <calculatedColumnFormula xml:space="preserve"> POWER(Tabela13[[#This Row],[a]],3) - 9 * Tabela13[[#This Row],[a]] + 3</calculatedColumnFormula>
    </tableColumn>
    <tableColumn id="13" name="f(c)" dataDxfId="122" dataCellStyle="Porcentagem">
      <calculatedColumnFormula xml:space="preserve"> POWER(Tabela13[[#This Row],[c]],3) - 9 * Tabela13[[#This Row],[c]] + 3</calculatedColumnFormula>
    </tableColumn>
    <tableColumn id="5" name="f(b)" dataDxfId="121" dataCellStyle="Porcentagem">
      <calculatedColumnFormula xml:space="preserve"> POWER(Tabela13[[#This Row],[b]],3) - 9 * Tabela13[[#This Row],[b]] + 3</calculatedColumnFormula>
    </tableColumn>
    <tableColumn id="6" name="f(a)*f(c)" dataDxfId="120" dataCellStyle="Porcentagem">
      <calculatedColumnFormula>IF( (E2*Tabela13[[#This Row],[f(c)]]) &lt; 0, "&lt; 0", "&gt; 0")</calculatedColumnFormula>
    </tableColumn>
    <tableColumn id="8" name="| f(c) |" dataDxfId="119">
      <calculatedColumnFormula xml:space="preserve"> ABS(Tabela13[[#This Row],[f(c)]])</calculatedColumnFormula>
    </tableColumn>
    <tableColumn id="10" name="| f(c) &lt;= erro |" dataDxfId="118">
      <calculatedColumnFormula>IF(ABS(Tabela13[[#This Row],[| f(c) |]])&lt;=$E$20, "SIM", "NÃO")</calculatedColumnFormula>
    </tableColumn>
  </tableColumns>
  <tableStyleInfo name="TableStyleMedium20" showFirstColumn="0" showLastColumn="1" showRowStripes="1" showColumnStripes="0"/>
</table>
</file>

<file path=xl/tables/table7.xml><?xml version="1.0" encoding="utf-8"?>
<table xmlns="http://schemas.openxmlformats.org/spreadsheetml/2006/main" id="3" name="Tabela134" displayName="Tabela134" ref="A25:J39" headerRowDxfId="117" tableBorderDxfId="116">
  <autoFilter ref="A25:J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RAÇÃO" totalsRowLabel="Total" dataDxfId="115"/>
    <tableColumn id="2" name="a" dataDxfId="114" dataCellStyle="Porcentagem"/>
    <tableColumn id="3" name="c" dataDxfId="113" dataCellStyle="Porcentagem">
      <calculatedColumnFormula>( (Tabela134[[#This Row],[a]]*Tabela134[[#This Row],[f(b)]] - Tabela134[[#This Row],[b]]*Tabela134[[#This Row],[f(a)]] )/ (Tabela134[[#This Row],[f(b)]] - Tabela134[[#This Row],[f(a)]] ) )</calculatedColumnFormula>
    </tableColumn>
    <tableColumn id="4" name="b" totalsRowFunction="count" dataDxfId="112" dataCellStyle="Porcentagem"/>
    <tableColumn id="9" name="f(a)" dataDxfId="111" dataCellStyle="Porcentagem">
      <calculatedColumnFormula xml:space="preserve"> POWER(Tabela134[[#This Row],[a]],3) - Tabela134[[#This Row],[a]] - 4</calculatedColumnFormula>
    </tableColumn>
    <tableColumn id="13" name="f(c)" dataDxfId="110" dataCellStyle="Porcentagem">
      <calculatedColumnFormula xml:space="preserve"> POWER(Tabela134[[#This Row],[c]],3) - Tabela134[[#This Row],[c]] -4</calculatedColumnFormula>
    </tableColumn>
    <tableColumn id="5" name="f(b)" dataDxfId="109" dataCellStyle="Porcentagem">
      <calculatedColumnFormula xml:space="preserve"> POWER(Tabela134[[#This Row],[b]],3) -  Tabela134[[#This Row],[b]] -4</calculatedColumnFormula>
    </tableColumn>
    <tableColumn id="6" name="f(a)*f(c)" dataDxfId="108" dataCellStyle="Porcentagem">
      <calculatedColumnFormula>IF( (E26*Tabela134[[#This Row],[f(c)]]) &lt; 0, "&lt; 0", "&gt; 0")</calculatedColumnFormula>
    </tableColumn>
    <tableColumn id="8" name="| f(c) |" dataDxfId="107">
      <calculatedColumnFormula xml:space="preserve"> ABS(Tabela134[[#This Row],[f(c)]])</calculatedColumnFormula>
    </tableColumn>
    <tableColumn id="10" name="| f(c) &lt;= erro |" dataDxfId="106">
      <calculatedColumnFormula>IF(ABS(Tabela134[[#This Row],[| f(c) |]])&lt;=$E$44, "SIM", "NÃO")</calculatedColumnFormula>
    </tableColumn>
  </tableColumns>
  <tableStyleInfo name="TableStyleMedium20" showFirstColumn="0" showLastColumn="1" showRowStripes="1" showColumnStripes="0"/>
</table>
</file>

<file path=xl/tables/table8.xml><?xml version="1.0" encoding="utf-8"?>
<table xmlns="http://schemas.openxmlformats.org/spreadsheetml/2006/main" id="8" name="Tabela1349" displayName="Tabela1349" ref="A48:J62" headerRowDxfId="105" tableBorderDxfId="104">
  <autoFilter ref="A48:J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RAÇÃO" totalsRowLabel="Total" dataDxfId="103"/>
    <tableColumn id="2" name="a" dataDxfId="102" dataCellStyle="Porcentagem"/>
    <tableColumn id="3" name="c" dataDxfId="101" dataCellStyle="Porcentagem">
      <calculatedColumnFormula>( (Tabela1349[[#This Row],[a]]*Tabela1349[[#This Row],[f(b)]] - Tabela1349[[#This Row],[b]]*Tabela1349[[#This Row],[f(a)]] )/ (Tabela1349[[#This Row],[f(b)]] - Tabela1349[[#This Row],[f(a)]] ) )</calculatedColumnFormula>
    </tableColumn>
    <tableColumn id="4" name="b" totalsRowFunction="count" dataDxfId="100" dataCellStyle="Porcentagem"/>
    <tableColumn id="9" name="f(a)" dataDxfId="99" dataCellStyle="Porcentagem">
      <calculatedColumnFormula xml:space="preserve"> POWER(Tabela1349[[#This Row],[a]],3) - 4 * POWER(Tabela1349[[#This Row],[a]],2) + 2</calculatedColumnFormula>
    </tableColumn>
    <tableColumn id="13" name="f(c)" dataDxfId="98" dataCellStyle="Porcentagem">
      <calculatedColumnFormula xml:space="preserve"> POWER(Tabela1349[[#This Row],[c]],3) - 4*POWER(Tabela1349[[#This Row],[c]],2) + 2</calculatedColumnFormula>
    </tableColumn>
    <tableColumn id="5" name="f(b)" dataDxfId="97" dataCellStyle="Porcentagem">
      <calculatedColumnFormula xml:space="preserve"> POWER(Tabela1349[[#This Row],[b]],3) -  4 * POWER(Tabela1349[[#This Row],[b]],2) + 2</calculatedColumnFormula>
    </tableColumn>
    <tableColumn id="6" name="f(a)*f(c)" dataDxfId="96" dataCellStyle="Porcentagem">
      <calculatedColumnFormula>IF( (E49*Tabela1349[[#This Row],[f(c)]]) &lt; 0, "&lt; 0", "&gt; 0")</calculatedColumnFormula>
    </tableColumn>
    <tableColumn id="8" name="| f(c) |" dataDxfId="95">
      <calculatedColumnFormula xml:space="preserve"> ABS(Tabela1349[[#This Row],[f(c)]])</calculatedColumnFormula>
    </tableColumn>
    <tableColumn id="10" name="| f(c) &lt;= erro |" dataDxfId="94">
      <calculatedColumnFormula>IF(ABS(Tabela1349[[#This Row],[| f(c) |]])&lt;=$E$67, "SIM", "NÃO")</calculatedColumnFormula>
    </tableColumn>
  </tableColumns>
  <tableStyleInfo name="TableStyleMedium20" showFirstColumn="0" showLastColumn="1" showRowStripes="1" showColumnStripes="0"/>
</table>
</file>

<file path=xl/tables/table9.xml><?xml version="1.0" encoding="utf-8"?>
<table xmlns="http://schemas.openxmlformats.org/spreadsheetml/2006/main" id="11" name="Tabela134912" displayName="Tabela134912" ref="A71:J85" headerRowDxfId="93" tableBorderDxfId="92">
  <autoFilter ref="A71:J8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RAÇÃO" totalsRowLabel="Total" dataDxfId="91"/>
    <tableColumn id="2" name="a" dataDxfId="90" dataCellStyle="Porcentagem"/>
    <tableColumn id="3" name="c" dataDxfId="89" dataCellStyle="Porcentagem">
      <calculatedColumnFormula>( (Tabela134912[[#This Row],[a]]*Tabela134912[[#This Row],[f(b)]] - Tabela134912[[#This Row],[b]]*Tabela134912[[#This Row],[f(a)]] )/ (Tabela134912[[#This Row],[f(b)]] - Tabela134912[[#This Row],[f(a)]] ) )</calculatedColumnFormula>
    </tableColumn>
    <tableColumn id="4" name="b" totalsRowFunction="count" dataDxfId="88" dataCellStyle="Porcentagem"/>
    <tableColumn id="9" name="f(a)" dataDxfId="87" dataCellStyle="Porcentagem">
      <calculatedColumnFormula xml:space="preserve"> POWER(Tabela134912[[#This Row],[a]],2) - 2</calculatedColumnFormula>
    </tableColumn>
    <tableColumn id="13" name="f(c)" dataDxfId="86" dataCellStyle="Porcentagem">
      <calculatedColumnFormula xml:space="preserve"> POWER(Tabela134912[[#This Row],[c]],2) - 2</calculatedColumnFormula>
    </tableColumn>
    <tableColumn id="5" name="f(b)" dataDxfId="85" dataCellStyle="Porcentagem">
      <calculatedColumnFormula xml:space="preserve"> POWER(Tabela134912[[#This Row],[b]],2) - 2</calculatedColumnFormula>
    </tableColumn>
    <tableColumn id="6" name="f(a)*f(c)" dataDxfId="84" dataCellStyle="Porcentagem">
      <calculatedColumnFormula>IF( (E72*Tabela134912[[#This Row],[f(c)]]) &lt; 0, "&lt; 0", "&gt; 0")</calculatedColumnFormula>
    </tableColumn>
    <tableColumn id="8" name="| f(c) |" dataDxfId="83">
      <calculatedColumnFormula xml:space="preserve"> ABS(Tabela134912[[#This Row],[f(c)]])</calculatedColumnFormula>
    </tableColumn>
    <tableColumn id="10" name="| f(c) &lt;= erro |" dataDxfId="82">
      <calculatedColumnFormula>IF(ABS(Tabela134912[[#This Row],[| f(c) |]])&lt;=$E$90, "SIM", "NÃO")</calculatedColumnFormula>
    </tableColumn>
  </tableColumns>
  <tableStyleInfo name="TableStyleMedium20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113"/>
  <sheetViews>
    <sheetView zoomScale="115" zoomScaleNormal="115" workbookViewId="0">
      <selection activeCell="H9" sqref="H9"/>
    </sheetView>
  </sheetViews>
  <sheetFormatPr defaultRowHeight="15" x14ac:dyDescent="0.25"/>
  <cols>
    <col min="1" max="1" width="16" style="1" customWidth="1"/>
    <col min="2" max="4" width="15.7109375" customWidth="1"/>
    <col min="5" max="5" width="16.7109375" customWidth="1"/>
    <col min="6" max="6" width="12.85546875" customWidth="1"/>
    <col min="7" max="7" width="17.42578125" customWidth="1"/>
    <col min="8" max="8" width="23.7109375" customWidth="1"/>
    <col min="9" max="9" width="17" customWidth="1"/>
  </cols>
  <sheetData>
    <row r="1" spans="1:9" ht="19.5" thickBot="1" x14ac:dyDescent="0.3">
      <c r="A1" s="8" t="s">
        <v>3</v>
      </c>
      <c r="B1" s="9" t="s">
        <v>0</v>
      </c>
      <c r="C1" s="24" t="s">
        <v>1</v>
      </c>
      <c r="D1" s="10" t="s">
        <v>2</v>
      </c>
      <c r="E1" s="11" t="s">
        <v>5</v>
      </c>
      <c r="F1" s="9" t="s">
        <v>8</v>
      </c>
      <c r="G1" s="12" t="s">
        <v>7</v>
      </c>
      <c r="H1" s="13" t="s">
        <v>22</v>
      </c>
      <c r="I1" s="14" t="s">
        <v>4</v>
      </c>
    </row>
    <row r="2" spans="1:9" x14ac:dyDescent="0.25">
      <c r="A2" s="2">
        <v>0</v>
      </c>
      <c r="B2" s="15">
        <f>E21</f>
        <v>0</v>
      </c>
      <c r="C2" s="16">
        <f>(Tabela1[[#This Row],[a]]+Tabela1[[#This Row],[b]])/2</f>
        <v>0.5</v>
      </c>
      <c r="D2" s="17">
        <f>F21</f>
        <v>1</v>
      </c>
      <c r="E2" s="18">
        <f xml:space="preserve"> POWER(Tabela1[[#This Row],[c]],3) - 9 * Tabela1[[#This Row],[c]] + 3</f>
        <v>-1.375</v>
      </c>
      <c r="F2" s="15" t="str">
        <f>IF((I2*Tabela1[[#This Row],[f(c)]]) &gt; 0, "&gt; 0", "&lt; 0")</f>
        <v>&lt; 0</v>
      </c>
      <c r="G2" s="19">
        <f xml:space="preserve"> ABS(Tabela1[[#This Row],[b]] - Tabela1[[#This Row],[a]])</f>
        <v>1</v>
      </c>
      <c r="H2" s="4" t="str">
        <f>IF(ABS(Tabela1[[#This Row],[| b - a |]])&lt;$E$20, "SIM", "NÃO")</f>
        <v>NÃO</v>
      </c>
      <c r="I2" s="6">
        <f xml:space="preserve"> POWER(Tabela1[[#This Row],[a]],3) - 9 * Tabela1[[#This Row],[a]] + 3</f>
        <v>3</v>
      </c>
    </row>
    <row r="3" spans="1:9" x14ac:dyDescent="0.25">
      <c r="A3" s="2">
        <v>1</v>
      </c>
      <c r="B3" s="15">
        <f>IF(F2="&lt; 0",  B2, C2 )</f>
        <v>0</v>
      </c>
      <c r="C3" s="16">
        <f>(Tabela1[[#This Row],[a]]+Tabela1[[#This Row],[b]])/2</f>
        <v>0.25</v>
      </c>
      <c r="D3" s="17">
        <f>IF(F2="&lt; 0",   C2,  D2 )</f>
        <v>0.5</v>
      </c>
      <c r="E3" s="18">
        <f xml:space="preserve"> POWER(Tabela1[[#This Row],[c]],3) - 9 * Tabela1[[#This Row],[c]] + 3</f>
        <v>0.765625</v>
      </c>
      <c r="F3" s="15" t="str">
        <f>IF((I3*Tabela1[[#This Row],[f(c)]]) &gt; 0, "&gt; 0", "&lt; 0")</f>
        <v>&gt; 0</v>
      </c>
      <c r="G3" s="19">
        <f xml:space="preserve"> ABS(Tabela1[[#This Row],[b]] - Tabela1[[#This Row],[a]])</f>
        <v>0.5</v>
      </c>
      <c r="H3" s="4" t="str">
        <f>IF(ABS(Tabela1[[#This Row],[| b - a |]])&lt;$E$20, "SIM", "NÃO")</f>
        <v>NÃO</v>
      </c>
      <c r="I3" s="6">
        <f xml:space="preserve"> POWER(Tabela1[[#This Row],[a]],3) - 9 * Tabela1[[#This Row],[a]] + 3</f>
        <v>3</v>
      </c>
    </row>
    <row r="4" spans="1:9" x14ac:dyDescent="0.25">
      <c r="A4" s="2">
        <v>2</v>
      </c>
      <c r="B4" s="15">
        <f>IF(F3="&lt; 0",  B3, C3 )</f>
        <v>0.25</v>
      </c>
      <c r="C4" s="16">
        <f>(Tabela1[[#This Row],[a]]+Tabela1[[#This Row],[b]])/2</f>
        <v>0.375</v>
      </c>
      <c r="D4" s="17">
        <f t="shared" ref="D4:D15" si="0">IF(F3="&lt; 0",   C3,  D3 )</f>
        <v>0.5</v>
      </c>
      <c r="E4" s="18">
        <f xml:space="preserve"> POWER(Tabela1[[#This Row],[c]],3) - 9 * Tabela1[[#This Row],[c]] + 3</f>
        <v>-0.322265625</v>
      </c>
      <c r="F4" s="15" t="str">
        <f>IF((I4*Tabela1[[#This Row],[f(c)]]) &gt; 0, "&gt; 0", "&lt; 0")</f>
        <v>&lt; 0</v>
      </c>
      <c r="G4" s="19">
        <f xml:space="preserve"> ABS(Tabela1[[#This Row],[b]] - Tabela1[[#This Row],[a]])</f>
        <v>0.25</v>
      </c>
      <c r="H4" s="4" t="str">
        <f>IF(ABS(Tabela1[[#This Row],[| b - a |]])&lt;$E$20, "SIM", "NÃO")</f>
        <v>NÃO</v>
      </c>
      <c r="I4" s="6">
        <f xml:space="preserve"> POWER(Tabela1[[#This Row],[a]],3) - 9 * Tabela1[[#This Row],[a]] + 3</f>
        <v>0.765625</v>
      </c>
    </row>
    <row r="5" spans="1:9" x14ac:dyDescent="0.25">
      <c r="A5" s="2">
        <v>3</v>
      </c>
      <c r="B5" s="15">
        <f t="shared" ref="B5:B15" si="1">IF(F4="&lt; 0",  B4, C4 )</f>
        <v>0.25</v>
      </c>
      <c r="C5" s="16">
        <f>(Tabela1[[#This Row],[a]]+Tabela1[[#This Row],[b]])/2</f>
        <v>0.3125</v>
      </c>
      <c r="D5" s="17">
        <f t="shared" si="0"/>
        <v>0.375</v>
      </c>
      <c r="E5" s="18">
        <f xml:space="preserve"> POWER(Tabela1[[#This Row],[c]],3) - 9 * Tabela1[[#This Row],[c]] + 3</f>
        <v>0.218017578125</v>
      </c>
      <c r="F5" s="15" t="str">
        <f>IF((I5*Tabela1[[#This Row],[f(c)]]) &gt; 0, "&gt; 0", "&lt; 0")</f>
        <v>&gt; 0</v>
      </c>
      <c r="G5" s="19">
        <f xml:space="preserve"> ABS(Tabela1[[#This Row],[b]] - Tabela1[[#This Row],[a]])</f>
        <v>0.125</v>
      </c>
      <c r="H5" s="4" t="str">
        <f>IF(ABS(Tabela1[[#This Row],[| b - a |]])&lt;$E$20, "SIM", "NÃO")</f>
        <v>NÃO</v>
      </c>
      <c r="I5" s="6">
        <f xml:space="preserve"> POWER(Tabela1[[#This Row],[a]],3) - 9 * Tabela1[[#This Row],[a]] + 3</f>
        <v>0.765625</v>
      </c>
    </row>
    <row r="6" spans="1:9" x14ac:dyDescent="0.25">
      <c r="A6" s="2">
        <v>4</v>
      </c>
      <c r="B6" s="15">
        <f t="shared" si="1"/>
        <v>0.3125</v>
      </c>
      <c r="C6" s="16">
        <f>(Tabela1[[#This Row],[a]]+Tabela1[[#This Row],[b]])/2</f>
        <v>0.34375</v>
      </c>
      <c r="D6" s="17">
        <f>IF(F5="&lt; 0",   C5,  D5 )</f>
        <v>0.375</v>
      </c>
      <c r="E6" s="18">
        <f xml:space="preserve"> POWER(Tabela1[[#This Row],[c]],3) - 9 * Tabela1[[#This Row],[c]] + 3</f>
        <v>-5.3131103515625E-2</v>
      </c>
      <c r="F6" s="15" t="str">
        <f>IF((I6*Tabela1[[#This Row],[f(c)]]) &gt; 0, "&gt; 0", "&lt; 0")</f>
        <v>&lt; 0</v>
      </c>
      <c r="G6" s="19">
        <f xml:space="preserve"> ABS(Tabela1[[#This Row],[b]] - Tabela1[[#This Row],[a]])</f>
        <v>6.25E-2</v>
      </c>
      <c r="H6" s="4" t="str">
        <f>IF(ABS(Tabela1[[#This Row],[| b - a |]])&lt;$E$20, "SIM", "NÃO")</f>
        <v>NÃO</v>
      </c>
      <c r="I6" s="6">
        <f xml:space="preserve"> POWER(Tabela1[[#This Row],[a]],3) - 9 * Tabela1[[#This Row],[a]] + 3</f>
        <v>0.218017578125</v>
      </c>
    </row>
    <row r="7" spans="1:9" x14ac:dyDescent="0.25">
      <c r="A7" s="2">
        <v>5</v>
      </c>
      <c r="B7" s="15">
        <f t="shared" si="1"/>
        <v>0.3125</v>
      </c>
      <c r="C7" s="16">
        <f>(Tabela1[[#This Row],[a]]+Tabela1[[#This Row],[b]])/2</f>
        <v>0.328125</v>
      </c>
      <c r="D7" s="17">
        <f t="shared" si="0"/>
        <v>0.34375</v>
      </c>
      <c r="E7" s="18">
        <f xml:space="preserve"> POWER(Tabela1[[#This Row],[c]],3) - 9 * Tabela1[[#This Row],[c]] + 3</f>
        <v>8.2202911376953125E-2</v>
      </c>
      <c r="F7" s="15" t="str">
        <f>IF((I7*Tabela1[[#This Row],[f(c)]]) &gt; 0, "&gt; 0", "&lt; 0")</f>
        <v>&gt; 0</v>
      </c>
      <c r="G7" s="19">
        <f xml:space="preserve"> ABS(Tabela1[[#This Row],[b]] - Tabela1[[#This Row],[a]])</f>
        <v>3.125E-2</v>
      </c>
      <c r="H7" s="4" t="str">
        <f>IF(ABS(Tabela1[[#This Row],[| b - a |]])&lt;$E$20, "SIM", "NÃO")</f>
        <v>NÃO</v>
      </c>
      <c r="I7" s="6">
        <f xml:space="preserve"> POWER(Tabela1[[#This Row],[a]],3) - 9 * Tabela1[[#This Row],[a]] + 3</f>
        <v>0.218017578125</v>
      </c>
    </row>
    <row r="8" spans="1:9" x14ac:dyDescent="0.25">
      <c r="A8" s="2">
        <v>6</v>
      </c>
      <c r="B8" s="15">
        <f t="shared" si="1"/>
        <v>0.328125</v>
      </c>
      <c r="C8" s="16">
        <f>(Tabela1[[#This Row],[a]]+Tabela1[[#This Row],[b]])/2</f>
        <v>0.3359375</v>
      </c>
      <c r="D8" s="17">
        <f t="shared" si="0"/>
        <v>0.34375</v>
      </c>
      <c r="E8" s="18">
        <f xml:space="preserve"> POWER(Tabela1[[#This Row],[c]],3) - 9 * Tabela1[[#This Row],[c]] + 3</f>
        <v>1.4474391937255859E-2</v>
      </c>
      <c r="F8" s="15" t="str">
        <f>IF((I8*Tabela1[[#This Row],[f(c)]]) &gt; 0, "&gt; 0", "&lt; 0")</f>
        <v>&gt; 0</v>
      </c>
      <c r="G8" s="19">
        <f xml:space="preserve"> ABS(Tabela1[[#This Row],[b]] - Tabela1[[#This Row],[a]])</f>
        <v>1.5625E-2</v>
      </c>
      <c r="H8" s="4" t="str">
        <f>IF(ABS(Tabela1[[#This Row],[| b - a |]])&lt;$E$20, "SIM", "NÃO")</f>
        <v>NÃO</v>
      </c>
      <c r="I8" s="6">
        <f xml:space="preserve"> POWER(Tabela1[[#This Row],[a]],3) - 9 * Tabela1[[#This Row],[a]] + 3</f>
        <v>8.2202911376953125E-2</v>
      </c>
    </row>
    <row r="9" spans="1:9" x14ac:dyDescent="0.25">
      <c r="A9" s="2">
        <v>7</v>
      </c>
      <c r="B9" s="15">
        <f t="shared" si="1"/>
        <v>0.3359375</v>
      </c>
      <c r="C9" s="16">
        <f>(Tabela1[[#This Row],[a]]+Tabela1[[#This Row],[b]])/2</f>
        <v>0.33984375</v>
      </c>
      <c r="D9" s="17">
        <f t="shared" si="0"/>
        <v>0.34375</v>
      </c>
      <c r="E9" s="18">
        <f xml:space="preserve"> POWER(Tabela1[[#This Row],[c]],3) - 9 * Tabela1[[#This Row],[c]] + 3</f>
        <v>-1.9343912601470947E-2</v>
      </c>
      <c r="F9" s="15" t="str">
        <f>IF((I9*Tabela1[[#This Row],[f(c)]]) &gt; 0, "&gt; 0", "&lt; 0")</f>
        <v>&lt; 0</v>
      </c>
      <c r="G9" s="19">
        <f xml:space="preserve"> ABS(Tabela1[[#This Row],[b]] - Tabela1[[#This Row],[a]])</f>
        <v>7.8125E-3</v>
      </c>
      <c r="H9" s="4" t="str">
        <f>IF(ABS(Tabela1[[#This Row],[| b - a |]])&lt;$E$20, "SIM", "NÃO")</f>
        <v>SIM</v>
      </c>
      <c r="I9" s="6">
        <f xml:space="preserve"> POWER(Tabela1[[#This Row],[a]],3) - 9 * Tabela1[[#This Row],[a]] + 3</f>
        <v>1.4474391937255859E-2</v>
      </c>
    </row>
    <row r="10" spans="1:9" x14ac:dyDescent="0.25">
      <c r="A10" s="2">
        <v>8</v>
      </c>
      <c r="B10" s="15">
        <f t="shared" si="1"/>
        <v>0.3359375</v>
      </c>
      <c r="C10" s="16">
        <f>(Tabela1[[#This Row],[a]]+Tabela1[[#This Row],[b]])/2</f>
        <v>0.337890625</v>
      </c>
      <c r="D10" s="17">
        <f t="shared" si="0"/>
        <v>0.33984375</v>
      </c>
      <c r="E10" s="18">
        <f xml:space="preserve"> POWER(Tabela1[[#This Row],[c]],3) - 9 * Tabela1[[#This Row],[c]] + 3</f>
        <v>-2.4386271834373474E-3</v>
      </c>
      <c r="F10" s="15" t="str">
        <f>IF((I10*Tabela1[[#This Row],[f(c)]]) &gt; 0, "&gt; 0", "&lt; 0")</f>
        <v>&lt; 0</v>
      </c>
      <c r="G10" s="19">
        <f xml:space="preserve"> ABS(Tabela1[[#This Row],[b]] - Tabela1[[#This Row],[a]])</f>
        <v>3.90625E-3</v>
      </c>
      <c r="H10" s="4" t="str">
        <f>IF(ABS(Tabela1[[#This Row],[| b - a |]])&lt;$E$20, "SIM", "NÃO")</f>
        <v>SIM</v>
      </c>
      <c r="I10" s="6">
        <f xml:space="preserve"> POWER(Tabela1[[#This Row],[a]],3) - 9 * Tabela1[[#This Row],[a]] + 3</f>
        <v>1.4474391937255859E-2</v>
      </c>
    </row>
    <row r="11" spans="1:9" x14ac:dyDescent="0.25">
      <c r="A11" s="2">
        <v>9</v>
      </c>
      <c r="B11" s="15">
        <f t="shared" si="1"/>
        <v>0.3359375</v>
      </c>
      <c r="C11" s="16">
        <f>(Tabela1[[#This Row],[a]]+Tabela1[[#This Row],[b]])/2</f>
        <v>0.3369140625</v>
      </c>
      <c r="D11" s="17">
        <f t="shared" si="0"/>
        <v>0.337890625</v>
      </c>
      <c r="E11" s="18">
        <f xml:space="preserve"> POWER(Tabela1[[#This Row],[c]],3) - 9 * Tabela1[[#This Row],[c]] + 3</f>
        <v>6.016918458044529E-3</v>
      </c>
      <c r="F11" s="15" t="str">
        <f>IF((I11*Tabela1[[#This Row],[f(c)]]) &gt; 0, "&gt; 0", "&lt; 0")</f>
        <v>&gt; 0</v>
      </c>
      <c r="G11" s="19">
        <f xml:space="preserve"> ABS(Tabela1[[#This Row],[b]] - Tabela1[[#This Row],[a]])</f>
        <v>1.953125E-3</v>
      </c>
      <c r="H11" s="4" t="str">
        <f>IF(ABS(Tabela1[[#This Row],[| b - a |]])&lt;$E$20, "SIM", "NÃO")</f>
        <v>SIM</v>
      </c>
      <c r="I11" s="6">
        <f xml:space="preserve"> POWER(Tabela1[[#This Row],[a]],3) - 9 * Tabela1[[#This Row],[a]] + 3</f>
        <v>1.4474391937255859E-2</v>
      </c>
    </row>
    <row r="12" spans="1:9" x14ac:dyDescent="0.25">
      <c r="A12" s="2">
        <v>10</v>
      </c>
      <c r="B12" s="15">
        <f t="shared" si="1"/>
        <v>0.3369140625</v>
      </c>
      <c r="C12" s="16">
        <f>(Tabela1[[#This Row],[a]]+Tabela1[[#This Row],[b]])/2</f>
        <v>0.33740234375</v>
      </c>
      <c r="D12" s="17">
        <f t="shared" si="0"/>
        <v>0.337890625</v>
      </c>
      <c r="E12" s="18">
        <f xml:space="preserve"> POWER(Tabela1[[#This Row],[c]],3) - 9 * Tabela1[[#This Row],[c]] + 3</f>
        <v>1.7889043083414435E-3</v>
      </c>
      <c r="F12" s="15" t="str">
        <f>IF((I12*Tabela1[[#This Row],[f(c)]]) &gt; 0, "&gt; 0", "&lt; 0")</f>
        <v>&gt; 0</v>
      </c>
      <c r="G12" s="19">
        <f xml:space="preserve"> ABS(Tabela1[[#This Row],[b]] - Tabela1[[#This Row],[a]])</f>
        <v>9.765625E-4</v>
      </c>
      <c r="H12" s="4" t="str">
        <f>IF(ABS(Tabela1[[#This Row],[| b - a |]])&lt;$E$20, "SIM", "NÃO")</f>
        <v>SIM</v>
      </c>
      <c r="I12" s="6">
        <f xml:space="preserve"> POWER(Tabela1[[#This Row],[a]],3) - 9 * Tabela1[[#This Row],[a]] + 3</f>
        <v>6.016918458044529E-3</v>
      </c>
    </row>
    <row r="13" spans="1:9" x14ac:dyDescent="0.25">
      <c r="A13" s="2">
        <v>11</v>
      </c>
      <c r="B13" s="15">
        <f t="shared" si="1"/>
        <v>0.33740234375</v>
      </c>
      <c r="C13" s="16">
        <f>(Tabela1[[#This Row],[a]]+Tabela1[[#This Row],[b]])/2</f>
        <v>0.337646484375</v>
      </c>
      <c r="D13" s="17">
        <f t="shared" si="0"/>
        <v>0.337890625</v>
      </c>
      <c r="E13" s="18">
        <f xml:space="preserve"> POWER(Tabela1[[#This Row],[c]],3) - 9 * Tabela1[[#This Row],[c]] + 3</f>
        <v>-3.2492181344423443E-4</v>
      </c>
      <c r="F13" s="15" t="str">
        <f>IF((I13*Tabela1[[#This Row],[f(c)]]) &gt; 0, "&gt; 0", "&lt; 0")</f>
        <v>&lt; 0</v>
      </c>
      <c r="G13" s="19">
        <f xml:space="preserve"> ABS(Tabela1[[#This Row],[b]] - Tabela1[[#This Row],[a]])</f>
        <v>4.8828125E-4</v>
      </c>
      <c r="H13" s="4" t="str">
        <f>IF(ABS(Tabela1[[#This Row],[| b - a |]])&lt;$E$20, "SIM", "NÃO")</f>
        <v>SIM</v>
      </c>
      <c r="I13" s="6">
        <f xml:space="preserve"> POWER(Tabela1[[#This Row],[a]],3) - 9 * Tabela1[[#This Row],[a]] + 3</f>
        <v>1.7889043083414435E-3</v>
      </c>
    </row>
    <row r="14" spans="1:9" x14ac:dyDescent="0.25">
      <c r="A14" s="2">
        <v>12</v>
      </c>
      <c r="B14" s="15">
        <f t="shared" si="1"/>
        <v>0.33740234375</v>
      </c>
      <c r="C14" s="16">
        <f>(Tabela1[[#This Row],[a]]+Tabela1[[#This Row],[b]])/2</f>
        <v>0.3375244140625</v>
      </c>
      <c r="D14" s="17">
        <f t="shared" si="0"/>
        <v>0.337646484375</v>
      </c>
      <c r="E14" s="18">
        <f xml:space="preserve"> POWER(Tabela1[[#This Row],[c]],3) - 9 * Tabela1[[#This Row],[c]] + 3</f>
        <v>7.3197615893150214E-4</v>
      </c>
      <c r="F14" s="15" t="str">
        <f>IF((I14*Tabela1[[#This Row],[f(c)]]) &gt; 0, "&gt; 0", "&lt; 0")</f>
        <v>&gt; 0</v>
      </c>
      <c r="G14" s="19">
        <f xml:space="preserve"> ABS(Tabela1[[#This Row],[b]] - Tabela1[[#This Row],[a]])</f>
        <v>2.44140625E-4</v>
      </c>
      <c r="H14" s="4" t="str">
        <f>IF(ABS(Tabela1[[#This Row],[| b - a |]])&lt;$E$20, "SIM", "NÃO")</f>
        <v>SIM</v>
      </c>
      <c r="I14" s="6">
        <f xml:space="preserve"> POWER(Tabela1[[#This Row],[a]],3) - 9 * Tabela1[[#This Row],[a]] + 3</f>
        <v>1.7889043083414435E-3</v>
      </c>
    </row>
    <row r="15" spans="1:9" ht="15.75" thickBot="1" x14ac:dyDescent="0.3">
      <c r="A15" s="2">
        <v>13</v>
      </c>
      <c r="B15" s="15">
        <f t="shared" si="1"/>
        <v>0.3375244140625</v>
      </c>
      <c r="C15" s="16">
        <f>(Tabela1[[#This Row],[a]]+Tabela1[[#This Row],[b]])/2</f>
        <v>0.33758544921875</v>
      </c>
      <c r="D15" s="17">
        <f t="shared" si="0"/>
        <v>0.337646484375</v>
      </c>
      <c r="E15" s="18">
        <f xml:space="preserve"> POWER(Tabela1[[#This Row],[c]],3) - 9 * Tabela1[[#This Row],[c]] + 3</f>
        <v>2.0352339993223723E-4</v>
      </c>
      <c r="F15" s="15" t="str">
        <f>IF((I15*Tabela1[[#This Row],[f(c)]]) &gt; 0, "&gt; 0", "&lt; 0")</f>
        <v>&gt; 0</v>
      </c>
      <c r="G15" s="19">
        <f xml:space="preserve"> ABS(Tabela1[[#This Row],[b]] - Tabela1[[#This Row],[a]])</f>
        <v>1.220703125E-4</v>
      </c>
      <c r="H15" s="4" t="str">
        <f>IF(ABS(Tabela1[[#This Row],[| b - a |]])&lt;$E$20, "SIM", "NÃO")</f>
        <v>SIM</v>
      </c>
      <c r="I15" s="7">
        <f xml:space="preserve"> POWER(Tabela1[[#This Row],[a]],3) - 9 * Tabela1[[#This Row],[a]] + 3</f>
        <v>7.3197615893150214E-4</v>
      </c>
    </row>
    <row r="19" spans="1:9" x14ac:dyDescent="0.25">
      <c r="C19">
        <v>1</v>
      </c>
      <c r="D19" s="3" t="s">
        <v>6</v>
      </c>
      <c r="E19" s="3"/>
    </row>
    <row r="20" spans="1:9" x14ac:dyDescent="0.25">
      <c r="D20" s="3" t="s">
        <v>9</v>
      </c>
      <c r="E20" s="20">
        <v>0.01</v>
      </c>
    </row>
    <row r="21" spans="1:9" x14ac:dyDescent="0.25">
      <c r="D21" s="3" t="s">
        <v>10</v>
      </c>
      <c r="E21" s="5">
        <v>0</v>
      </c>
      <c r="F21" s="5">
        <v>1</v>
      </c>
    </row>
    <row r="23" spans="1:9" ht="15.75" thickBot="1" x14ac:dyDescent="0.3"/>
    <row r="24" spans="1:9" ht="19.5" thickBot="1" x14ac:dyDescent="0.3">
      <c r="A24" s="8" t="s">
        <v>3</v>
      </c>
      <c r="B24" s="9" t="s">
        <v>0</v>
      </c>
      <c r="C24" s="24" t="s">
        <v>1</v>
      </c>
      <c r="D24" s="10" t="s">
        <v>2</v>
      </c>
      <c r="E24" s="11" t="s">
        <v>5</v>
      </c>
      <c r="F24" s="9" t="s">
        <v>8</v>
      </c>
      <c r="G24" s="12" t="s">
        <v>7</v>
      </c>
      <c r="H24" s="13" t="s">
        <v>22</v>
      </c>
      <c r="I24" s="14" t="s">
        <v>4</v>
      </c>
    </row>
    <row r="25" spans="1:9" x14ac:dyDescent="0.25">
      <c r="A25" s="2">
        <v>0</v>
      </c>
      <c r="B25" s="15">
        <f>E44</f>
        <v>0</v>
      </c>
      <c r="C25" s="16">
        <f>(Tabela15[[#This Row],[a]]+Tabela15[[#This Row],[b]])/2</f>
        <v>1</v>
      </c>
      <c r="D25" s="17">
        <f>F44</f>
        <v>2</v>
      </c>
      <c r="E25" s="18">
        <f xml:space="preserve"> POWER(Tabela15[[#This Row],[c]],3) - Tabela15[[#This Row],[c]] -4</f>
        <v>-4</v>
      </c>
      <c r="F25" s="15" t="str">
        <f>IF((I25*Tabela15[[#This Row],[f(c)]]) &gt; 0, "&gt; 0", "&lt; 0")</f>
        <v>&gt; 0</v>
      </c>
      <c r="G25" s="19">
        <f xml:space="preserve"> ABS(Tabela15[[#This Row],[b]] - Tabela15[[#This Row],[a]])</f>
        <v>2</v>
      </c>
      <c r="H25" s="4" t="str">
        <f>IF(ABS(Tabela15[[#This Row],[| b - a |]])&lt;$E$43, "SIM", "NÃO")</f>
        <v>NÃO</v>
      </c>
      <c r="I25" s="6">
        <f xml:space="preserve"> POWER(Tabela15[[#This Row],[a]],3) - Tabela15[[#This Row],[a]] - 4</f>
        <v>-4</v>
      </c>
    </row>
    <row r="26" spans="1:9" x14ac:dyDescent="0.25">
      <c r="A26" s="2">
        <v>1</v>
      </c>
      <c r="B26" s="15">
        <f>IF(F25="&lt; 0",  B25, C25 )</f>
        <v>1</v>
      </c>
      <c r="C26" s="16">
        <f>(Tabela15[[#This Row],[a]]+Tabela15[[#This Row],[b]])/2</f>
        <v>1.5</v>
      </c>
      <c r="D26" s="17">
        <f>IF(F25="&lt; 0",   C25,  D25 )</f>
        <v>2</v>
      </c>
      <c r="E26" s="18">
        <f xml:space="preserve"> POWER(Tabela15[[#This Row],[c]],3) - Tabela15[[#This Row],[c]] -4</f>
        <v>-2.125</v>
      </c>
      <c r="F26" s="15" t="str">
        <f>IF((I26*Tabela15[[#This Row],[f(c)]]) &gt; 0, "&gt; 0", "&lt; 0")</f>
        <v>&gt; 0</v>
      </c>
      <c r="G26" s="19">
        <f xml:space="preserve"> ABS(Tabela15[[#This Row],[b]] - Tabela15[[#This Row],[a]])</f>
        <v>1</v>
      </c>
      <c r="H26" s="4" t="str">
        <f>IF(ABS(Tabela15[[#This Row],[| b - a |]])&lt;$E$43, "SIM", "NÃO")</f>
        <v>NÃO</v>
      </c>
      <c r="I26" s="6">
        <f xml:space="preserve"> POWER(Tabela15[[#This Row],[a]],3) - 9 * Tabela15[[#This Row],[a]] + 3</f>
        <v>-5</v>
      </c>
    </row>
    <row r="27" spans="1:9" x14ac:dyDescent="0.25">
      <c r="A27" s="2">
        <v>2</v>
      </c>
      <c r="B27" s="15">
        <f>IF(F26="&lt; 0",  B26, C26 )</f>
        <v>1.5</v>
      </c>
      <c r="C27" s="16">
        <f>(Tabela15[[#This Row],[a]]+Tabela15[[#This Row],[b]])/2</f>
        <v>1.75</v>
      </c>
      <c r="D27" s="17">
        <f t="shared" ref="D27:D28" si="2">IF(F26="&lt; 0",   C26,  D26 )</f>
        <v>2</v>
      </c>
      <c r="E27" s="18">
        <f xml:space="preserve"> POWER(Tabela15[[#This Row],[c]],3) - Tabela15[[#This Row],[c]] -4</f>
        <v>-0.390625</v>
      </c>
      <c r="F27" s="15" t="str">
        <f>IF((I27*Tabela15[[#This Row],[f(c)]]) &gt; 0, "&gt; 0", "&lt; 0")</f>
        <v>&gt; 0</v>
      </c>
      <c r="G27" s="19">
        <f xml:space="preserve"> ABS(Tabela15[[#This Row],[b]] - Tabela15[[#This Row],[a]])</f>
        <v>0.5</v>
      </c>
      <c r="H27" s="4" t="str">
        <f>IF(ABS(Tabela15[[#This Row],[| b - a |]])&lt;$E$43, "SIM", "NÃO")</f>
        <v>NÃO</v>
      </c>
      <c r="I27" s="6">
        <f xml:space="preserve"> POWER(Tabela15[[#This Row],[a]],3) - 9 * Tabela15[[#This Row],[a]] + 3</f>
        <v>-7.125</v>
      </c>
    </row>
    <row r="28" spans="1:9" x14ac:dyDescent="0.25">
      <c r="A28" s="2">
        <v>3</v>
      </c>
      <c r="B28" s="15">
        <f t="shared" ref="B28:B38" si="3">IF(F27="&lt; 0",  B27, C27 )</f>
        <v>1.75</v>
      </c>
      <c r="C28" s="16">
        <f>(Tabela15[[#This Row],[a]]+Tabela15[[#This Row],[b]])/2</f>
        <v>1.875</v>
      </c>
      <c r="D28" s="17">
        <f t="shared" si="2"/>
        <v>2</v>
      </c>
      <c r="E28" s="18">
        <f xml:space="preserve"> POWER(Tabela15[[#This Row],[c]],3) - Tabela15[[#This Row],[c]] -4</f>
        <v>0.716796875</v>
      </c>
      <c r="F28" s="15" t="str">
        <f>IF((I28*Tabela15[[#This Row],[f(c)]]) &gt; 0, "&gt; 0", "&lt; 0")</f>
        <v>&lt; 0</v>
      </c>
      <c r="G28" s="19">
        <f xml:space="preserve"> ABS(Tabela15[[#This Row],[b]] - Tabela15[[#This Row],[a]])</f>
        <v>0.25</v>
      </c>
      <c r="H28" s="4" t="str">
        <f>IF(ABS(Tabela15[[#This Row],[| b - a |]])&lt;$E$43, "SIM", "NÃO")</f>
        <v>NÃO</v>
      </c>
      <c r="I28" s="6">
        <f xml:space="preserve"> POWER(Tabela15[[#This Row],[a]],3) - 9 * Tabela15[[#This Row],[a]] + 3</f>
        <v>-7.390625</v>
      </c>
    </row>
    <row r="29" spans="1:9" x14ac:dyDescent="0.25">
      <c r="A29" s="2">
        <v>4</v>
      </c>
      <c r="B29" s="15">
        <f t="shared" si="3"/>
        <v>1.75</v>
      </c>
      <c r="C29" s="16">
        <f>(Tabela15[[#This Row],[a]]+Tabela15[[#This Row],[b]])/2</f>
        <v>1.8125</v>
      </c>
      <c r="D29" s="17">
        <f>IF(F28="&lt; 0",   C28,  D28 )</f>
        <v>1.875</v>
      </c>
      <c r="E29" s="18">
        <f xml:space="preserve"> POWER(Tabela15[[#This Row],[c]],3) - Tabela15[[#This Row],[c]] -4</f>
        <v>0.141845703125</v>
      </c>
      <c r="F29" s="15" t="str">
        <f>IF((I29*Tabela15[[#This Row],[f(c)]]) &gt; 0, "&gt; 0", "&lt; 0")</f>
        <v>&lt; 0</v>
      </c>
      <c r="G29" s="19">
        <f xml:space="preserve"> ABS(Tabela15[[#This Row],[b]] - Tabela15[[#This Row],[a]])</f>
        <v>0.125</v>
      </c>
      <c r="H29" s="4" t="str">
        <f>IF(ABS(Tabela15[[#This Row],[| b - a |]])&lt;$E$43, "SIM", "NÃO")</f>
        <v>NÃO</v>
      </c>
      <c r="I29" s="6">
        <f xml:space="preserve"> POWER(Tabela15[[#This Row],[a]],3) - 9 * Tabela15[[#This Row],[a]] + 3</f>
        <v>-7.390625</v>
      </c>
    </row>
    <row r="30" spans="1:9" x14ac:dyDescent="0.25">
      <c r="A30" s="2">
        <v>5</v>
      </c>
      <c r="B30" s="15">
        <f t="shared" si="3"/>
        <v>1.75</v>
      </c>
      <c r="C30" s="16">
        <f>(Tabela15[[#This Row],[a]]+Tabela15[[#This Row],[b]])/2</f>
        <v>1.78125</v>
      </c>
      <c r="D30" s="17">
        <f t="shared" ref="D30:D38" si="4">IF(F29="&lt; 0",   C29,  D29 )</f>
        <v>1.8125</v>
      </c>
      <c r="E30" s="18">
        <f xml:space="preserve"> POWER(Tabela15[[#This Row],[c]],3) - Tabela15[[#This Row],[c]] -4</f>
        <v>-0.129608154296875</v>
      </c>
      <c r="F30" s="15" t="str">
        <f>IF((I30*Tabela15[[#This Row],[f(c)]]) &gt; 0, "&gt; 0", "&lt; 0")</f>
        <v>&gt; 0</v>
      </c>
      <c r="G30" s="19">
        <f xml:space="preserve"> ABS(Tabela15[[#This Row],[b]] - Tabela15[[#This Row],[a]])</f>
        <v>6.25E-2</v>
      </c>
      <c r="H30" s="4" t="str">
        <f>IF(ABS(Tabela15[[#This Row],[| b - a |]])&lt;$E$43, "SIM", "NÃO")</f>
        <v>NÃO</v>
      </c>
      <c r="I30" s="6">
        <f xml:space="preserve"> POWER(Tabela15[[#This Row],[a]],3) - 9 * Tabela15[[#This Row],[a]] + 3</f>
        <v>-7.390625</v>
      </c>
    </row>
    <row r="31" spans="1:9" x14ac:dyDescent="0.25">
      <c r="A31" s="2">
        <v>6</v>
      </c>
      <c r="B31" s="15">
        <f t="shared" si="3"/>
        <v>1.78125</v>
      </c>
      <c r="C31" s="16">
        <f>(Tabela15[[#This Row],[a]]+Tabela15[[#This Row],[b]])/2</f>
        <v>1.796875</v>
      </c>
      <c r="D31" s="17">
        <f t="shared" si="4"/>
        <v>1.8125</v>
      </c>
      <c r="E31" s="18">
        <f xml:space="preserve"> POWER(Tabela15[[#This Row],[c]],3) - Tabela15[[#This Row],[c]] -4</f>
        <v>4.802703857421875E-3</v>
      </c>
      <c r="F31" s="15" t="str">
        <f>IF((I31*Tabela15[[#This Row],[f(c)]]) &gt; 0, "&gt; 0", "&lt; 0")</f>
        <v>&lt; 0</v>
      </c>
      <c r="G31" s="19">
        <f xml:space="preserve"> ABS(Tabela15[[#This Row],[b]] - Tabela15[[#This Row],[a]])</f>
        <v>3.125E-2</v>
      </c>
      <c r="H31" s="4" t="str">
        <f>IF(ABS(Tabela15[[#This Row],[| b - a |]])&lt;$E$43, "SIM", "NÃO")</f>
        <v>NÃO</v>
      </c>
      <c r="I31" s="6">
        <f xml:space="preserve"> POWER(Tabela15[[#This Row],[a]],3) - 9 * Tabela15[[#This Row],[a]] + 3</f>
        <v>-7.379608154296875</v>
      </c>
    </row>
    <row r="32" spans="1:9" x14ac:dyDescent="0.25">
      <c r="A32" s="2">
        <v>7</v>
      </c>
      <c r="B32" s="15">
        <f t="shared" si="3"/>
        <v>1.78125</v>
      </c>
      <c r="C32" s="16">
        <f>(Tabela15[[#This Row],[a]]+Tabela15[[#This Row],[b]])/2</f>
        <v>1.7890625</v>
      </c>
      <c r="D32" s="17">
        <f t="shared" si="4"/>
        <v>1.796875</v>
      </c>
      <c r="E32" s="18">
        <f xml:space="preserve"> POWER(Tabela15[[#This Row],[c]],3) - Tabela15[[#This Row],[c]] -4</f>
        <v>-6.2730312347412109E-2</v>
      </c>
      <c r="F32" s="15" t="str">
        <f>IF((I32*Tabela15[[#This Row],[f(c)]]) &gt; 0, "&gt; 0", "&lt; 0")</f>
        <v>&gt; 0</v>
      </c>
      <c r="G32" s="19">
        <f xml:space="preserve"> ABS(Tabela15[[#This Row],[b]] - Tabela15[[#This Row],[a]])</f>
        <v>1.5625E-2</v>
      </c>
      <c r="H32" s="4" t="str">
        <f>IF(ABS(Tabela15[[#This Row],[| b - a |]])&lt;$E$43, "SIM", "NÃO")</f>
        <v>SIM</v>
      </c>
      <c r="I32" s="6">
        <f xml:space="preserve"> POWER(Tabela15[[#This Row],[a]],3) - 9 * Tabela15[[#This Row],[a]] + 3</f>
        <v>-7.379608154296875</v>
      </c>
    </row>
    <row r="33" spans="1:9" x14ac:dyDescent="0.25">
      <c r="A33" s="2">
        <v>8</v>
      </c>
      <c r="B33" s="15">
        <f t="shared" si="3"/>
        <v>1.7890625</v>
      </c>
      <c r="C33" s="16">
        <f>(Tabela15[[#This Row],[a]]+Tabela15[[#This Row],[b]])/2</f>
        <v>1.79296875</v>
      </c>
      <c r="D33" s="17">
        <f t="shared" si="4"/>
        <v>1.796875</v>
      </c>
      <c r="E33" s="18">
        <f xml:space="preserve"> POWER(Tabela15[[#This Row],[c]],3) - Tabela15[[#This Row],[c]] -4</f>
        <v>-2.904587984085083E-2</v>
      </c>
      <c r="F33" s="15" t="str">
        <f>IF((I33*Tabela15[[#This Row],[f(c)]]) &gt; 0, "&gt; 0", "&lt; 0")</f>
        <v>&gt; 0</v>
      </c>
      <c r="G33" s="19">
        <f xml:space="preserve"> ABS(Tabela15[[#This Row],[b]] - Tabela15[[#This Row],[a]])</f>
        <v>7.8125E-3</v>
      </c>
      <c r="H33" s="4" t="str">
        <f>IF(ABS(Tabela15[[#This Row],[| b - a |]])&lt;$E$43, "SIM", "NÃO")</f>
        <v>SIM</v>
      </c>
      <c r="I33" s="6">
        <f xml:space="preserve"> POWER(Tabela15[[#This Row],[a]],3) - 9 * Tabela15[[#This Row],[a]] + 3</f>
        <v>-7.3752303123474121</v>
      </c>
    </row>
    <row r="34" spans="1:9" x14ac:dyDescent="0.25">
      <c r="A34" s="2">
        <v>9</v>
      </c>
      <c r="B34" s="15">
        <f t="shared" si="3"/>
        <v>1.79296875</v>
      </c>
      <c r="C34" s="16">
        <f>(Tabela15[[#This Row],[a]]+Tabela15[[#This Row],[b]])/2</f>
        <v>1.794921875</v>
      </c>
      <c r="D34" s="17">
        <f t="shared" si="4"/>
        <v>1.796875</v>
      </c>
      <c r="E34" s="18">
        <f xml:space="preserve"> POWER(Tabela15[[#This Row],[c]],3) - Tabela15[[#This Row],[c]] -4</f>
        <v>-1.2142129242420197E-2</v>
      </c>
      <c r="F34" s="15" t="str">
        <f>IF((I34*Tabela15[[#This Row],[f(c)]]) &gt; 0, "&gt; 0", "&lt; 0")</f>
        <v>&gt; 0</v>
      </c>
      <c r="G34" s="19">
        <f xml:space="preserve"> ABS(Tabela15[[#This Row],[b]] - Tabela15[[#This Row],[a]])</f>
        <v>3.90625E-3</v>
      </c>
      <c r="H34" s="4" t="str">
        <f>IF(ABS(Tabela15[[#This Row],[| b - a |]])&lt;$E$43, "SIM", "NÃO")</f>
        <v>SIM</v>
      </c>
      <c r="I34" s="6">
        <f xml:space="preserve"> POWER(Tabela15[[#This Row],[a]],3) - 9 * Tabela15[[#This Row],[a]] + 3</f>
        <v>-7.3727958798408508</v>
      </c>
    </row>
    <row r="35" spans="1:9" x14ac:dyDescent="0.25">
      <c r="A35" s="2">
        <v>10</v>
      </c>
      <c r="B35" s="15">
        <f t="shared" si="3"/>
        <v>1.794921875</v>
      </c>
      <c r="C35" s="16">
        <f>(Tabela15[[#This Row],[a]]+Tabela15[[#This Row],[b]])/2</f>
        <v>1.7958984375</v>
      </c>
      <c r="D35" s="17">
        <f t="shared" si="4"/>
        <v>1.796875</v>
      </c>
      <c r="E35" s="18">
        <f xml:space="preserve"> POWER(Tabela15[[#This Row],[c]],3) - Tabela15[[#This Row],[c]] -4</f>
        <v>-3.6748507991433144E-3</v>
      </c>
      <c r="F35" s="15" t="str">
        <f>IF((I35*Tabela15[[#This Row],[f(c)]]) &gt; 0, "&gt; 0", "&lt; 0")</f>
        <v>&gt; 0</v>
      </c>
      <c r="G35" s="19">
        <f xml:space="preserve"> ABS(Tabela15[[#This Row],[b]] - Tabela15[[#This Row],[a]])</f>
        <v>1.953125E-3</v>
      </c>
      <c r="H35" s="4" t="str">
        <f>IF(ABS(Tabela15[[#This Row],[| b - a |]])&lt;$E$43, "SIM", "NÃO")</f>
        <v>SIM</v>
      </c>
      <c r="I35" s="6">
        <f xml:space="preserve"> POWER(Tabela15[[#This Row],[a]],3) - 9 * Tabela15[[#This Row],[a]] + 3</f>
        <v>-7.3715171292424202</v>
      </c>
    </row>
    <row r="36" spans="1:9" x14ac:dyDescent="0.25">
      <c r="A36" s="2">
        <v>11</v>
      </c>
      <c r="B36" s="15">
        <f t="shared" si="3"/>
        <v>1.7958984375</v>
      </c>
      <c r="C36" s="16">
        <f>(Tabela15[[#This Row],[a]]+Tabela15[[#This Row],[b]])/2</f>
        <v>1.79638671875</v>
      </c>
      <c r="D36" s="17">
        <f t="shared" si="4"/>
        <v>1.796875</v>
      </c>
      <c r="E36" s="18">
        <f xml:space="preserve"> POWER(Tabela15[[#This Row],[c]],3) - Tabela15[[#This Row],[c]] -4</f>
        <v>5.6264165323227644E-4</v>
      </c>
      <c r="F36" s="15" t="str">
        <f>IF((I36*Tabela15[[#This Row],[f(c)]]) &gt; 0, "&gt; 0", "&lt; 0")</f>
        <v>&lt; 0</v>
      </c>
      <c r="G36" s="19">
        <f xml:space="preserve"> ABS(Tabela15[[#This Row],[b]] - Tabela15[[#This Row],[a]])</f>
        <v>9.765625E-4</v>
      </c>
      <c r="H36" s="4" t="str">
        <f>IF(ABS(Tabela15[[#This Row],[| b - a |]])&lt;$E$43, "SIM", "NÃO")</f>
        <v>SIM</v>
      </c>
      <c r="I36" s="6">
        <f xml:space="preserve"> POWER(Tabela15[[#This Row],[a]],3) - 9 * Tabela15[[#This Row],[a]] + 3</f>
        <v>-7.3708623507991433</v>
      </c>
    </row>
    <row r="37" spans="1:9" x14ac:dyDescent="0.25">
      <c r="A37" s="2">
        <v>12</v>
      </c>
      <c r="B37" s="15">
        <f t="shared" si="3"/>
        <v>1.7958984375</v>
      </c>
      <c r="C37" s="16">
        <f>(Tabela15[[#This Row],[a]]+Tabela15[[#This Row],[b]])/2</f>
        <v>1.796142578125</v>
      </c>
      <c r="D37" s="17">
        <f t="shared" si="4"/>
        <v>1.79638671875</v>
      </c>
      <c r="E37" s="18">
        <f xml:space="preserve"> POWER(Tabela15[[#This Row],[c]],3) - Tabela15[[#This Row],[c]] -4</f>
        <v>-1.5564257482765242E-3</v>
      </c>
      <c r="F37" s="15" t="str">
        <f>IF((I37*Tabela15[[#This Row],[f(c)]]) &gt; 0, "&gt; 0", "&lt; 0")</f>
        <v>&gt; 0</v>
      </c>
      <c r="G37" s="19">
        <f xml:space="preserve"> ABS(Tabela15[[#This Row],[b]] - Tabela15[[#This Row],[a]])</f>
        <v>4.8828125E-4</v>
      </c>
      <c r="H37" s="4" t="str">
        <f>IF(ABS(Tabela15[[#This Row],[| b - a |]])&lt;$E$43, "SIM", "NÃO")</f>
        <v>SIM</v>
      </c>
      <c r="I37" s="6">
        <f xml:space="preserve"> POWER(Tabela15[[#This Row],[a]],3) - 9 * Tabela15[[#This Row],[a]] + 3</f>
        <v>-7.3708623507991433</v>
      </c>
    </row>
    <row r="38" spans="1:9" ht="15.75" thickBot="1" x14ac:dyDescent="0.3">
      <c r="A38" s="2">
        <v>13</v>
      </c>
      <c r="B38" s="15">
        <f t="shared" si="3"/>
        <v>1.796142578125</v>
      </c>
      <c r="C38" s="16">
        <f>(Tabela15[[#This Row],[a]]+Tabela15[[#This Row],[b]])/2</f>
        <v>1.7962646484375</v>
      </c>
      <c r="D38" s="17">
        <f t="shared" si="4"/>
        <v>1.79638671875</v>
      </c>
      <c r="E38" s="18">
        <f xml:space="preserve"> POWER(Tabela15[[#This Row],[c]],3) - Tabela15[[#This Row],[c]] -4</f>
        <v>-4.9697234680934343E-4</v>
      </c>
      <c r="F38" s="15" t="str">
        <f>IF((I38*Tabela15[[#This Row],[f(c)]]) &gt; 0, "&gt; 0", "&lt; 0")</f>
        <v>&gt; 0</v>
      </c>
      <c r="G38" s="19">
        <f xml:space="preserve"> ABS(Tabela15[[#This Row],[b]] - Tabela15[[#This Row],[a]])</f>
        <v>2.44140625E-4</v>
      </c>
      <c r="H38" s="4" t="str">
        <f>IF(ABS(Tabela15[[#This Row],[| b - a |]])&lt;$E$43, "SIM", "NÃO")</f>
        <v>SIM</v>
      </c>
      <c r="I38" s="7">
        <f xml:space="preserve"> POWER(Tabela15[[#This Row],[a]],3) - 9 * Tabela15[[#This Row],[a]] + 3</f>
        <v>-7.3706970507482765</v>
      </c>
    </row>
    <row r="42" spans="1:9" x14ac:dyDescent="0.25">
      <c r="C42">
        <v>2</v>
      </c>
      <c r="D42" s="3" t="s">
        <v>35</v>
      </c>
      <c r="E42" s="3"/>
    </row>
    <row r="43" spans="1:9" x14ac:dyDescent="0.25">
      <c r="D43" s="3" t="s">
        <v>9</v>
      </c>
      <c r="E43" s="20">
        <v>0.03</v>
      </c>
    </row>
    <row r="44" spans="1:9" x14ac:dyDescent="0.25">
      <c r="D44" s="3" t="s">
        <v>10</v>
      </c>
      <c r="E44" s="5">
        <v>0</v>
      </c>
      <c r="F44" s="5">
        <v>2</v>
      </c>
    </row>
    <row r="46" spans="1:9" ht="15.75" thickBot="1" x14ac:dyDescent="0.3"/>
    <row r="47" spans="1:9" ht="19.5" thickBot="1" x14ac:dyDescent="0.3">
      <c r="A47" s="8" t="s">
        <v>3</v>
      </c>
      <c r="B47" s="9" t="s">
        <v>0</v>
      </c>
      <c r="C47" s="24" t="s">
        <v>1</v>
      </c>
      <c r="D47" s="10" t="s">
        <v>2</v>
      </c>
      <c r="E47" s="11" t="s">
        <v>5</v>
      </c>
      <c r="F47" s="9" t="s">
        <v>8</v>
      </c>
      <c r="G47" s="12" t="s">
        <v>7</v>
      </c>
      <c r="H47" s="13" t="s">
        <v>22</v>
      </c>
      <c r="I47" s="14" t="s">
        <v>4</v>
      </c>
    </row>
    <row r="48" spans="1:9" x14ac:dyDescent="0.25">
      <c r="A48" s="2">
        <v>0</v>
      </c>
      <c r="B48" s="15">
        <f>E67</f>
        <v>-1</v>
      </c>
      <c r="C48" s="16">
        <f>(Tabela157[[#This Row],[a]]+Tabela157[[#This Row],[b]])/2</f>
        <v>-0.5</v>
      </c>
      <c r="D48" s="17">
        <f>F67</f>
        <v>0</v>
      </c>
      <c r="E48" s="18">
        <f xml:space="preserve"> POWER(Tabela157[[#This Row],[c]],3) - 4*POWER(Tabela157[[#This Row],[c]],2) + 2</f>
        <v>0.875</v>
      </c>
      <c r="F48" s="15" t="str">
        <f>IF((I48*Tabela157[[#This Row],[f(c)]]) &gt; 0, "&gt; 0", "&lt; 0")</f>
        <v>&lt; 0</v>
      </c>
      <c r="G48" s="19">
        <f xml:space="preserve"> ABS(Tabela157[[#This Row],[b]] - Tabela157[[#This Row],[a]])</f>
        <v>1</v>
      </c>
      <c r="H48" s="4" t="str">
        <f>IF(ABS(Tabela157[[#This Row],[| b - a |]])&lt;$E$66, "SIM", "NÃO")</f>
        <v>NÃO</v>
      </c>
      <c r="I48" s="6">
        <f xml:space="preserve"> POWER(Tabela157[[#This Row],[a]],3) - 4 * POWER(Tabela157[[#This Row],[a]],2) +2</f>
        <v>-3</v>
      </c>
    </row>
    <row r="49" spans="1:9" x14ac:dyDescent="0.25">
      <c r="A49" s="2">
        <v>1</v>
      </c>
      <c r="B49" s="15">
        <f>IF(F48="&lt; 0",  B48, C48 )</f>
        <v>-1</v>
      </c>
      <c r="C49" s="16">
        <f>(Tabela157[[#This Row],[a]]+Tabela157[[#This Row],[b]])/2</f>
        <v>-0.75</v>
      </c>
      <c r="D49" s="17">
        <f>IF(F48="&lt; 0",   C48,  D48 )</f>
        <v>-0.5</v>
      </c>
      <c r="E49" s="18">
        <f xml:space="preserve"> POWER(Tabela157[[#This Row],[c]],3) - 4*POWER(Tabela157[[#This Row],[c]],2) + 2</f>
        <v>-0.671875</v>
      </c>
      <c r="F49" s="15" t="str">
        <f>IF((I49*Tabela157[[#This Row],[f(c)]]) &gt; 0, "&gt; 0", "&lt; 0")</f>
        <v>&gt; 0</v>
      </c>
      <c r="G49" s="19">
        <f xml:space="preserve"> ABS(Tabela157[[#This Row],[b]] - Tabela157[[#This Row],[a]])</f>
        <v>0.5</v>
      </c>
      <c r="H49" s="4" t="str">
        <f>IF(ABS(Tabela157[[#This Row],[| b - a |]])&lt;$E$66, "SIM", "NÃO")</f>
        <v>NÃO</v>
      </c>
      <c r="I49" s="6">
        <f xml:space="preserve"> POWER(Tabela157[[#This Row],[a]],3) - 4 * POWER(Tabela157[[#This Row],[a]],2) +2</f>
        <v>-3</v>
      </c>
    </row>
    <row r="50" spans="1:9" x14ac:dyDescent="0.25">
      <c r="A50" s="2">
        <v>2</v>
      </c>
      <c r="B50" s="15">
        <f>IF(F49="&lt; 0",  B49, C49 )</f>
        <v>-0.75</v>
      </c>
      <c r="C50" s="16">
        <f>(Tabela157[[#This Row],[a]]+Tabela157[[#This Row],[b]])/2</f>
        <v>-0.625</v>
      </c>
      <c r="D50" s="17">
        <f t="shared" ref="D50:D51" si="5">IF(F49="&lt; 0",   C49,  D49 )</f>
        <v>-0.5</v>
      </c>
      <c r="E50" s="18">
        <f xml:space="preserve"> POWER(Tabela157[[#This Row],[c]],3) - 4*POWER(Tabela157[[#This Row],[c]],2) + 2</f>
        <v>0.193359375</v>
      </c>
      <c r="F50" s="15" t="str">
        <f>IF((I50*Tabela157[[#This Row],[f(c)]]) &gt; 0, "&gt; 0", "&lt; 0")</f>
        <v>&lt; 0</v>
      </c>
      <c r="G50" s="19">
        <f xml:space="preserve"> ABS(Tabela157[[#This Row],[b]] - Tabela157[[#This Row],[a]])</f>
        <v>0.25</v>
      </c>
      <c r="H50" s="4" t="str">
        <f>IF(ABS(Tabela157[[#This Row],[| b - a |]])&lt;$E$66, "SIM", "NÃO")</f>
        <v>NÃO</v>
      </c>
      <c r="I50" s="6">
        <f xml:space="preserve"> POWER(Tabela157[[#This Row],[a]],3) - 4 * POWER(Tabela157[[#This Row],[a]],2) +2</f>
        <v>-0.671875</v>
      </c>
    </row>
    <row r="51" spans="1:9" x14ac:dyDescent="0.25">
      <c r="A51" s="2">
        <v>3</v>
      </c>
      <c r="B51" s="15">
        <f t="shared" ref="B51:B61" si="6">IF(F50="&lt; 0",  B50, C50 )</f>
        <v>-0.75</v>
      </c>
      <c r="C51" s="16">
        <f>(Tabela157[[#This Row],[a]]+Tabela157[[#This Row],[b]])/2</f>
        <v>-0.6875</v>
      </c>
      <c r="D51" s="17">
        <f t="shared" si="5"/>
        <v>-0.625</v>
      </c>
      <c r="E51" s="18">
        <f xml:space="preserve"> POWER(Tabela157[[#This Row],[c]],3) - 4*POWER(Tabela157[[#This Row],[c]],2) + 2</f>
        <v>-0.215576171875</v>
      </c>
      <c r="F51" s="15" t="str">
        <f>IF((I51*Tabela157[[#This Row],[f(c)]]) &gt; 0, "&gt; 0", "&lt; 0")</f>
        <v>&gt; 0</v>
      </c>
      <c r="G51" s="19">
        <f xml:space="preserve"> ABS(Tabela157[[#This Row],[b]] - Tabela157[[#This Row],[a]])</f>
        <v>0.125</v>
      </c>
      <c r="H51" s="4" t="str">
        <f>IF(ABS(Tabela157[[#This Row],[| b - a |]])&lt;$E$66, "SIM", "NÃO")</f>
        <v>NÃO</v>
      </c>
      <c r="I51" s="6">
        <f xml:space="preserve"> POWER(Tabela157[[#This Row],[a]],3) - 4 * POWER(Tabela157[[#This Row],[a]],2) +2</f>
        <v>-0.671875</v>
      </c>
    </row>
    <row r="52" spans="1:9" x14ac:dyDescent="0.25">
      <c r="A52" s="2">
        <v>4</v>
      </c>
      <c r="B52" s="15">
        <f t="shared" si="6"/>
        <v>-0.6875</v>
      </c>
      <c r="C52" s="16">
        <f>(Tabela157[[#This Row],[a]]+Tabela157[[#This Row],[b]])/2</f>
        <v>-0.65625</v>
      </c>
      <c r="D52" s="17">
        <f>IF(F51="&lt; 0",   C51,  D51 )</f>
        <v>-0.625</v>
      </c>
      <c r="E52" s="18">
        <f xml:space="preserve"> POWER(Tabela157[[#This Row],[c]],3) - 4*POWER(Tabela157[[#This Row],[c]],2) + 2</f>
        <v>-5.279541015625E-3</v>
      </c>
      <c r="F52" s="15" t="str">
        <f>IF((I52*Tabela157[[#This Row],[f(c)]]) &gt; 0, "&gt; 0", "&lt; 0")</f>
        <v>&gt; 0</v>
      </c>
      <c r="G52" s="19">
        <f xml:space="preserve"> ABS(Tabela157[[#This Row],[b]] - Tabela157[[#This Row],[a]])</f>
        <v>6.25E-2</v>
      </c>
      <c r="H52" s="4" t="str">
        <f>IF(ABS(Tabela157[[#This Row],[| b - a |]])&lt;$E$66, "SIM", "NÃO")</f>
        <v>NÃO</v>
      </c>
      <c r="I52" s="6">
        <f xml:space="preserve"> POWER(Tabela157[[#This Row],[a]],3) - 4 * POWER(Tabela157[[#This Row],[a]],2) +2</f>
        <v>-0.215576171875</v>
      </c>
    </row>
    <row r="53" spans="1:9" x14ac:dyDescent="0.25">
      <c r="A53" s="2">
        <v>5</v>
      </c>
      <c r="B53" s="15">
        <f t="shared" si="6"/>
        <v>-0.65625</v>
      </c>
      <c r="C53" s="16">
        <f>(Tabela157[[#This Row],[a]]+Tabela157[[#This Row],[b]])/2</f>
        <v>-0.640625</v>
      </c>
      <c r="D53" s="17">
        <f t="shared" ref="D53:D61" si="7">IF(F52="&lt; 0",   C52,  D52 )</f>
        <v>-0.625</v>
      </c>
      <c r="E53" s="18">
        <f xml:space="preserve"> POWER(Tabela157[[#This Row],[c]],3) - 4*POWER(Tabela157[[#This Row],[c]],2) + 2</f>
        <v>9.5485687255859375E-2</v>
      </c>
      <c r="F53" s="15" t="str">
        <f>IF((I53*Tabela157[[#This Row],[f(c)]]) &gt; 0, "&gt; 0", "&lt; 0")</f>
        <v>&lt; 0</v>
      </c>
      <c r="G53" s="19">
        <f xml:space="preserve"> ABS(Tabela157[[#This Row],[b]] - Tabela157[[#This Row],[a]])</f>
        <v>3.125E-2</v>
      </c>
      <c r="H53" s="4" t="str">
        <f>IF(ABS(Tabela157[[#This Row],[| b - a |]])&lt;$E$66, "SIM", "NÃO")</f>
        <v>NÃO</v>
      </c>
      <c r="I53" s="6">
        <f xml:space="preserve"> POWER(Tabela157[[#This Row],[a]],3) - 4 * POWER(Tabela157[[#This Row],[a]],2) +2</f>
        <v>-5.279541015625E-3</v>
      </c>
    </row>
    <row r="54" spans="1:9" x14ac:dyDescent="0.25">
      <c r="A54" s="2">
        <v>6</v>
      </c>
      <c r="B54" s="15">
        <f t="shared" si="6"/>
        <v>-0.65625</v>
      </c>
      <c r="C54" s="16">
        <f>(Tabela157[[#This Row],[a]]+Tabela157[[#This Row],[b]])/2</f>
        <v>-0.6484375</v>
      </c>
      <c r="D54" s="17">
        <f t="shared" si="7"/>
        <v>-0.640625</v>
      </c>
      <c r="E54" s="18">
        <f xml:space="preserve"> POWER(Tabela157[[#This Row],[c]],3) - 4*POWER(Tabela157[[#This Row],[c]],2) + 2</f>
        <v>4.5465946197509766E-2</v>
      </c>
      <c r="F54" s="15" t="str">
        <f>IF((I54*Tabela157[[#This Row],[f(c)]]) &gt; 0, "&gt; 0", "&lt; 0")</f>
        <v>&lt; 0</v>
      </c>
      <c r="G54" s="19">
        <f xml:space="preserve"> ABS(Tabela157[[#This Row],[b]] - Tabela157[[#This Row],[a]])</f>
        <v>1.5625E-2</v>
      </c>
      <c r="H54" s="4" t="str">
        <f>IF(ABS(Tabela157[[#This Row],[| b - a |]])&lt;$E$66, "SIM", "NÃO")</f>
        <v>NÃO</v>
      </c>
      <c r="I54" s="6">
        <f xml:space="preserve"> POWER(Tabela157[[#This Row],[a]],3) - 4 * POWER(Tabela157[[#This Row],[a]],2) +2</f>
        <v>-5.279541015625E-3</v>
      </c>
    </row>
    <row r="55" spans="1:9" x14ac:dyDescent="0.25">
      <c r="A55" s="2">
        <v>7</v>
      </c>
      <c r="B55" s="15">
        <f t="shared" si="6"/>
        <v>-0.65625</v>
      </c>
      <c r="C55" s="16">
        <f>(Tabela157[[#This Row],[a]]+Tabela157[[#This Row],[b]])/2</f>
        <v>-0.65234375</v>
      </c>
      <c r="D55" s="17">
        <f t="shared" si="7"/>
        <v>-0.6484375</v>
      </c>
      <c r="E55" s="18">
        <f xml:space="preserve"> POWER(Tabela157[[#This Row],[c]],3) - 4*POWER(Tabela157[[#This Row],[c]],2) + 2</f>
        <v>2.0184099674224854E-2</v>
      </c>
      <c r="F55" s="15" t="str">
        <f>IF((I55*Tabela157[[#This Row],[f(c)]]) &gt; 0, "&gt; 0", "&lt; 0")</f>
        <v>&lt; 0</v>
      </c>
      <c r="G55" s="19">
        <f xml:space="preserve"> ABS(Tabela157[[#This Row],[b]] - Tabela157[[#This Row],[a]])</f>
        <v>7.8125E-3</v>
      </c>
      <c r="H55" s="4" t="str">
        <f>IF(ABS(Tabela157[[#This Row],[| b - a |]])&lt;$E$66, "SIM", "NÃO")</f>
        <v>SIM</v>
      </c>
      <c r="I55" s="6">
        <f xml:space="preserve"> POWER(Tabela157[[#This Row],[a]],3) - 4 * POWER(Tabela157[[#This Row],[a]],2) +2</f>
        <v>-5.279541015625E-3</v>
      </c>
    </row>
    <row r="56" spans="1:9" x14ac:dyDescent="0.25">
      <c r="A56" s="2">
        <v>8</v>
      </c>
      <c r="B56" s="15">
        <f t="shared" si="6"/>
        <v>-0.65625</v>
      </c>
      <c r="C56" s="16">
        <f>(Tabela157[[#This Row],[a]]+Tabela157[[#This Row],[b]])/2</f>
        <v>-0.654296875</v>
      </c>
      <c r="D56" s="17">
        <f t="shared" si="7"/>
        <v>-0.65234375</v>
      </c>
      <c r="E56" s="18">
        <f xml:space="preserve"> POWER(Tabela157[[#This Row],[c]],3) - 4*POWER(Tabela157[[#This Row],[c]],2) + 2</f>
        <v>7.4750259518623352E-3</v>
      </c>
      <c r="F56" s="15" t="str">
        <f>IF((I56*Tabela157[[#This Row],[f(c)]]) &gt; 0, "&gt; 0", "&lt; 0")</f>
        <v>&lt; 0</v>
      </c>
      <c r="G56" s="19">
        <f xml:space="preserve"> ABS(Tabela157[[#This Row],[b]] - Tabela157[[#This Row],[a]])</f>
        <v>3.90625E-3</v>
      </c>
      <c r="H56" s="4" t="str">
        <f>IF(ABS(Tabela157[[#This Row],[| b - a |]])&lt;$E$66, "SIM", "NÃO")</f>
        <v>SIM</v>
      </c>
      <c r="I56" s="6">
        <f xml:space="preserve"> POWER(Tabela157[[#This Row],[a]],3) - 4 * POWER(Tabela157[[#This Row],[a]],2) +2</f>
        <v>-5.279541015625E-3</v>
      </c>
    </row>
    <row r="57" spans="1:9" x14ac:dyDescent="0.25">
      <c r="A57" s="2">
        <v>9</v>
      </c>
      <c r="B57" s="15">
        <f t="shared" si="6"/>
        <v>-0.65625</v>
      </c>
      <c r="C57" s="16">
        <f>(Tabela157[[#This Row],[a]]+Tabela157[[#This Row],[b]])/2</f>
        <v>-0.6552734375</v>
      </c>
      <c r="D57" s="17">
        <f t="shared" si="7"/>
        <v>-0.654296875</v>
      </c>
      <c r="E57" s="18">
        <f xml:space="preserve"> POWER(Tabela157[[#This Row],[c]],3) - 4*POWER(Tabela157[[#This Row],[c]],2) + 2</f>
        <v>1.1034319177269936E-3</v>
      </c>
      <c r="F57" s="15" t="str">
        <f>IF((I57*Tabela157[[#This Row],[f(c)]]) &gt; 0, "&gt; 0", "&lt; 0")</f>
        <v>&lt; 0</v>
      </c>
      <c r="G57" s="19">
        <f xml:space="preserve"> ABS(Tabela157[[#This Row],[b]] - Tabela157[[#This Row],[a]])</f>
        <v>1.953125E-3</v>
      </c>
      <c r="H57" s="4" t="str">
        <f>IF(ABS(Tabela157[[#This Row],[| b - a |]])&lt;$E$66, "SIM", "NÃO")</f>
        <v>SIM</v>
      </c>
      <c r="I57" s="6">
        <f xml:space="preserve"> POWER(Tabela157[[#This Row],[a]],3) - 4 * POWER(Tabela157[[#This Row],[a]],2) +2</f>
        <v>-5.279541015625E-3</v>
      </c>
    </row>
    <row r="58" spans="1:9" x14ac:dyDescent="0.25">
      <c r="A58" s="2">
        <v>10</v>
      </c>
      <c r="B58" s="15">
        <f t="shared" si="6"/>
        <v>-0.65625</v>
      </c>
      <c r="C58" s="16">
        <f>(Tabela157[[#This Row],[a]]+Tabela157[[#This Row],[b]])/2</f>
        <v>-0.65576171875</v>
      </c>
      <c r="D58" s="17">
        <f t="shared" si="7"/>
        <v>-0.6552734375</v>
      </c>
      <c r="E58" s="18">
        <f xml:space="preserve"> POWER(Tabela157[[#This Row],[c]],3) - 4*POWER(Tabela157[[#This Row],[c]],2) + 2</f>
        <v>-2.0866318373009562E-3</v>
      </c>
      <c r="F58" s="15" t="str">
        <f>IF((I58*Tabela157[[#This Row],[f(c)]]) &gt; 0, "&gt; 0", "&lt; 0")</f>
        <v>&gt; 0</v>
      </c>
      <c r="G58" s="19">
        <f xml:space="preserve"> ABS(Tabela157[[#This Row],[b]] - Tabela157[[#This Row],[a]])</f>
        <v>9.765625E-4</v>
      </c>
      <c r="H58" s="4" t="str">
        <f>IF(ABS(Tabela157[[#This Row],[| b - a |]])&lt;$E$66, "SIM", "NÃO")</f>
        <v>SIM</v>
      </c>
      <c r="I58" s="6">
        <f xml:space="preserve"> POWER(Tabela157[[#This Row],[a]],3) - 4 * POWER(Tabela157[[#This Row],[a]],2) +2</f>
        <v>-5.279541015625E-3</v>
      </c>
    </row>
    <row r="59" spans="1:9" x14ac:dyDescent="0.25">
      <c r="A59" s="2">
        <v>11</v>
      </c>
      <c r="B59" s="15">
        <f t="shared" si="6"/>
        <v>-0.65576171875</v>
      </c>
      <c r="C59" s="16">
        <f>(Tabela157[[#This Row],[a]]+Tabela157[[#This Row],[b]])/2</f>
        <v>-0.655517578125</v>
      </c>
      <c r="D59" s="17">
        <f t="shared" si="7"/>
        <v>-0.6552734375</v>
      </c>
      <c r="E59" s="18">
        <f xml:space="preserve"> POWER(Tabela157[[#This Row],[c]],3) - 4*POWER(Tabela157[[#This Row],[c]],2) + 2</f>
        <v>-4.9124432553071529E-4</v>
      </c>
      <c r="F59" s="15" t="str">
        <f>IF((I59*Tabela157[[#This Row],[f(c)]]) &gt; 0, "&gt; 0", "&lt; 0")</f>
        <v>&gt; 0</v>
      </c>
      <c r="G59" s="19">
        <f xml:space="preserve"> ABS(Tabela157[[#This Row],[b]] - Tabela157[[#This Row],[a]])</f>
        <v>4.8828125E-4</v>
      </c>
      <c r="H59" s="4" t="str">
        <f>IF(ABS(Tabela157[[#This Row],[| b - a |]])&lt;$E$66, "SIM", "NÃO")</f>
        <v>SIM</v>
      </c>
      <c r="I59" s="6">
        <f xml:space="preserve"> POWER(Tabela157[[#This Row],[a]],3) - 4 * POWER(Tabela157[[#This Row],[a]],2) +2</f>
        <v>-2.0866318373009562E-3</v>
      </c>
    </row>
    <row r="60" spans="1:9" x14ac:dyDescent="0.25">
      <c r="A60" s="2">
        <v>12</v>
      </c>
      <c r="B60" s="15">
        <f t="shared" si="6"/>
        <v>-0.655517578125</v>
      </c>
      <c r="C60" s="16">
        <f>(Tabela157[[#This Row],[a]]+Tabela157[[#This Row],[b]])/2</f>
        <v>-0.6553955078125</v>
      </c>
      <c r="D60" s="17">
        <f t="shared" si="7"/>
        <v>-0.6552734375</v>
      </c>
      <c r="E60" s="18">
        <f xml:space="preserve"> POWER(Tabela157[[#This Row],[c]],3) - 4*POWER(Tabela157[[#This Row],[c]],2) + 2</f>
        <v>3.0618269920523744E-4</v>
      </c>
      <c r="F60" s="15" t="str">
        <f>IF((I60*Tabela157[[#This Row],[f(c)]]) &gt; 0, "&gt; 0", "&lt; 0")</f>
        <v>&lt; 0</v>
      </c>
      <c r="G60" s="19">
        <f xml:space="preserve"> ABS(Tabela157[[#This Row],[b]] - Tabela157[[#This Row],[a]])</f>
        <v>2.44140625E-4</v>
      </c>
      <c r="H60" s="4" t="str">
        <f>IF(ABS(Tabela157[[#This Row],[| b - a |]])&lt;$E$66, "SIM", "NÃO")</f>
        <v>SIM</v>
      </c>
      <c r="I60" s="6">
        <f xml:space="preserve"> POWER(Tabela157[[#This Row],[a]],3) - 4 * POWER(Tabela157[[#This Row],[a]],2) +2</f>
        <v>-4.9124432553071529E-4</v>
      </c>
    </row>
    <row r="61" spans="1:9" ht="15.75" thickBot="1" x14ac:dyDescent="0.3">
      <c r="A61" s="2">
        <v>13</v>
      </c>
      <c r="B61" s="15">
        <f t="shared" si="6"/>
        <v>-0.655517578125</v>
      </c>
      <c r="C61" s="16">
        <f>(Tabela157[[#This Row],[a]]+Tabela157[[#This Row],[b]])/2</f>
        <v>-0.65545654296875</v>
      </c>
      <c r="D61" s="17">
        <f t="shared" si="7"/>
        <v>-0.6553955078125</v>
      </c>
      <c r="E61" s="18">
        <f xml:space="preserve"> POWER(Tabela157[[#This Row],[c]],3) - 4*POWER(Tabela157[[#This Row],[c]],2) + 2</f>
        <v>-9.2508586703843321E-5</v>
      </c>
      <c r="F61" s="15" t="str">
        <f>IF((I61*Tabela157[[#This Row],[f(c)]]) &gt; 0, "&gt; 0", "&lt; 0")</f>
        <v>&gt; 0</v>
      </c>
      <c r="G61" s="19">
        <f xml:space="preserve"> ABS(Tabela157[[#This Row],[b]] - Tabela157[[#This Row],[a]])</f>
        <v>1.220703125E-4</v>
      </c>
      <c r="H61" s="4" t="str">
        <f>IF(ABS(Tabela157[[#This Row],[| b - a |]])&lt;$E$66, "SIM", "NÃO")</f>
        <v>SIM</v>
      </c>
      <c r="I61" s="7">
        <f xml:space="preserve"> POWER(Tabela157[[#This Row],[a]],3) - 4 * POWER(Tabela157[[#This Row],[a]],2) +2</f>
        <v>-4.9124432553071529E-4</v>
      </c>
    </row>
    <row r="65" spans="1:9" x14ac:dyDescent="0.25">
      <c r="C65">
        <v>3</v>
      </c>
      <c r="D65" s="3" t="s">
        <v>36</v>
      </c>
      <c r="E65" s="3"/>
    </row>
    <row r="66" spans="1:9" x14ac:dyDescent="0.25">
      <c r="D66" s="3" t="s">
        <v>9</v>
      </c>
      <c r="E66" s="20">
        <v>0.01</v>
      </c>
    </row>
    <row r="67" spans="1:9" x14ac:dyDescent="0.25">
      <c r="D67" s="3" t="s">
        <v>10</v>
      </c>
      <c r="E67" s="5">
        <v>-1</v>
      </c>
      <c r="F67" s="5">
        <v>0</v>
      </c>
    </row>
    <row r="69" spans="1:9" ht="15.75" thickBot="1" x14ac:dyDescent="0.3"/>
    <row r="70" spans="1:9" ht="19.5" thickBot="1" x14ac:dyDescent="0.3">
      <c r="A70" s="8" t="s">
        <v>3</v>
      </c>
      <c r="B70" s="9" t="s">
        <v>0</v>
      </c>
      <c r="C70" s="24" t="s">
        <v>1</v>
      </c>
      <c r="D70" s="10" t="s">
        <v>2</v>
      </c>
      <c r="E70" s="11" t="s">
        <v>5</v>
      </c>
      <c r="F70" s="9" t="s">
        <v>8</v>
      </c>
      <c r="G70" s="12" t="s">
        <v>7</v>
      </c>
      <c r="H70" s="13" t="s">
        <v>22</v>
      </c>
      <c r="I70" s="14" t="s">
        <v>4</v>
      </c>
    </row>
    <row r="71" spans="1:9" x14ac:dyDescent="0.25">
      <c r="A71" s="2">
        <v>0</v>
      </c>
      <c r="B71" s="37">
        <f>E90</f>
        <v>1</v>
      </c>
      <c r="C71" s="39">
        <f>(Tabela15713[[#This Row],[a]]+Tabela15713[[#This Row],[b]])/2</f>
        <v>1.5</v>
      </c>
      <c r="D71" s="41">
        <f>F90</f>
        <v>2</v>
      </c>
      <c r="E71" s="42">
        <f xml:space="preserve"> POWER(Tabela15713[[#This Row],[c]],2) - 2</f>
        <v>0.25</v>
      </c>
      <c r="F71" s="37" t="str">
        <f>IF((I71*Tabela15713[[#This Row],[f(c)]]) &gt; 0, "&gt; 0", "&lt; 0")</f>
        <v>&lt; 0</v>
      </c>
      <c r="G71" s="40">
        <f xml:space="preserve"> ABS(Tabela15713[[#This Row],[b]] - Tabela15713[[#This Row],[a]])</f>
        <v>1</v>
      </c>
      <c r="H71" s="43" t="str">
        <f>IF(ABS(Tabela15713[[#This Row],[| b - a |]])&lt;$E$89, "SIM", "NÃO")</f>
        <v>NÃO</v>
      </c>
      <c r="I71" s="44">
        <f xml:space="preserve"> POWER(Tabela15713[[#This Row],[a]],2) - 2</f>
        <v>-1</v>
      </c>
    </row>
    <row r="72" spans="1:9" x14ac:dyDescent="0.25">
      <c r="A72" s="2">
        <v>1</v>
      </c>
      <c r="B72" s="37">
        <f>IF(F71="&lt; 0",  B71, C71 )</f>
        <v>1</v>
      </c>
      <c r="C72" s="39">
        <f>(Tabela15713[[#This Row],[a]]+Tabela15713[[#This Row],[b]])/2</f>
        <v>1.25</v>
      </c>
      <c r="D72" s="41">
        <f>IF(F71="&lt; 0",   C71,  D71 )</f>
        <v>1.5</v>
      </c>
      <c r="E72" s="42">
        <f xml:space="preserve"> POWER(Tabela15713[[#This Row],[c]],2) - 2</f>
        <v>-0.4375</v>
      </c>
      <c r="F72" s="37" t="str">
        <f>IF((I72*Tabela15713[[#This Row],[f(c)]]) &gt; 0, "&gt; 0", "&lt; 0")</f>
        <v>&gt; 0</v>
      </c>
      <c r="G72" s="40">
        <f xml:space="preserve"> ABS(Tabela15713[[#This Row],[b]] - Tabela15713[[#This Row],[a]])</f>
        <v>0.5</v>
      </c>
      <c r="H72" s="43" t="str">
        <f>IF(ABS(Tabela15713[[#This Row],[| b - a |]])&lt;$E$89, "SIM", "NÃO")</f>
        <v>NÃO</v>
      </c>
      <c r="I72" s="44">
        <f xml:space="preserve"> POWER(Tabela15713[[#This Row],[a]],2) - 2</f>
        <v>-1</v>
      </c>
    </row>
    <row r="73" spans="1:9" x14ac:dyDescent="0.25">
      <c r="A73" s="2">
        <v>2</v>
      </c>
      <c r="B73" s="37">
        <f>IF(F72="&lt; 0",  B72, C72 )</f>
        <v>1.25</v>
      </c>
      <c r="C73" s="39">
        <f>(Tabela15713[[#This Row],[a]]+Tabela15713[[#This Row],[b]])/2</f>
        <v>1.375</v>
      </c>
      <c r="D73" s="41">
        <f t="shared" ref="D73:D74" si="8">IF(F72="&lt; 0",   C72,  D72 )</f>
        <v>1.5</v>
      </c>
      <c r="E73" s="42">
        <f xml:space="preserve"> POWER(Tabela15713[[#This Row],[c]],2) - 2</f>
        <v>-0.109375</v>
      </c>
      <c r="F73" s="37" t="str">
        <f>IF((I73*Tabela15713[[#This Row],[f(c)]]) &gt; 0, "&gt; 0", "&lt; 0")</f>
        <v>&gt; 0</v>
      </c>
      <c r="G73" s="40">
        <f xml:space="preserve"> ABS(Tabela15713[[#This Row],[b]] - Tabela15713[[#This Row],[a]])</f>
        <v>0.25</v>
      </c>
      <c r="H73" s="43" t="str">
        <f>IF(ABS(Tabela15713[[#This Row],[| b - a |]])&lt;$E$89, "SIM", "NÃO")</f>
        <v>NÃO</v>
      </c>
      <c r="I73" s="44">
        <f xml:space="preserve"> POWER(Tabela15713[[#This Row],[a]],2) - 2</f>
        <v>-0.4375</v>
      </c>
    </row>
    <row r="74" spans="1:9" x14ac:dyDescent="0.25">
      <c r="A74" s="2">
        <v>3</v>
      </c>
      <c r="B74" s="37">
        <f t="shared" ref="B74:B84" si="9">IF(F73="&lt; 0",  B73, C73 )</f>
        <v>1.375</v>
      </c>
      <c r="C74" s="39">
        <f>(Tabela15713[[#This Row],[a]]+Tabela15713[[#This Row],[b]])/2</f>
        <v>1.4375</v>
      </c>
      <c r="D74" s="41">
        <f t="shared" si="8"/>
        <v>1.5</v>
      </c>
      <c r="E74" s="42">
        <f xml:space="preserve"> POWER(Tabela15713[[#This Row],[c]],2) - 2</f>
        <v>6.640625E-2</v>
      </c>
      <c r="F74" s="37" t="str">
        <f>IF((I74*Tabela15713[[#This Row],[f(c)]]) &gt; 0, "&gt; 0", "&lt; 0")</f>
        <v>&lt; 0</v>
      </c>
      <c r="G74" s="40">
        <f xml:space="preserve"> ABS(Tabela15713[[#This Row],[b]] - Tabela15713[[#This Row],[a]])</f>
        <v>0.125</v>
      </c>
      <c r="H74" s="43" t="str">
        <f>IF(ABS(Tabela15713[[#This Row],[| b - a |]])&lt;$E$89, "SIM", "NÃO")</f>
        <v>NÃO</v>
      </c>
      <c r="I74" s="44">
        <f xml:space="preserve"> POWER(Tabela15713[[#This Row],[a]],2) - 2</f>
        <v>-0.109375</v>
      </c>
    </row>
    <row r="75" spans="1:9" x14ac:dyDescent="0.25">
      <c r="A75" s="2">
        <v>4</v>
      </c>
      <c r="B75" s="37">
        <f t="shared" si="9"/>
        <v>1.375</v>
      </c>
      <c r="C75" s="39">
        <f>(Tabela15713[[#This Row],[a]]+Tabela15713[[#This Row],[b]])/2</f>
        <v>1.40625</v>
      </c>
      <c r="D75" s="41">
        <f>IF(F74="&lt; 0",   C74,  D74 )</f>
        <v>1.4375</v>
      </c>
      <c r="E75" s="42">
        <f xml:space="preserve"> POWER(Tabela15713[[#This Row],[c]],2) - 2</f>
        <v>-2.24609375E-2</v>
      </c>
      <c r="F75" s="37" t="str">
        <f>IF((I75*Tabela15713[[#This Row],[f(c)]]) &gt; 0, "&gt; 0", "&lt; 0")</f>
        <v>&gt; 0</v>
      </c>
      <c r="G75" s="40">
        <f xml:space="preserve"> ABS(Tabela15713[[#This Row],[b]] - Tabela15713[[#This Row],[a]])</f>
        <v>6.25E-2</v>
      </c>
      <c r="H75" s="43" t="str">
        <f>IF(ABS(Tabela15713[[#This Row],[| b - a |]])&lt;$E$89, "SIM", "NÃO")</f>
        <v>SIM</v>
      </c>
      <c r="I75" s="44">
        <f xml:space="preserve"> POWER(Tabela15713[[#This Row],[a]],2) - 2</f>
        <v>-0.109375</v>
      </c>
    </row>
    <row r="76" spans="1:9" x14ac:dyDescent="0.25">
      <c r="A76" s="2">
        <v>5</v>
      </c>
      <c r="B76" s="37">
        <f t="shared" si="9"/>
        <v>1.40625</v>
      </c>
      <c r="C76" s="39">
        <f>(Tabela15713[[#This Row],[a]]+Tabela15713[[#This Row],[b]])/2</f>
        <v>1.421875</v>
      </c>
      <c r="D76" s="41">
        <f t="shared" ref="D76:D84" si="10">IF(F75="&lt; 0",   C75,  D75 )</f>
        <v>1.4375</v>
      </c>
      <c r="E76" s="42">
        <f xml:space="preserve"> POWER(Tabela15713[[#This Row],[c]],2) - 2</f>
        <v>2.1728515625E-2</v>
      </c>
      <c r="F76" s="37" t="str">
        <f>IF((I76*Tabela15713[[#This Row],[f(c)]]) &gt; 0, "&gt; 0", "&lt; 0")</f>
        <v>&lt; 0</v>
      </c>
      <c r="G76" s="40">
        <f xml:space="preserve"> ABS(Tabela15713[[#This Row],[b]] - Tabela15713[[#This Row],[a]])</f>
        <v>3.125E-2</v>
      </c>
      <c r="H76" s="43" t="str">
        <f>IF(ABS(Tabela15713[[#This Row],[| b - a |]])&lt;$E$89, "SIM", "NÃO")</f>
        <v>SIM</v>
      </c>
      <c r="I76" s="44">
        <f xml:space="preserve"> POWER(Tabela15713[[#This Row],[a]],2) - 2</f>
        <v>-2.24609375E-2</v>
      </c>
    </row>
    <row r="77" spans="1:9" x14ac:dyDescent="0.25">
      <c r="A77" s="2">
        <v>6</v>
      </c>
      <c r="B77" s="37">
        <f t="shared" si="9"/>
        <v>1.40625</v>
      </c>
      <c r="C77" s="39">
        <f>(Tabela15713[[#This Row],[a]]+Tabela15713[[#This Row],[b]])/2</f>
        <v>1.4140625</v>
      </c>
      <c r="D77" s="41">
        <f t="shared" si="10"/>
        <v>1.421875</v>
      </c>
      <c r="E77" s="42">
        <f xml:space="preserve"> POWER(Tabela15713[[#This Row],[c]],2) - 2</f>
        <v>-4.2724609375E-4</v>
      </c>
      <c r="F77" s="37" t="str">
        <f>IF((I77*Tabela15713[[#This Row],[f(c)]]) &gt; 0, "&gt; 0", "&lt; 0")</f>
        <v>&gt; 0</v>
      </c>
      <c r="G77" s="40">
        <f xml:space="preserve"> ABS(Tabela15713[[#This Row],[b]] - Tabela15713[[#This Row],[a]])</f>
        <v>1.5625E-2</v>
      </c>
      <c r="H77" s="43" t="str">
        <f>IF(ABS(Tabela15713[[#This Row],[| b - a |]])&lt;$E$89, "SIM", "NÃO")</f>
        <v>SIM</v>
      </c>
      <c r="I77" s="44">
        <f xml:space="preserve"> POWER(Tabela15713[[#This Row],[a]],2) - 2</f>
        <v>-2.24609375E-2</v>
      </c>
    </row>
    <row r="78" spans="1:9" x14ac:dyDescent="0.25">
      <c r="A78" s="2">
        <v>7</v>
      </c>
      <c r="B78" s="37">
        <f t="shared" si="9"/>
        <v>1.4140625</v>
      </c>
      <c r="C78" s="39">
        <f>(Tabela15713[[#This Row],[a]]+Tabela15713[[#This Row],[b]])/2</f>
        <v>1.41796875</v>
      </c>
      <c r="D78" s="41">
        <f t="shared" si="10"/>
        <v>1.421875</v>
      </c>
      <c r="E78" s="42">
        <f xml:space="preserve"> POWER(Tabela15713[[#This Row],[c]],2) - 2</f>
        <v>1.06353759765625E-2</v>
      </c>
      <c r="F78" s="37" t="str">
        <f>IF((I78*Tabela15713[[#This Row],[f(c)]]) &gt; 0, "&gt; 0", "&lt; 0")</f>
        <v>&lt; 0</v>
      </c>
      <c r="G78" s="40">
        <f xml:space="preserve"> ABS(Tabela15713[[#This Row],[b]] - Tabela15713[[#This Row],[a]])</f>
        <v>7.8125E-3</v>
      </c>
      <c r="H78" s="43" t="str">
        <f>IF(ABS(Tabela15713[[#This Row],[| b - a |]])&lt;$E$89, "SIM", "NÃO")</f>
        <v>SIM</v>
      </c>
      <c r="I78" s="44">
        <f xml:space="preserve"> POWER(Tabela15713[[#This Row],[a]],2) - 2</f>
        <v>-4.2724609375E-4</v>
      </c>
    </row>
    <row r="79" spans="1:9" x14ac:dyDescent="0.25">
      <c r="A79" s="2">
        <v>8</v>
      </c>
      <c r="B79" s="37">
        <f t="shared" si="9"/>
        <v>1.4140625</v>
      </c>
      <c r="C79" s="39">
        <f>(Tabela15713[[#This Row],[a]]+Tabela15713[[#This Row],[b]])/2</f>
        <v>1.416015625</v>
      </c>
      <c r="D79" s="41">
        <f t="shared" si="10"/>
        <v>1.41796875</v>
      </c>
      <c r="E79" s="42">
        <f xml:space="preserve"> POWER(Tabela15713[[#This Row],[c]],2) - 2</f>
        <v>5.100250244140625E-3</v>
      </c>
      <c r="F79" s="37" t="str">
        <f>IF((I79*Tabela15713[[#This Row],[f(c)]]) &gt; 0, "&gt; 0", "&lt; 0")</f>
        <v>&lt; 0</v>
      </c>
      <c r="G79" s="40">
        <f xml:space="preserve"> ABS(Tabela15713[[#This Row],[b]] - Tabela15713[[#This Row],[a]])</f>
        <v>3.90625E-3</v>
      </c>
      <c r="H79" s="43" t="str">
        <f>IF(ABS(Tabela15713[[#This Row],[| b - a |]])&lt;$E$89, "SIM", "NÃO")</f>
        <v>SIM</v>
      </c>
      <c r="I79" s="44">
        <f xml:space="preserve"> POWER(Tabela15713[[#This Row],[a]],2) - 2</f>
        <v>-4.2724609375E-4</v>
      </c>
    </row>
    <row r="80" spans="1:9" x14ac:dyDescent="0.25">
      <c r="A80" s="2">
        <v>9</v>
      </c>
      <c r="B80" s="37">
        <f t="shared" si="9"/>
        <v>1.4140625</v>
      </c>
      <c r="C80" s="39">
        <f>(Tabela15713[[#This Row],[a]]+Tabela15713[[#This Row],[b]])/2</f>
        <v>1.4150390625</v>
      </c>
      <c r="D80" s="41">
        <f t="shared" si="10"/>
        <v>1.416015625</v>
      </c>
      <c r="E80" s="42">
        <f xml:space="preserve"> POWER(Tabela15713[[#This Row],[c]],2) - 2</f>
        <v>2.3355484008789063E-3</v>
      </c>
      <c r="F80" s="37" t="str">
        <f>IF((I80*Tabela15713[[#This Row],[f(c)]]) &gt; 0, "&gt; 0", "&lt; 0")</f>
        <v>&lt; 0</v>
      </c>
      <c r="G80" s="40">
        <f xml:space="preserve"> ABS(Tabela15713[[#This Row],[b]] - Tabela15713[[#This Row],[a]])</f>
        <v>1.953125E-3</v>
      </c>
      <c r="H80" s="43" t="str">
        <f>IF(ABS(Tabela15713[[#This Row],[| b - a |]])&lt;$E$89, "SIM", "NÃO")</f>
        <v>SIM</v>
      </c>
      <c r="I80" s="44">
        <f xml:space="preserve"> POWER(Tabela15713[[#This Row],[a]],2) - 2</f>
        <v>-4.2724609375E-4</v>
      </c>
    </row>
    <row r="81" spans="1:9" x14ac:dyDescent="0.25">
      <c r="A81" s="2">
        <v>10</v>
      </c>
      <c r="B81" s="37">
        <f t="shared" si="9"/>
        <v>1.4140625</v>
      </c>
      <c r="C81" s="39">
        <f>(Tabela15713[[#This Row],[a]]+Tabela15713[[#This Row],[b]])/2</f>
        <v>1.41455078125</v>
      </c>
      <c r="D81" s="41">
        <f t="shared" si="10"/>
        <v>1.4150390625</v>
      </c>
      <c r="E81" s="42">
        <f xml:space="preserve"> POWER(Tabela15713[[#This Row],[c]],2) - 2</f>
        <v>9.5391273498535156E-4</v>
      </c>
      <c r="F81" s="37" t="str">
        <f>IF((I81*Tabela15713[[#This Row],[f(c)]]) &gt; 0, "&gt; 0", "&lt; 0")</f>
        <v>&lt; 0</v>
      </c>
      <c r="G81" s="40">
        <f xml:space="preserve"> ABS(Tabela15713[[#This Row],[b]] - Tabela15713[[#This Row],[a]])</f>
        <v>9.765625E-4</v>
      </c>
      <c r="H81" s="43" t="str">
        <f>IF(ABS(Tabela15713[[#This Row],[| b - a |]])&lt;$E$89, "SIM", "NÃO")</f>
        <v>SIM</v>
      </c>
      <c r="I81" s="44">
        <f xml:space="preserve"> POWER(Tabela15713[[#This Row],[a]],2) - 2</f>
        <v>-4.2724609375E-4</v>
      </c>
    </row>
    <row r="82" spans="1:9" x14ac:dyDescent="0.25">
      <c r="A82" s="2">
        <v>11</v>
      </c>
      <c r="B82" s="37">
        <f t="shared" si="9"/>
        <v>1.4140625</v>
      </c>
      <c r="C82" s="39">
        <f>(Tabela15713[[#This Row],[a]]+Tabela15713[[#This Row],[b]])/2</f>
        <v>1.414306640625</v>
      </c>
      <c r="D82" s="41">
        <f t="shared" si="10"/>
        <v>1.41455078125</v>
      </c>
      <c r="E82" s="42">
        <f xml:space="preserve"> POWER(Tabela15713[[#This Row],[c]],2) - 2</f>
        <v>2.6327371597290039E-4</v>
      </c>
      <c r="F82" s="37" t="str">
        <f>IF((I82*Tabela15713[[#This Row],[f(c)]]) &gt; 0, "&gt; 0", "&lt; 0")</f>
        <v>&lt; 0</v>
      </c>
      <c r="G82" s="40">
        <f xml:space="preserve"> ABS(Tabela15713[[#This Row],[b]] - Tabela15713[[#This Row],[a]])</f>
        <v>4.8828125E-4</v>
      </c>
      <c r="H82" s="43" t="str">
        <f>IF(ABS(Tabela15713[[#This Row],[| b - a |]])&lt;$E$89, "SIM", "NÃO")</f>
        <v>SIM</v>
      </c>
      <c r="I82" s="44">
        <f xml:space="preserve"> POWER(Tabela15713[[#This Row],[a]],2) - 2</f>
        <v>-4.2724609375E-4</v>
      </c>
    </row>
    <row r="83" spans="1:9" x14ac:dyDescent="0.25">
      <c r="A83" s="2">
        <v>12</v>
      </c>
      <c r="B83" s="37">
        <f t="shared" si="9"/>
        <v>1.4140625</v>
      </c>
      <c r="C83" s="39">
        <f>(Tabela15713[[#This Row],[a]]+Tabela15713[[#This Row],[b]])/2</f>
        <v>1.4141845703125</v>
      </c>
      <c r="D83" s="41">
        <f t="shared" si="10"/>
        <v>1.414306640625</v>
      </c>
      <c r="E83" s="42">
        <f xml:space="preserve"> POWER(Tabela15713[[#This Row],[c]],2) - 2</f>
        <v>-8.2001090049743652E-5</v>
      </c>
      <c r="F83" s="37" t="str">
        <f>IF((I83*Tabela15713[[#This Row],[f(c)]]) &gt; 0, "&gt; 0", "&lt; 0")</f>
        <v>&gt; 0</v>
      </c>
      <c r="G83" s="40">
        <f xml:space="preserve"> ABS(Tabela15713[[#This Row],[b]] - Tabela15713[[#This Row],[a]])</f>
        <v>2.44140625E-4</v>
      </c>
      <c r="H83" s="43" t="str">
        <f>IF(ABS(Tabela15713[[#This Row],[| b - a |]])&lt;$E$89, "SIM", "NÃO")</f>
        <v>SIM</v>
      </c>
      <c r="I83" s="44">
        <f xml:space="preserve"> POWER(Tabela15713[[#This Row],[a]],2) - 2</f>
        <v>-4.2724609375E-4</v>
      </c>
    </row>
    <row r="84" spans="1:9" ht="15.75" thickBot="1" x14ac:dyDescent="0.3">
      <c r="A84" s="2">
        <v>13</v>
      </c>
      <c r="B84" s="37">
        <f t="shared" si="9"/>
        <v>1.4141845703125</v>
      </c>
      <c r="C84" s="39">
        <f>(Tabela15713[[#This Row],[a]]+Tabela15713[[#This Row],[b]])/2</f>
        <v>1.41424560546875</v>
      </c>
      <c r="D84" s="41">
        <f t="shared" si="10"/>
        <v>1.414306640625</v>
      </c>
      <c r="E84" s="42">
        <f xml:space="preserve"> POWER(Tabela15713[[#This Row],[c]],2) - 2</f>
        <v>9.0632587671279907E-5</v>
      </c>
      <c r="F84" s="37" t="str">
        <f>IF((I84*Tabela15713[[#This Row],[f(c)]]) &gt; 0, "&gt; 0", "&lt; 0")</f>
        <v>&lt; 0</v>
      </c>
      <c r="G84" s="40">
        <f xml:space="preserve"> ABS(Tabela15713[[#This Row],[b]] - Tabela15713[[#This Row],[a]])</f>
        <v>1.220703125E-4</v>
      </c>
      <c r="H84" s="43" t="str">
        <f>IF(ABS(Tabela15713[[#This Row],[| b - a |]])&lt;$E$89, "SIM", "NÃO")</f>
        <v>SIM</v>
      </c>
      <c r="I84" s="45">
        <f xml:space="preserve"> POWER(Tabela15713[[#This Row],[a]],2) - 2</f>
        <v>-8.2001090049743652E-5</v>
      </c>
    </row>
    <row r="88" spans="1:9" x14ac:dyDescent="0.25">
      <c r="C88">
        <v>4</v>
      </c>
      <c r="D88" s="3" t="s">
        <v>37</v>
      </c>
      <c r="E88" s="3"/>
      <c r="F88" s="3"/>
    </row>
    <row r="89" spans="1:9" x14ac:dyDescent="0.25">
      <c r="D89" s="3" t="s">
        <v>9</v>
      </c>
      <c r="E89" s="26">
        <v>0.1</v>
      </c>
      <c r="F89" s="3"/>
    </row>
    <row r="90" spans="1:9" x14ac:dyDescent="0.25">
      <c r="D90" s="3" t="s">
        <v>10</v>
      </c>
      <c r="E90" s="5">
        <v>1</v>
      </c>
      <c r="F90" s="5">
        <v>2</v>
      </c>
    </row>
    <row r="92" spans="1:9" ht="15.75" thickBot="1" x14ac:dyDescent="0.3"/>
    <row r="93" spans="1:9" ht="19.5" thickBot="1" x14ac:dyDescent="0.3">
      <c r="A93" s="8" t="s">
        <v>3</v>
      </c>
      <c r="B93" s="9" t="s">
        <v>0</v>
      </c>
      <c r="C93" s="24" t="s">
        <v>1</v>
      </c>
      <c r="D93" s="10" t="s">
        <v>2</v>
      </c>
      <c r="E93" s="11" t="s">
        <v>5</v>
      </c>
      <c r="F93" s="9" t="s">
        <v>8</v>
      </c>
      <c r="G93" s="12" t="s">
        <v>7</v>
      </c>
      <c r="H93" s="13" t="s">
        <v>22</v>
      </c>
      <c r="I93" s="14" t="s">
        <v>4</v>
      </c>
    </row>
    <row r="94" spans="1:9" x14ac:dyDescent="0.25">
      <c r="A94" s="2">
        <v>0</v>
      </c>
      <c r="B94" s="15">
        <f>E113</f>
        <v>0</v>
      </c>
      <c r="C94" s="16">
        <f>(Tabela1571314[[#This Row],[a]]+Tabela1571314[[#This Row],[b]])/2</f>
        <v>0.5</v>
      </c>
      <c r="D94" s="17">
        <f>F113</f>
        <v>1</v>
      </c>
      <c r="E94" s="18">
        <f xml:space="preserve"> 3*POWER(Tabela1571314[[#This Row],[c]],2) - 5*Tabela1571314[[#This Row],[c]] + 1</f>
        <v>-0.75</v>
      </c>
      <c r="F94" s="15" t="str">
        <f>IF((I94*Tabela1571314[[#This Row],[f(c)]]) &gt; 0, "&gt; 0", "&lt; 0")</f>
        <v>&lt; 0</v>
      </c>
      <c r="G94" s="19">
        <f xml:space="preserve"> ABS(Tabela1571314[[#This Row],[b]] - Tabela1571314[[#This Row],[a]])</f>
        <v>1</v>
      </c>
      <c r="H94" s="46" t="str">
        <f>IF(ABS(Tabela1571314[[#This Row],[| b - a |]])&lt;$E$112, "SIM", "NÃO")</f>
        <v>NÃO</v>
      </c>
      <c r="I94" s="47">
        <f xml:space="preserve"> 3*POWER(Tabela1571314[[#This Row],[a]],2) - 5*Tabela1571314[[#This Row],[a]] + 1</f>
        <v>1</v>
      </c>
    </row>
    <row r="95" spans="1:9" x14ac:dyDescent="0.25">
      <c r="A95" s="2">
        <v>1</v>
      </c>
      <c r="B95" s="15">
        <f>IF(F94="&lt; 0",  B94, C94 )</f>
        <v>0</v>
      </c>
      <c r="C95" s="16">
        <f>(Tabela1571314[[#This Row],[a]]+Tabela1571314[[#This Row],[b]])/2</f>
        <v>0.25</v>
      </c>
      <c r="D95" s="17">
        <f>IF(F94="&lt; 0",   C94,  D94 )</f>
        <v>0.5</v>
      </c>
      <c r="E95" s="18">
        <f xml:space="preserve"> 3*POWER(Tabela1571314[[#This Row],[c]],2) - 5*Tabela1571314[[#This Row],[c]] + 1</f>
        <v>-6.25E-2</v>
      </c>
      <c r="F95" s="15" t="str">
        <f>IF((I95*Tabela1571314[[#This Row],[f(c)]]) &gt; 0, "&gt; 0", "&lt; 0")</f>
        <v>&lt; 0</v>
      </c>
      <c r="G95" s="19">
        <f xml:space="preserve"> ABS(Tabela1571314[[#This Row],[b]] - Tabela1571314[[#This Row],[a]])</f>
        <v>0.5</v>
      </c>
      <c r="H95" s="46" t="str">
        <f>IF(ABS(Tabela1571314[[#This Row],[| b - a |]])&lt;$E$112, "SIM", "NÃO")</f>
        <v>NÃO</v>
      </c>
      <c r="I95" s="47">
        <f xml:space="preserve"> 3*POWER(Tabela1571314[[#This Row],[a]],2) - 5*Tabela1571314[[#This Row],[a]] + 1</f>
        <v>1</v>
      </c>
    </row>
    <row r="96" spans="1:9" x14ac:dyDescent="0.25">
      <c r="A96" s="2">
        <v>2</v>
      </c>
      <c r="B96" s="15">
        <f>IF(F95="&lt; 0",  B95, C95 )</f>
        <v>0</v>
      </c>
      <c r="C96" s="16">
        <f>(Tabela1571314[[#This Row],[a]]+Tabela1571314[[#This Row],[b]])/2</f>
        <v>0.125</v>
      </c>
      <c r="D96" s="17">
        <f t="shared" ref="D96:D97" si="11">IF(F95="&lt; 0",   C95,  D95 )</f>
        <v>0.25</v>
      </c>
      <c r="E96" s="18">
        <f xml:space="preserve"> 3*POWER(Tabela1571314[[#This Row],[c]],2) - 5*Tabela1571314[[#This Row],[c]] + 1</f>
        <v>0.421875</v>
      </c>
      <c r="F96" s="15" t="str">
        <f>IF((I96*Tabela1571314[[#This Row],[f(c)]]) &gt; 0, "&gt; 0", "&lt; 0")</f>
        <v>&gt; 0</v>
      </c>
      <c r="G96" s="19">
        <f xml:space="preserve"> ABS(Tabela1571314[[#This Row],[b]] - Tabela1571314[[#This Row],[a]])</f>
        <v>0.25</v>
      </c>
      <c r="H96" s="46" t="str">
        <f>IF(ABS(Tabela1571314[[#This Row],[| b - a |]])&lt;$E$112, "SIM", "NÃO")</f>
        <v>NÃO</v>
      </c>
      <c r="I96" s="47">
        <f xml:space="preserve"> 3*POWER(Tabela1571314[[#This Row],[a]],2) - 5*Tabela1571314[[#This Row],[a]] + 1</f>
        <v>1</v>
      </c>
    </row>
    <row r="97" spans="1:9" x14ac:dyDescent="0.25">
      <c r="A97" s="2">
        <v>3</v>
      </c>
      <c r="B97" s="15">
        <f t="shared" ref="B97:B107" si="12">IF(F96="&lt; 0",  B96, C96 )</f>
        <v>0.125</v>
      </c>
      <c r="C97" s="16">
        <f>(Tabela1571314[[#This Row],[a]]+Tabela1571314[[#This Row],[b]])/2</f>
        <v>0.1875</v>
      </c>
      <c r="D97" s="17">
        <f t="shared" si="11"/>
        <v>0.25</v>
      </c>
      <c r="E97" s="18">
        <f xml:space="preserve"> 3*POWER(Tabela1571314[[#This Row],[c]],2) - 5*Tabela1571314[[#This Row],[c]] + 1</f>
        <v>0.16796875</v>
      </c>
      <c r="F97" s="15" t="str">
        <f>IF((I97*Tabela1571314[[#This Row],[f(c)]]) &gt; 0, "&gt; 0", "&lt; 0")</f>
        <v>&gt; 0</v>
      </c>
      <c r="G97" s="19">
        <f xml:space="preserve"> ABS(Tabela1571314[[#This Row],[b]] - Tabela1571314[[#This Row],[a]])</f>
        <v>0.125</v>
      </c>
      <c r="H97" s="46" t="str">
        <f>IF(ABS(Tabela1571314[[#This Row],[| b - a |]])&lt;$E$112, "SIM", "NÃO")</f>
        <v>NÃO</v>
      </c>
      <c r="I97" s="47">
        <f xml:space="preserve"> 3*POWER(Tabela1571314[[#This Row],[a]],2) - 5*Tabela1571314[[#This Row],[a]] + 1</f>
        <v>0.421875</v>
      </c>
    </row>
    <row r="98" spans="1:9" x14ac:dyDescent="0.25">
      <c r="A98" s="2">
        <v>4</v>
      </c>
      <c r="B98" s="15">
        <f t="shared" si="12"/>
        <v>0.1875</v>
      </c>
      <c r="C98" s="16">
        <f>(Tabela1571314[[#This Row],[a]]+Tabela1571314[[#This Row],[b]])/2</f>
        <v>0.21875</v>
      </c>
      <c r="D98" s="17">
        <f>IF(F97="&lt; 0",   C97,  D97 )</f>
        <v>0.25</v>
      </c>
      <c r="E98" s="18">
        <f xml:space="preserve"> 3*POWER(Tabela1571314[[#This Row],[c]],2) - 5*Tabela1571314[[#This Row],[c]] + 1</f>
        <v>4.98046875E-2</v>
      </c>
      <c r="F98" s="15" t="str">
        <f>IF((I98*Tabela1571314[[#This Row],[f(c)]]) &gt; 0, "&gt; 0", "&lt; 0")</f>
        <v>&gt; 0</v>
      </c>
      <c r="G98" s="19">
        <f xml:space="preserve"> ABS(Tabela1571314[[#This Row],[b]] - Tabela1571314[[#This Row],[a]])</f>
        <v>6.25E-2</v>
      </c>
      <c r="H98" s="46" t="str">
        <f>IF(ABS(Tabela1571314[[#This Row],[| b - a |]])&lt;$E$112, "SIM", "NÃO")</f>
        <v>NÃO</v>
      </c>
      <c r="I98" s="47">
        <f xml:space="preserve"> 3*POWER(Tabela1571314[[#This Row],[a]],2) - 5*Tabela1571314[[#This Row],[a]] + 1</f>
        <v>0.16796875</v>
      </c>
    </row>
    <row r="99" spans="1:9" x14ac:dyDescent="0.25">
      <c r="A99" s="2">
        <v>5</v>
      </c>
      <c r="B99" s="15">
        <f t="shared" si="12"/>
        <v>0.21875</v>
      </c>
      <c r="C99" s="16">
        <f>(Tabela1571314[[#This Row],[a]]+Tabela1571314[[#This Row],[b]])/2</f>
        <v>0.234375</v>
      </c>
      <c r="D99" s="17">
        <f t="shared" ref="D99:D107" si="13">IF(F98="&lt; 0",   C98,  D98 )</f>
        <v>0.25</v>
      </c>
      <c r="E99" s="18">
        <f xml:space="preserve"> 3*POWER(Tabela1571314[[#This Row],[c]],2) - 5*Tabela1571314[[#This Row],[c]] + 1</f>
        <v>-7.080078125E-3</v>
      </c>
      <c r="F99" s="15" t="str">
        <f>IF((I99*Tabela1571314[[#This Row],[f(c)]]) &gt; 0, "&gt; 0", "&lt; 0")</f>
        <v>&lt; 0</v>
      </c>
      <c r="G99" s="19">
        <f xml:space="preserve"> ABS(Tabela1571314[[#This Row],[b]] - Tabela1571314[[#This Row],[a]])</f>
        <v>3.125E-2</v>
      </c>
      <c r="H99" s="46" t="str">
        <f>IF(ABS(Tabela1571314[[#This Row],[| b - a |]])&lt;$E$112, "SIM", "NÃO")</f>
        <v>NÃO</v>
      </c>
      <c r="I99" s="47">
        <f xml:space="preserve"> 3*POWER(Tabela1571314[[#This Row],[a]],2) - 5*Tabela1571314[[#This Row],[a]] + 1</f>
        <v>4.98046875E-2</v>
      </c>
    </row>
    <row r="100" spans="1:9" x14ac:dyDescent="0.25">
      <c r="A100" s="2">
        <v>6</v>
      </c>
      <c r="B100" s="15">
        <f t="shared" si="12"/>
        <v>0.21875</v>
      </c>
      <c r="C100" s="16">
        <f>(Tabela1571314[[#This Row],[a]]+Tabela1571314[[#This Row],[b]])/2</f>
        <v>0.2265625</v>
      </c>
      <c r="D100" s="17">
        <f t="shared" si="13"/>
        <v>0.234375</v>
      </c>
      <c r="E100" s="18">
        <f xml:space="preserve"> 3*POWER(Tabela1571314[[#This Row],[c]],2) - 5*Tabela1571314[[#This Row],[c]] + 1</f>
        <v>2.117919921875E-2</v>
      </c>
      <c r="F100" s="15" t="str">
        <f>IF((I100*Tabela1571314[[#This Row],[f(c)]]) &gt; 0, "&gt; 0", "&lt; 0")</f>
        <v>&gt; 0</v>
      </c>
      <c r="G100" s="19">
        <f xml:space="preserve"> ABS(Tabela1571314[[#This Row],[b]] - Tabela1571314[[#This Row],[a]])</f>
        <v>1.5625E-2</v>
      </c>
      <c r="H100" s="46" t="str">
        <f>IF(ABS(Tabela1571314[[#This Row],[| b - a |]])&lt;$E$112, "SIM", "NÃO")</f>
        <v>SIM</v>
      </c>
      <c r="I100" s="47">
        <f xml:space="preserve"> 3*POWER(Tabela1571314[[#This Row],[a]],2) - 5*Tabela1571314[[#This Row],[a]] + 1</f>
        <v>4.98046875E-2</v>
      </c>
    </row>
    <row r="101" spans="1:9" x14ac:dyDescent="0.25">
      <c r="A101" s="2">
        <v>7</v>
      </c>
      <c r="B101" s="15">
        <f t="shared" si="12"/>
        <v>0.2265625</v>
      </c>
      <c r="C101" s="16">
        <f>(Tabela1571314[[#This Row],[a]]+Tabela1571314[[#This Row],[b]])/2</f>
        <v>0.23046875</v>
      </c>
      <c r="D101" s="17">
        <f t="shared" si="13"/>
        <v>0.234375</v>
      </c>
      <c r="E101" s="18">
        <f xml:space="preserve"> 3*POWER(Tabela1571314[[#This Row],[c]],2) - 5*Tabela1571314[[#This Row],[c]] + 1</f>
        <v>7.0037841796875E-3</v>
      </c>
      <c r="F101" s="15" t="str">
        <f>IF((I101*Tabela1571314[[#This Row],[f(c)]]) &gt; 0, "&gt; 0", "&lt; 0")</f>
        <v>&gt; 0</v>
      </c>
      <c r="G101" s="19">
        <f xml:space="preserve"> ABS(Tabela1571314[[#This Row],[b]] - Tabela1571314[[#This Row],[a]])</f>
        <v>7.8125E-3</v>
      </c>
      <c r="H101" s="46" t="str">
        <f>IF(ABS(Tabela1571314[[#This Row],[| b - a |]])&lt;$E$112, "SIM", "NÃO")</f>
        <v>SIM</v>
      </c>
      <c r="I101" s="47">
        <f xml:space="preserve"> 3*POWER(Tabela1571314[[#This Row],[a]],2) - 5*Tabela1571314[[#This Row],[a]] + 1</f>
        <v>2.117919921875E-2</v>
      </c>
    </row>
    <row r="102" spans="1:9" x14ac:dyDescent="0.25">
      <c r="A102" s="2">
        <v>8</v>
      </c>
      <c r="B102" s="15">
        <f t="shared" si="12"/>
        <v>0.23046875</v>
      </c>
      <c r="C102" s="16">
        <f>(Tabela1571314[[#This Row],[a]]+Tabela1571314[[#This Row],[b]])/2</f>
        <v>0.232421875</v>
      </c>
      <c r="D102" s="17">
        <f t="shared" si="13"/>
        <v>0.234375</v>
      </c>
      <c r="E102" s="18">
        <f xml:space="preserve"> 3*POWER(Tabela1571314[[#This Row],[c]],2) - 5*Tabela1571314[[#This Row],[c]] + 1</f>
        <v>-4.9591064453125E-5</v>
      </c>
      <c r="F102" s="15" t="str">
        <f>IF((I102*Tabela1571314[[#This Row],[f(c)]]) &gt; 0, "&gt; 0", "&lt; 0")</f>
        <v>&lt; 0</v>
      </c>
      <c r="G102" s="19">
        <f xml:space="preserve"> ABS(Tabela1571314[[#This Row],[b]] - Tabela1571314[[#This Row],[a]])</f>
        <v>3.90625E-3</v>
      </c>
      <c r="H102" s="46" t="str">
        <f>IF(ABS(Tabela1571314[[#This Row],[| b - a |]])&lt;$E$112, "SIM", "NÃO")</f>
        <v>SIM</v>
      </c>
      <c r="I102" s="47">
        <f xml:space="preserve"> 3*POWER(Tabela1571314[[#This Row],[a]],2) - 5*Tabela1571314[[#This Row],[a]] + 1</f>
        <v>7.0037841796875E-3</v>
      </c>
    </row>
    <row r="103" spans="1:9" x14ac:dyDescent="0.25">
      <c r="A103" s="2">
        <v>9</v>
      </c>
      <c r="B103" s="15">
        <f t="shared" si="12"/>
        <v>0.23046875</v>
      </c>
      <c r="C103" s="16">
        <f>(Tabela1571314[[#This Row],[a]]+Tabela1571314[[#This Row],[b]])/2</f>
        <v>0.2314453125</v>
      </c>
      <c r="D103" s="17">
        <f t="shared" si="13"/>
        <v>0.232421875</v>
      </c>
      <c r="E103" s="18">
        <f xml:space="preserve"> 3*POWER(Tabela1571314[[#This Row],[c]],2) - 5*Tabela1571314[[#This Row],[c]] + 1</f>
        <v>3.4742355346679688E-3</v>
      </c>
      <c r="F103" s="15" t="str">
        <f>IF((I103*Tabela1571314[[#This Row],[f(c)]]) &gt; 0, "&gt; 0", "&lt; 0")</f>
        <v>&gt; 0</v>
      </c>
      <c r="G103" s="19">
        <f xml:space="preserve"> ABS(Tabela1571314[[#This Row],[b]] - Tabela1571314[[#This Row],[a]])</f>
        <v>1.953125E-3</v>
      </c>
      <c r="H103" s="46" t="str">
        <f>IF(ABS(Tabela1571314[[#This Row],[| b - a |]])&lt;$E$112, "SIM", "NÃO")</f>
        <v>SIM</v>
      </c>
      <c r="I103" s="47">
        <f xml:space="preserve"> 3*POWER(Tabela1571314[[#This Row],[a]],2) - 5*Tabela1571314[[#This Row],[a]] + 1</f>
        <v>7.0037841796875E-3</v>
      </c>
    </row>
    <row r="104" spans="1:9" x14ac:dyDescent="0.25">
      <c r="A104" s="2">
        <v>10</v>
      </c>
      <c r="B104" s="15">
        <f t="shared" si="12"/>
        <v>0.2314453125</v>
      </c>
      <c r="C104" s="16">
        <f>(Tabela1571314[[#This Row],[a]]+Tabela1571314[[#This Row],[b]])/2</f>
        <v>0.23193359375</v>
      </c>
      <c r="D104" s="17">
        <f t="shared" si="13"/>
        <v>0.232421875</v>
      </c>
      <c r="E104" s="18">
        <f xml:space="preserve"> 3*POWER(Tabela1571314[[#This Row],[c]],2) - 5*Tabela1571314[[#This Row],[c]] + 1</f>
        <v>1.7116069793701172E-3</v>
      </c>
      <c r="F104" s="15" t="str">
        <f>IF((I104*Tabela1571314[[#This Row],[f(c)]]) &gt; 0, "&gt; 0", "&lt; 0")</f>
        <v>&gt; 0</v>
      </c>
      <c r="G104" s="19">
        <f xml:space="preserve"> ABS(Tabela1571314[[#This Row],[b]] - Tabela1571314[[#This Row],[a]])</f>
        <v>9.765625E-4</v>
      </c>
      <c r="H104" s="46" t="str">
        <f>IF(ABS(Tabela1571314[[#This Row],[| b - a |]])&lt;$E$112, "SIM", "NÃO")</f>
        <v>SIM</v>
      </c>
      <c r="I104" s="47">
        <f xml:space="preserve"> 3*POWER(Tabela1571314[[#This Row],[a]],2) - 5*Tabela1571314[[#This Row],[a]] + 1</f>
        <v>3.4742355346679688E-3</v>
      </c>
    </row>
    <row r="105" spans="1:9" x14ac:dyDescent="0.25">
      <c r="A105" s="2">
        <v>11</v>
      </c>
      <c r="B105" s="15">
        <f t="shared" si="12"/>
        <v>0.23193359375</v>
      </c>
      <c r="C105" s="16">
        <f>(Tabela1571314[[#This Row],[a]]+Tabela1571314[[#This Row],[b]])/2</f>
        <v>0.232177734375</v>
      </c>
      <c r="D105" s="17">
        <f t="shared" si="13"/>
        <v>0.232421875</v>
      </c>
      <c r="E105" s="18">
        <f xml:space="preserve"> 3*POWER(Tabela1571314[[#This Row],[c]],2) - 5*Tabela1571314[[#This Row],[c]] + 1</f>
        <v>8.3082914352416992E-4</v>
      </c>
      <c r="F105" s="15" t="str">
        <f>IF((I105*Tabela1571314[[#This Row],[f(c)]]) &gt; 0, "&gt; 0", "&lt; 0")</f>
        <v>&gt; 0</v>
      </c>
      <c r="G105" s="19">
        <f xml:space="preserve"> ABS(Tabela1571314[[#This Row],[b]] - Tabela1571314[[#This Row],[a]])</f>
        <v>4.8828125E-4</v>
      </c>
      <c r="H105" s="46" t="str">
        <f>IF(ABS(Tabela1571314[[#This Row],[| b - a |]])&lt;$E$112, "SIM", "NÃO")</f>
        <v>SIM</v>
      </c>
      <c r="I105" s="47">
        <f xml:space="preserve"> 3*POWER(Tabela1571314[[#This Row],[a]],2) - 5*Tabela1571314[[#This Row],[a]] + 1</f>
        <v>1.7116069793701172E-3</v>
      </c>
    </row>
    <row r="106" spans="1:9" x14ac:dyDescent="0.25">
      <c r="A106" s="2">
        <v>12</v>
      </c>
      <c r="B106" s="15">
        <f t="shared" si="12"/>
        <v>0.232177734375</v>
      </c>
      <c r="C106" s="16">
        <f>(Tabela1571314[[#This Row],[a]]+Tabela1571314[[#This Row],[b]])/2</f>
        <v>0.2322998046875</v>
      </c>
      <c r="D106" s="17">
        <f t="shared" si="13"/>
        <v>0.232421875</v>
      </c>
      <c r="E106" s="18">
        <f xml:space="preserve"> 3*POWER(Tabela1571314[[#This Row],[c]],2) - 5*Tabela1571314[[#This Row],[c]] + 1</f>
        <v>3.9057433605194092E-4</v>
      </c>
      <c r="F106" s="15" t="str">
        <f>IF((I106*Tabela1571314[[#This Row],[f(c)]]) &gt; 0, "&gt; 0", "&lt; 0")</f>
        <v>&gt; 0</v>
      </c>
      <c r="G106" s="19">
        <f xml:space="preserve"> ABS(Tabela1571314[[#This Row],[b]] - Tabela1571314[[#This Row],[a]])</f>
        <v>2.44140625E-4</v>
      </c>
      <c r="H106" s="46" t="str">
        <f>IF(ABS(Tabela1571314[[#This Row],[| b - a |]])&lt;$E$112, "SIM", "NÃO")</f>
        <v>SIM</v>
      </c>
      <c r="I106" s="47">
        <f xml:space="preserve"> 3*POWER(Tabela1571314[[#This Row],[a]],2) - 5*Tabela1571314[[#This Row],[a]] + 1</f>
        <v>8.3082914352416992E-4</v>
      </c>
    </row>
    <row r="107" spans="1:9" ht="15.75" thickBot="1" x14ac:dyDescent="0.3">
      <c r="A107" s="2">
        <v>13</v>
      </c>
      <c r="B107" s="15">
        <f t="shared" si="12"/>
        <v>0.2322998046875</v>
      </c>
      <c r="C107" s="16">
        <f>(Tabela1571314[[#This Row],[a]]+Tabela1571314[[#This Row],[b]])/2</f>
        <v>0.23236083984375</v>
      </c>
      <c r="D107" s="17">
        <f t="shared" si="13"/>
        <v>0.232421875</v>
      </c>
      <c r="E107" s="18">
        <f xml:space="preserve"> 3*POWER(Tabela1571314[[#This Row],[c]],2) - 5*Tabela1571314[[#This Row],[c]] + 1</f>
        <v>1.7048045992851257E-4</v>
      </c>
      <c r="F107" s="15" t="str">
        <f>IF((I107*Tabela1571314[[#This Row],[f(c)]]) &gt; 0, "&gt; 0", "&lt; 0")</f>
        <v>&gt; 0</v>
      </c>
      <c r="G107" s="19">
        <f xml:space="preserve"> ABS(Tabela1571314[[#This Row],[b]] - Tabela1571314[[#This Row],[a]])</f>
        <v>1.220703125E-4</v>
      </c>
      <c r="H107" s="46" t="str">
        <f>IF(ABS(Tabela1571314[[#This Row],[| b - a |]])&lt;$E$112, "SIM", "NÃO")</f>
        <v>SIM</v>
      </c>
      <c r="I107" s="48">
        <f xml:space="preserve"> 3*POWER(Tabela1571314[[#This Row],[a]],2) - 5*Tabela1571314[[#This Row],[a]] + 1</f>
        <v>3.9057433605194092E-4</v>
      </c>
    </row>
    <row r="111" spans="1:9" x14ac:dyDescent="0.25">
      <c r="C111">
        <v>5</v>
      </c>
      <c r="D111" s="3" t="s">
        <v>38</v>
      </c>
      <c r="E111" s="3"/>
      <c r="F111" s="3"/>
    </row>
    <row r="112" spans="1:9" x14ac:dyDescent="0.25">
      <c r="D112" s="3" t="s">
        <v>9</v>
      </c>
      <c r="E112" s="20">
        <v>0.02</v>
      </c>
      <c r="F112" s="3"/>
    </row>
    <row r="113" spans="4:6" x14ac:dyDescent="0.25">
      <c r="D113" s="3" t="s">
        <v>10</v>
      </c>
      <c r="E113" s="5">
        <v>0</v>
      </c>
      <c r="F113" s="5">
        <v>1</v>
      </c>
    </row>
  </sheetData>
  <conditionalFormatting sqref="H2:H15">
    <cfRule type="cellIs" dxfId="29" priority="9" operator="equal">
      <formula>"SIM"</formula>
    </cfRule>
    <cfRule type="cellIs" dxfId="28" priority="10" operator="equal">
      <formula>"NÃO"</formula>
    </cfRule>
  </conditionalFormatting>
  <conditionalFormatting sqref="H25:H38">
    <cfRule type="cellIs" dxfId="27" priority="7" operator="equal">
      <formula>"SIM"</formula>
    </cfRule>
    <cfRule type="cellIs" dxfId="26" priority="8" operator="equal">
      <formula>"NÃO"</formula>
    </cfRule>
  </conditionalFormatting>
  <conditionalFormatting sqref="H48:H61">
    <cfRule type="cellIs" dxfId="25" priority="5" operator="equal">
      <formula>"SIM"</formula>
    </cfRule>
    <cfRule type="cellIs" dxfId="24" priority="6" operator="equal">
      <formula>"NÃO"</formula>
    </cfRule>
  </conditionalFormatting>
  <conditionalFormatting sqref="H71:H84">
    <cfRule type="cellIs" dxfId="23" priority="3" operator="equal">
      <formula>"SIM"</formula>
    </cfRule>
    <cfRule type="cellIs" dxfId="22" priority="4" operator="equal">
      <formula>"NÃO"</formula>
    </cfRule>
  </conditionalFormatting>
  <conditionalFormatting sqref="H94:H107">
    <cfRule type="cellIs" dxfId="21" priority="1" operator="equal">
      <formula>"SIM"</formula>
    </cfRule>
    <cfRule type="cellIs" dxfId="20" priority="2" operator="equal">
      <formula>"NÃO"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zoomScale="115" zoomScaleNormal="115" workbookViewId="0">
      <selection activeCell="D113" sqref="D113"/>
    </sheetView>
  </sheetViews>
  <sheetFormatPr defaultRowHeight="15" x14ac:dyDescent="0.25"/>
  <cols>
    <col min="1" max="1" width="16" style="1" customWidth="1"/>
    <col min="2" max="6" width="15.7109375" customWidth="1"/>
    <col min="7" max="7" width="16.7109375" customWidth="1"/>
    <col min="8" max="8" width="12.85546875" customWidth="1"/>
    <col min="9" max="9" width="17.42578125" customWidth="1"/>
    <col min="10" max="10" width="21" customWidth="1"/>
  </cols>
  <sheetData>
    <row r="1" spans="1:10" ht="18.75" x14ac:dyDescent="0.25">
      <c r="A1" s="8" t="s">
        <v>3</v>
      </c>
      <c r="B1" s="9" t="s">
        <v>0</v>
      </c>
      <c r="C1" s="24" t="s">
        <v>1</v>
      </c>
      <c r="D1" s="10" t="s">
        <v>2</v>
      </c>
      <c r="E1" s="21" t="s">
        <v>4</v>
      </c>
      <c r="F1" s="8" t="s">
        <v>5</v>
      </c>
      <c r="G1" s="8" t="s">
        <v>11</v>
      </c>
      <c r="H1" s="9" t="s">
        <v>8</v>
      </c>
      <c r="I1" s="12" t="s">
        <v>13</v>
      </c>
      <c r="J1" s="13" t="s">
        <v>12</v>
      </c>
    </row>
    <row r="2" spans="1:10" x14ac:dyDescent="0.25">
      <c r="A2" s="2">
        <v>0</v>
      </c>
      <c r="B2" s="15">
        <f>E21</f>
        <v>0</v>
      </c>
      <c r="C2" s="16">
        <f>( (Tabela13[[#This Row],[a]]*Tabela13[[#This Row],[f(b)]] - Tabela13[[#This Row],[b]]*Tabela13[[#This Row],[f(a)]] )/ (Tabela13[[#This Row],[f(b)]] - Tabela13[[#This Row],[f(a)]] ) )</f>
        <v>0.375</v>
      </c>
      <c r="D2" s="17">
        <f>F21</f>
        <v>1</v>
      </c>
      <c r="E2" s="22">
        <f xml:space="preserve"> POWER(Tabela13[[#This Row],[a]],3) - 9 * Tabela13[[#This Row],[a]] + 3</f>
        <v>3</v>
      </c>
      <c r="F2" s="16">
        <f xml:space="preserve"> POWER(Tabela13[[#This Row],[c]],3) - 9 * Tabela13[[#This Row],[c]] + 3</f>
        <v>-0.322265625</v>
      </c>
      <c r="G2" s="16">
        <f xml:space="preserve"> POWER(Tabela13[[#This Row],[b]],3) - 9 * Tabela13[[#This Row],[b]] + 3</f>
        <v>-5</v>
      </c>
      <c r="H2" s="15" t="str">
        <f>IF( (E2*Tabela13[[#This Row],[f(c)]]) &lt; 0, "&lt; 0", "&gt; 0")</f>
        <v>&lt; 0</v>
      </c>
      <c r="I2" s="19">
        <f xml:space="preserve"> ABS(Tabela13[[#This Row],[f(c)]])</f>
        <v>0.322265625</v>
      </c>
      <c r="J2" s="4" t="str">
        <f>IF(ABS(Tabela13[[#This Row],[| f(c) |]])&lt;=$E$20, "SIM", "NÃO")</f>
        <v>NÃO</v>
      </c>
    </row>
    <row r="3" spans="1:10" x14ac:dyDescent="0.25">
      <c r="A3" s="2">
        <v>1</v>
      </c>
      <c r="B3" s="15">
        <f t="shared" ref="B3:B15" si="0">IF(H2="&lt; 0",  B2, C2 )</f>
        <v>0</v>
      </c>
      <c r="C3" s="16">
        <f>( (Tabela13[[#This Row],[a]]*Tabela13[[#This Row],[f(b)]] - Tabela13[[#This Row],[b]]*Tabela13[[#This Row],[f(a)]] )/ (Tabela13[[#This Row],[f(b)]] - Tabela13[[#This Row],[f(a)]] ) )</f>
        <v>0.33862433862433861</v>
      </c>
      <c r="D3" s="17">
        <f t="shared" ref="D3:D15" si="1">IF(H2="&lt; 0",   C2,  D2 )</f>
        <v>0.375</v>
      </c>
      <c r="E3" s="22">
        <f xml:space="preserve"> POWER(Tabela13[[#This Row],[a]],3) - 9 * Tabela13[[#This Row],[a]] + 3</f>
        <v>3</v>
      </c>
      <c r="F3" s="16">
        <f xml:space="preserve"> POWER(Tabela13[[#This Row],[c]],3) - 9 * Tabela13[[#This Row],[c]] + 3</f>
        <v>-8.7901992943844043E-3</v>
      </c>
      <c r="G3" s="16">
        <f xml:space="preserve"> POWER(Tabela13[[#This Row],[b]],3) - 9 * Tabela13[[#This Row],[b]] + 3</f>
        <v>-0.322265625</v>
      </c>
      <c r="H3" s="15" t="str">
        <f>IF( (E3*Tabela13[[#This Row],[f(c)]]) &lt; 0, "&lt; 0", "&gt; 0")</f>
        <v>&lt; 0</v>
      </c>
      <c r="I3" s="19">
        <f xml:space="preserve"> ABS(Tabela13[[#This Row],[f(c)]])</f>
        <v>8.7901992943844043E-3</v>
      </c>
      <c r="J3" s="4" t="str">
        <f>IF(ABS(Tabela13[[#This Row],[| f(c) |]])&lt;=$E$20, "SIM", "NÃO")</f>
        <v>SIM</v>
      </c>
    </row>
    <row r="4" spans="1:10" x14ac:dyDescent="0.25">
      <c r="A4" s="2">
        <v>2</v>
      </c>
      <c r="B4" s="15">
        <f t="shared" si="0"/>
        <v>0</v>
      </c>
      <c r="C4" s="16">
        <f>( (Tabela13[[#This Row],[a]]*Tabela13[[#This Row],[f(b)]] - Tabela13[[#This Row],[b]]*Tabela13[[#This Row],[f(a)]] )/ (Tabela13[[#This Row],[f(b)]] - Tabela13[[#This Row],[f(a)]] ) )</f>
        <v>0.33763504551140067</v>
      </c>
      <c r="D4" s="17">
        <f t="shared" si="1"/>
        <v>0.33862433862433861</v>
      </c>
      <c r="E4" s="22">
        <f xml:space="preserve"> POWER(Tabela13[[#This Row],[a]],3) - 9 * Tabela13[[#This Row],[a]] + 3</f>
        <v>3</v>
      </c>
      <c r="F4" s="16">
        <f xml:space="preserve"> POWER(Tabela13[[#This Row],[c]],3) - 9 * Tabela13[[#This Row],[c]] + 3</f>
        <v>-2.2588417653768289E-4</v>
      </c>
      <c r="G4" s="16">
        <f xml:space="preserve"> POWER(Tabela13[[#This Row],[b]],3) - 9 * Tabela13[[#This Row],[b]] + 3</f>
        <v>-8.7901992943844043E-3</v>
      </c>
      <c r="H4" s="15" t="str">
        <f>IF( (E4*Tabela13[[#This Row],[f(c)]]) &lt; 0, "&lt; 0", "&gt; 0")</f>
        <v>&lt; 0</v>
      </c>
      <c r="I4" s="19">
        <f xml:space="preserve"> ABS(Tabela13[[#This Row],[f(c)]])</f>
        <v>2.2588417653768289E-4</v>
      </c>
      <c r="J4" s="4" t="str">
        <f>IF(ABS(Tabela13[[#This Row],[| f(c) |]])&lt;=$E$20, "SIM", "NÃO")</f>
        <v>SIM</v>
      </c>
    </row>
    <row r="5" spans="1:10" x14ac:dyDescent="0.25">
      <c r="A5" s="2">
        <v>3</v>
      </c>
      <c r="B5" s="15">
        <f t="shared" si="0"/>
        <v>0</v>
      </c>
      <c r="C5" s="16">
        <f>( (Tabela13[[#This Row],[a]]*Tabela13[[#This Row],[f(b)]] - Tabela13[[#This Row],[b]]*Tabela13[[#This Row],[f(a)]] )/ (Tabela13[[#This Row],[f(b)]] - Tabela13[[#This Row],[f(a)]] ) )</f>
        <v>0.33760962528733429</v>
      </c>
      <c r="D5" s="17">
        <f t="shared" si="1"/>
        <v>0.33763504551140067</v>
      </c>
      <c r="E5" s="22">
        <f xml:space="preserve"> POWER(Tabela13[[#This Row],[a]],3) - 9 * Tabela13[[#This Row],[a]] + 3</f>
        <v>3</v>
      </c>
      <c r="F5" s="16">
        <f xml:space="preserve"> POWER(Tabela13[[#This Row],[c]],3) - 9 * Tabela13[[#This Row],[c]] + 3</f>
        <v>-5.7950256100447461E-6</v>
      </c>
      <c r="G5" s="16">
        <f xml:space="preserve"> POWER(Tabela13[[#This Row],[b]],3) - 9 * Tabela13[[#This Row],[b]] + 3</f>
        <v>-2.2588417653768289E-4</v>
      </c>
      <c r="H5" s="15" t="str">
        <f>IF( (E5*Tabela13[[#This Row],[f(c)]]) &lt; 0, "&lt; 0", "&gt; 0")</f>
        <v>&lt; 0</v>
      </c>
      <c r="I5" s="19">
        <f xml:space="preserve"> ABS(Tabela13[[#This Row],[f(c)]])</f>
        <v>5.7950256100447461E-6</v>
      </c>
      <c r="J5" s="4" t="str">
        <f>IF(ABS(Tabela13[[#This Row],[| f(c) |]])&lt;=$E$20, "SIM", "NÃO")</f>
        <v>SIM</v>
      </c>
    </row>
    <row r="6" spans="1:10" x14ac:dyDescent="0.25">
      <c r="A6" s="2">
        <v>4</v>
      </c>
      <c r="B6" s="15">
        <f t="shared" si="0"/>
        <v>0</v>
      </c>
      <c r="C6" s="16">
        <f>( (Tabela13[[#This Row],[a]]*Tabela13[[#This Row],[f(b)]] - Tabela13[[#This Row],[b]]*Tabela13[[#This Row],[f(a)]] )/ (Tabela13[[#This Row],[f(b)]] - Tabela13[[#This Row],[f(a)]] ) )</f>
        <v>0.33760897313645244</v>
      </c>
      <c r="D6" s="17">
        <f t="shared" si="1"/>
        <v>0.33760962528733429</v>
      </c>
      <c r="E6" s="22">
        <f xml:space="preserve"> POWER(Tabela13[[#This Row],[a]],3) - 9 * Tabela13[[#This Row],[a]] + 3</f>
        <v>3</v>
      </c>
      <c r="F6" s="16">
        <f xml:space="preserve"> POWER(Tabela13[[#This Row],[c]],3) - 9 * Tabela13[[#This Row],[c]] + 3</f>
        <v>-1.4866422226589293E-7</v>
      </c>
      <c r="G6" s="16">
        <f xml:space="preserve"> POWER(Tabela13[[#This Row],[b]],3) - 9 * Tabela13[[#This Row],[b]] + 3</f>
        <v>-5.7950256100447461E-6</v>
      </c>
      <c r="H6" s="15" t="str">
        <f>IF( (E6*Tabela13[[#This Row],[f(c)]]) &lt; 0, "&lt; 0", "&gt; 0")</f>
        <v>&lt; 0</v>
      </c>
      <c r="I6" s="19">
        <f xml:space="preserve"> ABS(Tabela13[[#This Row],[f(c)]])</f>
        <v>1.4866422226589293E-7</v>
      </c>
      <c r="J6" s="4" t="str">
        <f>IF(ABS(Tabela13[[#This Row],[| f(c) |]])&lt;=$E$20, "SIM", "NÃO")</f>
        <v>SIM</v>
      </c>
    </row>
    <row r="7" spans="1:10" x14ac:dyDescent="0.25">
      <c r="A7" s="2">
        <v>5</v>
      </c>
      <c r="B7" s="15">
        <f t="shared" si="0"/>
        <v>0</v>
      </c>
      <c r="C7" s="16">
        <f>( (Tabela13[[#This Row],[a]]*Tabela13[[#This Row],[f(b)]] - Tabela13[[#This Row],[b]]*Tabela13[[#This Row],[f(a)]] )/ (Tabela13[[#This Row],[f(b)]] - Tabela13[[#This Row],[f(a)]] ) )</f>
        <v>0.33760895640632815</v>
      </c>
      <c r="D7" s="17">
        <f t="shared" si="1"/>
        <v>0.33760897313645244</v>
      </c>
      <c r="E7" s="22">
        <f xml:space="preserve"> POWER(Tabela13[[#This Row],[a]],3) - 9 * Tabela13[[#This Row],[a]] + 3</f>
        <v>3</v>
      </c>
      <c r="F7" s="16">
        <f xml:space="preserve"> POWER(Tabela13[[#This Row],[c]],3) - 9 * Tabela13[[#This Row],[c]] + 3</f>
        <v>-3.813792837092933E-9</v>
      </c>
      <c r="G7" s="16">
        <f xml:space="preserve"> POWER(Tabela13[[#This Row],[b]],3) - 9 * Tabela13[[#This Row],[b]] + 3</f>
        <v>-1.4866422226589293E-7</v>
      </c>
      <c r="H7" s="15" t="str">
        <f>IF( (E7*Tabela13[[#This Row],[f(c)]]) &lt; 0, "&lt; 0", "&gt; 0")</f>
        <v>&lt; 0</v>
      </c>
      <c r="I7" s="19">
        <f xml:space="preserve"> ABS(Tabela13[[#This Row],[f(c)]])</f>
        <v>3.813792837092933E-9</v>
      </c>
      <c r="J7" s="4" t="str">
        <f>IF(ABS(Tabela13[[#This Row],[| f(c) |]])&lt;=$E$20, "SIM", "NÃO")</f>
        <v>SIM</v>
      </c>
    </row>
    <row r="8" spans="1:10" x14ac:dyDescent="0.25">
      <c r="A8" s="2">
        <v>6</v>
      </c>
      <c r="B8" s="15">
        <f t="shared" si="0"/>
        <v>0</v>
      </c>
      <c r="C8" s="16">
        <f>( (Tabela13[[#This Row],[a]]*Tabela13[[#This Row],[f(b)]] - Tabela13[[#This Row],[b]]*Tabela13[[#This Row],[f(a)]] )/ (Tabela13[[#This Row],[f(b)]] - Tabela13[[#This Row],[f(a)]] ) )</f>
        <v>0.33760895597713791</v>
      </c>
      <c r="D8" s="17">
        <f t="shared" si="1"/>
        <v>0.33760895640632815</v>
      </c>
      <c r="E8" s="22">
        <f xml:space="preserve"> POWER(Tabela13[[#This Row],[a]],3) - 9 * Tabela13[[#This Row],[a]] + 3</f>
        <v>3</v>
      </c>
      <c r="F8" s="16">
        <f xml:space="preserve"> POWER(Tabela13[[#This Row],[c]],3) - 9 * Tabela13[[#This Row],[c]] + 3</f>
        <v>-9.7837737911277145E-11</v>
      </c>
      <c r="G8" s="16">
        <f xml:space="preserve"> POWER(Tabela13[[#This Row],[b]],3) - 9 * Tabela13[[#This Row],[b]] + 3</f>
        <v>-3.813792837092933E-9</v>
      </c>
      <c r="H8" s="15" t="str">
        <f>IF( (E8*Tabela13[[#This Row],[f(c)]]) &lt; 0, "&lt; 0", "&gt; 0")</f>
        <v>&lt; 0</v>
      </c>
      <c r="I8" s="19">
        <f xml:space="preserve"> ABS(Tabela13[[#This Row],[f(c)]])</f>
        <v>9.7837737911277145E-11</v>
      </c>
      <c r="J8" s="4" t="str">
        <f>IF(ABS(Tabela13[[#This Row],[| f(c) |]])&lt;=$E$20, "SIM", "NÃO")</f>
        <v>SIM</v>
      </c>
    </row>
    <row r="9" spans="1:10" x14ac:dyDescent="0.25">
      <c r="A9" s="2">
        <v>7</v>
      </c>
      <c r="B9" s="15">
        <f t="shared" si="0"/>
        <v>0</v>
      </c>
      <c r="C9" s="16">
        <f>( (Tabela13[[#This Row],[a]]*Tabela13[[#This Row],[f(b)]] - Tabela13[[#This Row],[b]]*Tabela13[[#This Row],[f(a)]] )/ (Tabela13[[#This Row],[f(b)]] - Tabela13[[#This Row],[f(a)]] ) )</f>
        <v>0.33760895596612767</v>
      </c>
      <c r="D9" s="17">
        <f t="shared" si="1"/>
        <v>0.33760895597713791</v>
      </c>
      <c r="E9" s="22">
        <f xml:space="preserve"> POWER(Tabela13[[#This Row],[a]],3) - 9 * Tabela13[[#This Row],[a]] + 3</f>
        <v>3</v>
      </c>
      <c r="F9" s="16">
        <f xml:space="preserve"> POWER(Tabela13[[#This Row],[c]],3) - 9 * Tabela13[[#This Row],[c]] + 3</f>
        <v>-2.5099922140725539E-12</v>
      </c>
      <c r="G9" s="16">
        <f xml:space="preserve"> POWER(Tabela13[[#This Row],[b]],3) - 9 * Tabela13[[#This Row],[b]] + 3</f>
        <v>-9.7837737911277145E-11</v>
      </c>
      <c r="H9" s="15" t="str">
        <f>IF( (E9*Tabela13[[#This Row],[f(c)]]) &lt; 0, "&lt; 0", "&gt; 0")</f>
        <v>&lt; 0</v>
      </c>
      <c r="I9" s="19">
        <f xml:space="preserve"> ABS(Tabela13[[#This Row],[f(c)]])</f>
        <v>2.5099922140725539E-12</v>
      </c>
      <c r="J9" s="4" t="str">
        <f>IF(ABS(Tabela13[[#This Row],[| f(c) |]])&lt;=$E$20, "SIM", "NÃO")</f>
        <v>SIM</v>
      </c>
    </row>
    <row r="10" spans="1:10" x14ac:dyDescent="0.25">
      <c r="A10" s="2">
        <v>8</v>
      </c>
      <c r="B10" s="15">
        <f t="shared" si="0"/>
        <v>0</v>
      </c>
      <c r="C10" s="16">
        <f>( (Tabela13[[#This Row],[a]]*Tabela13[[#This Row],[f(b)]] - Tabela13[[#This Row],[b]]*Tabela13[[#This Row],[f(a)]] )/ (Tabela13[[#This Row],[f(b)]] - Tabela13[[#This Row],[f(a)]] ) )</f>
        <v>0.33760895596584517</v>
      </c>
      <c r="D10" s="17">
        <f t="shared" si="1"/>
        <v>0.33760895596612767</v>
      </c>
      <c r="E10" s="22">
        <f xml:space="preserve"> POWER(Tabela13[[#This Row],[a]],3) - 9 * Tabela13[[#This Row],[a]] + 3</f>
        <v>3</v>
      </c>
      <c r="F10" s="16">
        <f xml:space="preserve"> POWER(Tabela13[[#This Row],[c]],3) - 9 * Tabela13[[#This Row],[c]] + 3</f>
        <v>-6.4392935428259079E-14</v>
      </c>
      <c r="G10" s="16">
        <f xml:space="preserve"> POWER(Tabela13[[#This Row],[b]],3) - 9 * Tabela13[[#This Row],[b]] + 3</f>
        <v>-2.5099922140725539E-12</v>
      </c>
      <c r="H10" s="15" t="str">
        <f>IF( (E10*Tabela13[[#This Row],[f(c)]]) &lt; 0, "&lt; 0", "&gt; 0")</f>
        <v>&lt; 0</v>
      </c>
      <c r="I10" s="19">
        <f xml:space="preserve"> ABS(Tabela13[[#This Row],[f(c)]])</f>
        <v>6.4392935428259079E-14</v>
      </c>
      <c r="J10" s="4" t="str">
        <f>IF(ABS(Tabela13[[#This Row],[| f(c) |]])&lt;=$E$20, "SIM", "NÃO")</f>
        <v>SIM</v>
      </c>
    </row>
    <row r="11" spans="1:10" x14ac:dyDescent="0.25">
      <c r="A11" s="2">
        <v>9</v>
      </c>
      <c r="B11" s="15">
        <f t="shared" si="0"/>
        <v>0</v>
      </c>
      <c r="C11" s="16">
        <f>( (Tabela13[[#This Row],[a]]*Tabela13[[#This Row],[f(b)]] - Tabela13[[#This Row],[b]]*Tabela13[[#This Row],[f(a)]] )/ (Tabela13[[#This Row],[f(b)]] - Tabela13[[#This Row],[f(a)]] ) )</f>
        <v>0.33760895596583795</v>
      </c>
      <c r="D11" s="17">
        <f t="shared" si="1"/>
        <v>0.33760895596584517</v>
      </c>
      <c r="E11" s="22">
        <f xml:space="preserve"> POWER(Tabela13[[#This Row],[a]],3) - 9 * Tabela13[[#This Row],[a]] + 3</f>
        <v>3</v>
      </c>
      <c r="F11" s="16">
        <f xml:space="preserve"> POWER(Tabela13[[#This Row],[c]],3) - 9 * Tabela13[[#This Row],[c]] + 3</f>
        <v>0</v>
      </c>
      <c r="G11" s="16">
        <f xml:space="preserve"> POWER(Tabela13[[#This Row],[b]],3) - 9 * Tabela13[[#This Row],[b]] + 3</f>
        <v>-6.4392935428259079E-14</v>
      </c>
      <c r="H11" s="15" t="str">
        <f>IF( (E11*Tabela13[[#This Row],[f(c)]]) &lt; 0, "&lt; 0", "&gt; 0")</f>
        <v>&gt; 0</v>
      </c>
      <c r="I11" s="19">
        <f xml:space="preserve"> ABS(Tabela13[[#This Row],[f(c)]])</f>
        <v>0</v>
      </c>
      <c r="J11" s="4" t="str">
        <f>IF(ABS(Tabela13[[#This Row],[| f(c) |]])&lt;=$E$20, "SIM", "NÃO")</f>
        <v>SIM</v>
      </c>
    </row>
    <row r="12" spans="1:10" x14ac:dyDescent="0.25">
      <c r="A12" s="2">
        <v>10</v>
      </c>
      <c r="B12" s="15">
        <f t="shared" si="0"/>
        <v>0.33760895596583795</v>
      </c>
      <c r="C12" s="16">
        <f>( (Tabela13[[#This Row],[a]]*Tabela13[[#This Row],[f(b)]] - Tabela13[[#This Row],[b]]*Tabela13[[#This Row],[f(a)]] )/ (Tabela13[[#This Row],[f(b)]] - Tabela13[[#This Row],[f(a)]] ) )</f>
        <v>0.33760895596583795</v>
      </c>
      <c r="D12" s="17">
        <f t="shared" si="1"/>
        <v>0.33760895596584517</v>
      </c>
      <c r="E12" s="22">
        <f xml:space="preserve"> POWER(Tabela13[[#This Row],[a]],3) - 9 * Tabela13[[#This Row],[a]] + 3</f>
        <v>0</v>
      </c>
      <c r="F12" s="16">
        <f xml:space="preserve"> POWER(Tabela13[[#This Row],[c]],3) - 9 * Tabela13[[#This Row],[c]] + 3</f>
        <v>0</v>
      </c>
      <c r="G12" s="16">
        <f xml:space="preserve"> POWER(Tabela13[[#This Row],[b]],3) - 9 * Tabela13[[#This Row],[b]] + 3</f>
        <v>-6.4392935428259079E-14</v>
      </c>
      <c r="H12" s="15" t="str">
        <f>IF( (E12*Tabela13[[#This Row],[f(c)]]) &lt; 0, "&lt; 0", "&gt; 0")</f>
        <v>&gt; 0</v>
      </c>
      <c r="I12" s="19">
        <f xml:space="preserve"> ABS(Tabela13[[#This Row],[f(c)]])</f>
        <v>0</v>
      </c>
      <c r="J12" s="4" t="str">
        <f>IF(ABS(Tabela13[[#This Row],[| f(c) |]])&lt;=$E$20, "SIM", "NÃO")</f>
        <v>SIM</v>
      </c>
    </row>
    <row r="13" spans="1:10" x14ac:dyDescent="0.25">
      <c r="A13" s="2">
        <v>11</v>
      </c>
      <c r="B13" s="15">
        <f t="shared" si="0"/>
        <v>0.33760895596583795</v>
      </c>
      <c r="C13" s="16">
        <f>( (Tabela13[[#This Row],[a]]*Tabela13[[#This Row],[f(b)]] - Tabela13[[#This Row],[b]]*Tabela13[[#This Row],[f(a)]] )/ (Tabela13[[#This Row],[f(b)]] - Tabela13[[#This Row],[f(a)]] ) )</f>
        <v>0.33760895596583795</v>
      </c>
      <c r="D13" s="17">
        <f t="shared" si="1"/>
        <v>0.33760895596584517</v>
      </c>
      <c r="E13" s="22">
        <f xml:space="preserve"> POWER(Tabela13[[#This Row],[a]],3) - 9 * Tabela13[[#This Row],[a]] + 3</f>
        <v>0</v>
      </c>
      <c r="F13" s="16">
        <f xml:space="preserve"> POWER(Tabela13[[#This Row],[c]],3) - 9 * Tabela13[[#This Row],[c]] + 3</f>
        <v>0</v>
      </c>
      <c r="G13" s="16">
        <f xml:space="preserve"> POWER(Tabela13[[#This Row],[b]],3) - 9 * Tabela13[[#This Row],[b]] + 3</f>
        <v>-6.4392935428259079E-14</v>
      </c>
      <c r="H13" s="15" t="str">
        <f>IF( (E13*Tabela13[[#This Row],[f(c)]]) &lt; 0, "&lt; 0", "&gt; 0")</f>
        <v>&gt; 0</v>
      </c>
      <c r="I13" s="19">
        <f xml:space="preserve"> ABS(Tabela13[[#This Row],[f(c)]])</f>
        <v>0</v>
      </c>
      <c r="J13" s="4" t="str">
        <f>IF(ABS(Tabela13[[#This Row],[| f(c) |]])&lt;=$E$20, "SIM", "NÃO")</f>
        <v>SIM</v>
      </c>
    </row>
    <row r="14" spans="1:10" x14ac:dyDescent="0.25">
      <c r="A14" s="2">
        <v>12</v>
      </c>
      <c r="B14" s="15">
        <f t="shared" si="0"/>
        <v>0.33760895596583795</v>
      </c>
      <c r="C14" s="16">
        <f>( (Tabela13[[#This Row],[a]]*Tabela13[[#This Row],[f(b)]] - Tabela13[[#This Row],[b]]*Tabela13[[#This Row],[f(a)]] )/ (Tabela13[[#This Row],[f(b)]] - Tabela13[[#This Row],[f(a)]] ) )</f>
        <v>0.33760895596583795</v>
      </c>
      <c r="D14" s="17">
        <f t="shared" si="1"/>
        <v>0.33760895596584517</v>
      </c>
      <c r="E14" s="22">
        <f xml:space="preserve"> POWER(Tabela13[[#This Row],[a]],3) - 9 * Tabela13[[#This Row],[a]] + 3</f>
        <v>0</v>
      </c>
      <c r="F14" s="16">
        <f xml:space="preserve"> POWER(Tabela13[[#This Row],[c]],3) - 9 * Tabela13[[#This Row],[c]] + 3</f>
        <v>0</v>
      </c>
      <c r="G14" s="16">
        <f xml:space="preserve"> POWER(Tabela13[[#This Row],[b]],3) - 9 * Tabela13[[#This Row],[b]] + 3</f>
        <v>-6.4392935428259079E-14</v>
      </c>
      <c r="H14" s="15" t="str">
        <f>IF( (E14*Tabela13[[#This Row],[f(c)]]) &lt; 0, "&lt; 0", "&gt; 0")</f>
        <v>&gt; 0</v>
      </c>
      <c r="I14" s="19">
        <f xml:space="preserve"> ABS(Tabela13[[#This Row],[f(c)]])</f>
        <v>0</v>
      </c>
      <c r="J14" s="4" t="str">
        <f>IF(ABS(Tabela13[[#This Row],[| f(c) |]])&lt;=$E$20, "SIM", "NÃO")</f>
        <v>SIM</v>
      </c>
    </row>
    <row r="15" spans="1:10" x14ac:dyDescent="0.25">
      <c r="A15" s="2">
        <v>13</v>
      </c>
      <c r="B15" s="15">
        <f t="shared" si="0"/>
        <v>0.33760895596583795</v>
      </c>
      <c r="C15" s="16">
        <f>( (Tabela13[[#This Row],[a]]*Tabela13[[#This Row],[f(b)]] - Tabela13[[#This Row],[b]]*Tabela13[[#This Row],[f(a)]] )/ (Tabela13[[#This Row],[f(b)]] - Tabela13[[#This Row],[f(a)]] ) )</f>
        <v>0.33760895596583795</v>
      </c>
      <c r="D15" s="17">
        <f t="shared" si="1"/>
        <v>0.33760895596584517</v>
      </c>
      <c r="E15" s="22">
        <f xml:space="preserve"> POWER(Tabela13[[#This Row],[a]],3) - 9 * Tabela13[[#This Row],[a]] + 3</f>
        <v>0</v>
      </c>
      <c r="F15" s="16">
        <f xml:space="preserve"> POWER(Tabela13[[#This Row],[c]],3) - 9 * Tabela13[[#This Row],[c]] + 3</f>
        <v>0</v>
      </c>
      <c r="G15" s="16">
        <f xml:space="preserve"> POWER(Tabela13[[#This Row],[b]],3) - 9 * Tabela13[[#This Row],[b]] + 3</f>
        <v>-6.4392935428259079E-14</v>
      </c>
      <c r="H15" s="15" t="str">
        <f>IF( (E15*Tabela13[[#This Row],[f(c)]]) &lt; 0, "&lt; 0", "&gt; 0")</f>
        <v>&gt; 0</v>
      </c>
      <c r="I15" s="19">
        <f xml:space="preserve"> ABS(Tabela13[[#This Row],[f(c)]])</f>
        <v>0</v>
      </c>
      <c r="J15" s="4" t="str">
        <f>IF(ABS(Tabela13[[#This Row],[| f(c) |]])&lt;=$E$20, "SIM", "NÃO")</f>
        <v>SIM</v>
      </c>
    </row>
    <row r="19" spans="1:10" x14ac:dyDescent="0.25">
      <c r="C19">
        <v>1</v>
      </c>
      <c r="D19" s="3" t="s">
        <v>6</v>
      </c>
      <c r="E19" s="3"/>
      <c r="F19" s="3"/>
    </row>
    <row r="20" spans="1:10" x14ac:dyDescent="0.25">
      <c r="D20" s="3" t="s">
        <v>9</v>
      </c>
      <c r="E20" s="20">
        <v>0.01</v>
      </c>
      <c r="F20" s="3"/>
      <c r="G20" s="23"/>
    </row>
    <row r="21" spans="1:10" x14ac:dyDescent="0.25">
      <c r="D21" s="3" t="s">
        <v>10</v>
      </c>
      <c r="E21" s="5">
        <v>0</v>
      </c>
      <c r="F21" s="5">
        <v>1</v>
      </c>
    </row>
    <row r="24" spans="1:10" ht="15.75" thickBot="1" x14ac:dyDescent="0.3"/>
    <row r="25" spans="1:10" ht="18.75" x14ac:dyDescent="0.25">
      <c r="A25" s="8" t="s">
        <v>3</v>
      </c>
      <c r="B25" s="9" t="s">
        <v>0</v>
      </c>
      <c r="C25" s="24" t="s">
        <v>1</v>
      </c>
      <c r="D25" s="10" t="s">
        <v>2</v>
      </c>
      <c r="E25" s="21" t="s">
        <v>4</v>
      </c>
      <c r="F25" s="8" t="s">
        <v>5</v>
      </c>
      <c r="G25" s="8" t="s">
        <v>11</v>
      </c>
      <c r="H25" s="9" t="s">
        <v>8</v>
      </c>
      <c r="I25" s="12" t="s">
        <v>13</v>
      </c>
      <c r="J25" s="13" t="s">
        <v>12</v>
      </c>
    </row>
    <row r="26" spans="1:10" x14ac:dyDescent="0.25">
      <c r="A26" s="2">
        <v>0</v>
      </c>
      <c r="B26" s="15">
        <f>E45</f>
        <v>0</v>
      </c>
      <c r="C26" s="16">
        <f>( (Tabela134[[#This Row],[a]]*Tabela134[[#This Row],[f(b)]] - Tabela134[[#This Row],[b]]*Tabela134[[#This Row],[f(a)]] )/ (Tabela134[[#This Row],[f(b)]] - Tabela134[[#This Row],[f(a)]] ) )</f>
        <v>1.3333333333333333</v>
      </c>
      <c r="D26" s="17">
        <f>F45</f>
        <v>2</v>
      </c>
      <c r="E26" s="22">
        <f xml:space="preserve"> POWER(Tabela134[[#This Row],[a]],3) - Tabela134[[#This Row],[a]] - 4</f>
        <v>-4</v>
      </c>
      <c r="F26" s="16">
        <f xml:space="preserve"> POWER(Tabela134[[#This Row],[c]],3) - Tabela134[[#This Row],[c]] -4</f>
        <v>-2.9629629629629628</v>
      </c>
      <c r="G26" s="16">
        <f xml:space="preserve"> POWER(Tabela134[[#This Row],[b]],3) -  Tabela134[[#This Row],[b]] -4</f>
        <v>2</v>
      </c>
      <c r="H26" s="15" t="str">
        <f>IF( (E26*Tabela134[[#This Row],[f(c)]]) &lt; 0, "&lt; 0", "&gt; 0")</f>
        <v>&gt; 0</v>
      </c>
      <c r="I26" s="19">
        <f xml:space="preserve"> ABS(Tabela134[[#This Row],[f(c)]])</f>
        <v>2.9629629629629628</v>
      </c>
      <c r="J26" s="4" t="str">
        <f>IF(ABS(Tabela134[[#This Row],[| f(c) |]])&lt;=$E$44, "SIM", "NÃO")</f>
        <v>NÃO</v>
      </c>
    </row>
    <row r="27" spans="1:10" x14ac:dyDescent="0.25">
      <c r="A27" s="2">
        <v>1</v>
      </c>
      <c r="B27" s="15">
        <f t="shared" ref="B27:B39" si="2">IF(H26="&lt; 0",  B26, C26 )</f>
        <v>1.3333333333333333</v>
      </c>
      <c r="C27" s="16">
        <f>( (Tabela134[[#This Row],[a]]*Tabela134[[#This Row],[f(b)]] - Tabela134[[#This Row],[b]]*Tabela134[[#This Row],[f(a)]] )/ (Tabela134[[#This Row],[f(b)]] - Tabela134[[#This Row],[f(a)]] ) )</f>
        <v>1.7313432835820894</v>
      </c>
      <c r="D27" s="17">
        <f t="shared" ref="D27:D39" si="3">IF(H26="&lt; 0",   C26,  D26 )</f>
        <v>2</v>
      </c>
      <c r="E27" s="22">
        <f xml:space="preserve"> POWER(Tabela134[[#This Row],[a]],3) - Tabela134[[#This Row],[a]] - 4</f>
        <v>-2.9629629629629628</v>
      </c>
      <c r="F27" s="16">
        <f xml:space="preserve"> POWER(Tabela134[[#This Row],[c]],3) - Tabela134[[#This Row],[c]] -4</f>
        <v>-0.54155597596778993</v>
      </c>
      <c r="G27" s="16">
        <f xml:space="preserve"> POWER(Tabela134[[#This Row],[b]],3) -  Tabela134[[#This Row],[b]] -4</f>
        <v>2</v>
      </c>
      <c r="H27" s="15" t="str">
        <f>IF( (E27*Tabela134[[#This Row],[f(c)]]) &lt; 0, "&lt; 0", "&gt; 0")</f>
        <v>&gt; 0</v>
      </c>
      <c r="I27" s="19">
        <f xml:space="preserve"> ABS(Tabela134[[#This Row],[f(c)]])</f>
        <v>0.54155597596778993</v>
      </c>
      <c r="J27" s="4" t="str">
        <f>IF(ABS(Tabela134[[#This Row],[| f(c) |]])&lt;=$E$44, "SIM", "NÃO")</f>
        <v>NÃO</v>
      </c>
    </row>
    <row r="28" spans="1:10" x14ac:dyDescent="0.25">
      <c r="A28" s="2">
        <v>2</v>
      </c>
      <c r="B28" s="15">
        <f t="shared" si="2"/>
        <v>1.7313432835820894</v>
      </c>
      <c r="C28" s="16">
        <f>( (Tabela134[[#This Row],[a]]*Tabela134[[#This Row],[f(b)]] - Tabela134[[#This Row],[b]]*Tabela134[[#This Row],[f(a)]] )/ (Tabela134[[#This Row],[f(b)]] - Tabela134[[#This Row],[f(a)]] ) )</f>
        <v>1.7885887865872323</v>
      </c>
      <c r="D28" s="17">
        <f t="shared" si="3"/>
        <v>2</v>
      </c>
      <c r="E28" s="22">
        <f xml:space="preserve"> POWER(Tabela134[[#This Row],[a]],3) - Tabela134[[#This Row],[a]] - 4</f>
        <v>-0.54155597596778993</v>
      </c>
      <c r="F28" s="16">
        <f xml:space="preserve"> POWER(Tabela134[[#This Row],[c]],3) - Tabela134[[#This Row],[c]] -4</f>
        <v>-6.6804101605142385E-2</v>
      </c>
      <c r="G28" s="16">
        <f xml:space="preserve"> POWER(Tabela134[[#This Row],[b]],3) -  Tabela134[[#This Row],[b]] -4</f>
        <v>2</v>
      </c>
      <c r="H28" s="15" t="str">
        <f>IF( (E28*Tabela134[[#This Row],[f(c)]]) &lt; 0, "&lt; 0", "&gt; 0")</f>
        <v>&gt; 0</v>
      </c>
      <c r="I28" s="19">
        <f xml:space="preserve"> ABS(Tabela134[[#This Row],[f(c)]])</f>
        <v>6.6804101605142385E-2</v>
      </c>
      <c r="J28" s="4" t="str">
        <f>IF(ABS(Tabela134[[#This Row],[| f(c) |]])&lt;=$E$44, "SIM", "NÃO")</f>
        <v>NÃO</v>
      </c>
    </row>
    <row r="29" spans="1:10" x14ac:dyDescent="0.25">
      <c r="A29" s="2">
        <v>3</v>
      </c>
      <c r="B29" s="15">
        <f t="shared" si="2"/>
        <v>1.7885887865872323</v>
      </c>
      <c r="C29" s="16">
        <f>( (Tabela134[[#This Row],[a]]*Tabela134[[#This Row],[f(b)]] - Tabela134[[#This Row],[b]]*Tabela134[[#This Row],[f(a)]] )/ (Tabela134[[#This Row],[f(b)]] - Tabela134[[#This Row],[f(a)]] ) )</f>
        <v>1.7954221077376618</v>
      </c>
      <c r="D29" s="17">
        <f t="shared" si="3"/>
        <v>2</v>
      </c>
      <c r="E29" s="22">
        <f xml:space="preserve"> POWER(Tabela134[[#This Row],[a]],3) - Tabela134[[#This Row],[a]] - 4</f>
        <v>-6.6804101605142385E-2</v>
      </c>
      <c r="F29" s="16">
        <f xml:space="preserve"> POWER(Tabela134[[#This Row],[c]],3) - Tabela134[[#This Row],[c]] -4</f>
        <v>-7.8061481400704125E-3</v>
      </c>
      <c r="G29" s="16">
        <f xml:space="preserve"> POWER(Tabela134[[#This Row],[b]],3) -  Tabela134[[#This Row],[b]] -4</f>
        <v>2</v>
      </c>
      <c r="H29" s="15" t="str">
        <f>IF( (E29*Tabela134[[#This Row],[f(c)]]) &lt; 0, "&lt; 0", "&gt; 0")</f>
        <v>&gt; 0</v>
      </c>
      <c r="I29" s="19">
        <f xml:space="preserve"> ABS(Tabela134[[#This Row],[f(c)]])</f>
        <v>7.8061481400704125E-3</v>
      </c>
      <c r="J29" s="4" t="str">
        <f>IF(ABS(Tabela134[[#This Row],[| f(c) |]])&lt;=$E$44, "SIM", "NÃO")</f>
        <v>SIM</v>
      </c>
    </row>
    <row r="30" spans="1:10" x14ac:dyDescent="0.25">
      <c r="A30" s="2">
        <v>4</v>
      </c>
      <c r="B30" s="15">
        <f t="shared" si="2"/>
        <v>1.7954221077376618</v>
      </c>
      <c r="C30" s="16">
        <f>( (Tabela134[[#This Row],[a]]*Tabela134[[#This Row],[f(b)]] - Tabela134[[#This Row],[b]]*Tabela134[[#This Row],[f(a)]] )/ (Tabela134[[#This Row],[f(b)]] - Tabela134[[#This Row],[f(a)]] ) )</f>
        <v>1.7962174859840441</v>
      </c>
      <c r="D30" s="17">
        <f t="shared" si="3"/>
        <v>2</v>
      </c>
      <c r="E30" s="22">
        <f xml:space="preserve"> POWER(Tabela134[[#This Row],[a]],3) - Tabela134[[#This Row],[a]] - 4</f>
        <v>-7.8061481400704125E-3</v>
      </c>
      <c r="F30" s="16">
        <f xml:space="preserve"> POWER(Tabela134[[#This Row],[c]],3) - Tabela134[[#This Row],[c]] -4</f>
        <v>-9.0631631080606567E-4</v>
      </c>
      <c r="G30" s="16">
        <f xml:space="preserve"> POWER(Tabela134[[#This Row],[b]],3) -  Tabela134[[#This Row],[b]] -4</f>
        <v>2</v>
      </c>
      <c r="H30" s="15" t="str">
        <f>IF( (E30*Tabela134[[#This Row],[f(c)]]) &lt; 0, "&lt; 0", "&gt; 0")</f>
        <v>&gt; 0</v>
      </c>
      <c r="I30" s="19">
        <f xml:space="preserve"> ABS(Tabela134[[#This Row],[f(c)]])</f>
        <v>9.0631631080606567E-4</v>
      </c>
      <c r="J30" s="4" t="str">
        <f>IF(ABS(Tabela134[[#This Row],[| f(c) |]])&lt;=$E$44, "SIM", "NÃO")</f>
        <v>SIM</v>
      </c>
    </row>
    <row r="31" spans="1:10" x14ac:dyDescent="0.25">
      <c r="A31" s="2">
        <v>5</v>
      </c>
      <c r="B31" s="15">
        <f t="shared" si="2"/>
        <v>1.7962174859840441</v>
      </c>
      <c r="C31" s="16">
        <f>( (Tabela134[[#This Row],[a]]*Tabela134[[#This Row],[f(b)]] - Tabela134[[#This Row],[b]]*Tabela134[[#This Row],[f(a)]] )/ (Tabela134[[#This Row],[f(b)]] - Tabela134[[#This Row],[f(a)]] ) )</f>
        <v>1.7963097898639431</v>
      </c>
      <c r="D31" s="17">
        <f t="shared" si="3"/>
        <v>2</v>
      </c>
      <c r="E31" s="22">
        <f xml:space="preserve"> POWER(Tabela134[[#This Row],[a]],3) - Tabela134[[#This Row],[a]] - 4</f>
        <v>-9.0631631080606567E-4</v>
      </c>
      <c r="F31" s="16">
        <f xml:space="preserve"> POWER(Tabela134[[#This Row],[c]],3) - Tabela134[[#This Row],[c]] -4</f>
        <v>-1.0514732382915781E-4</v>
      </c>
      <c r="G31" s="16">
        <f xml:space="preserve"> POWER(Tabela134[[#This Row],[b]],3) -  Tabela134[[#This Row],[b]] -4</f>
        <v>2</v>
      </c>
      <c r="H31" s="15" t="str">
        <f>IF( (E31*Tabela134[[#This Row],[f(c)]]) &lt; 0, "&lt; 0", "&gt; 0")</f>
        <v>&gt; 0</v>
      </c>
      <c r="I31" s="19">
        <f xml:space="preserve"> ABS(Tabela134[[#This Row],[f(c)]])</f>
        <v>1.0514732382915781E-4</v>
      </c>
      <c r="J31" s="4" t="str">
        <f>IF(ABS(Tabela134[[#This Row],[| f(c) |]])&lt;=$E$44, "SIM", "NÃO")</f>
        <v>SIM</v>
      </c>
    </row>
    <row r="32" spans="1:10" x14ac:dyDescent="0.25">
      <c r="A32" s="2">
        <v>6</v>
      </c>
      <c r="B32" s="15">
        <f t="shared" si="2"/>
        <v>1.7963097898639431</v>
      </c>
      <c r="C32" s="16">
        <f>( (Tabela134[[#This Row],[a]]*Tabela134[[#This Row],[f(b)]] - Tabela134[[#This Row],[b]]*Tabela134[[#This Row],[f(a)]] )/ (Tabela134[[#This Row],[f(b)]] - Tabela134[[#This Row],[f(a)]] ) )</f>
        <v>1.796320498041218</v>
      </c>
      <c r="D32" s="17">
        <f t="shared" si="3"/>
        <v>2</v>
      </c>
      <c r="E32" s="22">
        <f xml:space="preserve"> POWER(Tabela134[[#This Row],[a]],3) - Tabela134[[#This Row],[a]] - 4</f>
        <v>-1.0514732382915781E-4</v>
      </c>
      <c r="F32" s="16">
        <f xml:space="preserve"> POWER(Tabela134[[#This Row],[c]],3) - Tabela134[[#This Row],[c]] -4</f>
        <v>-1.219772919114348E-5</v>
      </c>
      <c r="G32" s="16">
        <f xml:space="preserve"> POWER(Tabela134[[#This Row],[b]],3) -  Tabela134[[#This Row],[b]] -4</f>
        <v>2</v>
      </c>
      <c r="H32" s="15" t="str">
        <f>IF( (E32*Tabela134[[#This Row],[f(c)]]) &lt; 0, "&lt; 0", "&gt; 0")</f>
        <v>&gt; 0</v>
      </c>
      <c r="I32" s="19">
        <f xml:space="preserve"> ABS(Tabela134[[#This Row],[f(c)]])</f>
        <v>1.219772919114348E-5</v>
      </c>
      <c r="J32" s="4" t="str">
        <f>IF(ABS(Tabela134[[#This Row],[| f(c) |]])&lt;=$E$44, "SIM", "NÃO")</f>
        <v>SIM</v>
      </c>
    </row>
    <row r="33" spans="1:10" x14ac:dyDescent="0.25">
      <c r="A33" s="2">
        <v>7</v>
      </c>
      <c r="B33" s="15">
        <f t="shared" si="2"/>
        <v>1.796320498041218</v>
      </c>
      <c r="C33" s="16">
        <f>( (Tabela134[[#This Row],[a]]*Tabela134[[#This Row],[f(b)]] - Tabela134[[#This Row],[b]]*Tabela134[[#This Row],[f(a)]] )/ (Tabela134[[#This Row],[f(b)]] - Tabela134[[#This Row],[f(a)]] ) )</f>
        <v>1.7963217402473453</v>
      </c>
      <c r="D33" s="17">
        <f t="shared" si="3"/>
        <v>2</v>
      </c>
      <c r="E33" s="22">
        <f xml:space="preserve"> POWER(Tabela134[[#This Row],[a]],3) - Tabela134[[#This Row],[a]] - 4</f>
        <v>-1.219772919114348E-5</v>
      </c>
      <c r="F33" s="16">
        <f xml:space="preserve"> POWER(Tabela134[[#This Row],[c]],3) - Tabela134[[#This Row],[c]] -4</f>
        <v>-1.4149965501530914E-6</v>
      </c>
      <c r="G33" s="16">
        <f xml:space="preserve"> POWER(Tabela134[[#This Row],[b]],3) -  Tabela134[[#This Row],[b]] -4</f>
        <v>2</v>
      </c>
      <c r="H33" s="15" t="str">
        <f>IF( (E33*Tabela134[[#This Row],[f(c)]]) &lt; 0, "&lt; 0", "&gt; 0")</f>
        <v>&gt; 0</v>
      </c>
      <c r="I33" s="19">
        <f xml:space="preserve"> ABS(Tabela134[[#This Row],[f(c)]])</f>
        <v>1.4149965501530914E-6</v>
      </c>
      <c r="J33" s="4" t="str">
        <f>IF(ABS(Tabela134[[#This Row],[| f(c) |]])&lt;=$E$44, "SIM", "NÃO")</f>
        <v>SIM</v>
      </c>
    </row>
    <row r="34" spans="1:10" x14ac:dyDescent="0.25">
      <c r="A34" s="2">
        <v>8</v>
      </c>
      <c r="B34" s="15">
        <f t="shared" si="2"/>
        <v>1.7963217402473453</v>
      </c>
      <c r="C34" s="16">
        <f>( (Tabela134[[#This Row],[a]]*Tabela134[[#This Row],[f(b)]] - Tabela134[[#This Row],[b]]*Tabela134[[#This Row],[f(a)]] )/ (Tabela134[[#This Row],[f(b)]] - Tabela134[[#This Row],[f(a)]] ) )</f>
        <v>1.7963218843492608</v>
      </c>
      <c r="D34" s="17">
        <f t="shared" si="3"/>
        <v>2</v>
      </c>
      <c r="E34" s="22">
        <f xml:space="preserve"> POWER(Tabela134[[#This Row],[a]],3) - Tabela134[[#This Row],[a]] - 4</f>
        <v>-1.4149965501530914E-6</v>
      </c>
      <c r="F34" s="16">
        <f xml:space="preserve"> POWER(Tabela134[[#This Row],[c]],3) - Tabela134[[#This Row],[c]] -4</f>
        <v>-1.6414636450079456E-7</v>
      </c>
      <c r="G34" s="16">
        <f xml:space="preserve"> POWER(Tabela134[[#This Row],[b]],3) -  Tabela134[[#This Row],[b]] -4</f>
        <v>2</v>
      </c>
      <c r="H34" s="15" t="str">
        <f>IF( (E34*Tabela134[[#This Row],[f(c)]]) &lt; 0, "&lt; 0", "&gt; 0")</f>
        <v>&gt; 0</v>
      </c>
      <c r="I34" s="19">
        <f xml:space="preserve"> ABS(Tabela134[[#This Row],[f(c)]])</f>
        <v>1.6414636450079456E-7</v>
      </c>
      <c r="J34" s="4" t="str">
        <f>IF(ABS(Tabela134[[#This Row],[| f(c) |]])&lt;=$E$44, "SIM", "NÃO")</f>
        <v>SIM</v>
      </c>
    </row>
    <row r="35" spans="1:10" x14ac:dyDescent="0.25">
      <c r="A35" s="2">
        <v>9</v>
      </c>
      <c r="B35" s="15">
        <f t="shared" si="2"/>
        <v>1.7963218843492608</v>
      </c>
      <c r="C35" s="16">
        <f>( (Tabela134[[#This Row],[a]]*Tabela134[[#This Row],[f(b)]] - Tabela134[[#This Row],[b]]*Tabela134[[#This Row],[f(a)]] )/ (Tabela134[[#This Row],[f(b)]] - Tabela134[[#This Row],[f(a)]] ) )</f>
        <v>1.7963219010657705</v>
      </c>
      <c r="D35" s="17">
        <f t="shared" si="3"/>
        <v>2</v>
      </c>
      <c r="E35" s="22">
        <f xml:space="preserve"> POWER(Tabela134[[#This Row],[a]],3) - Tabela134[[#This Row],[a]] - 4</f>
        <v>-1.6414636450079456E-7</v>
      </c>
      <c r="F35" s="16">
        <f xml:space="preserve"> POWER(Tabela134[[#This Row],[c]],3) - Tabela134[[#This Row],[c]] -4</f>
        <v>-1.904175928046925E-8</v>
      </c>
      <c r="G35" s="16">
        <f xml:space="preserve"> POWER(Tabela134[[#This Row],[b]],3) -  Tabela134[[#This Row],[b]] -4</f>
        <v>2</v>
      </c>
      <c r="H35" s="15" t="str">
        <f>IF( (E35*Tabela134[[#This Row],[f(c)]]) &lt; 0, "&lt; 0", "&gt; 0")</f>
        <v>&gt; 0</v>
      </c>
      <c r="I35" s="19">
        <f xml:space="preserve"> ABS(Tabela134[[#This Row],[f(c)]])</f>
        <v>1.904175928046925E-8</v>
      </c>
      <c r="J35" s="4" t="str">
        <f>IF(ABS(Tabela134[[#This Row],[| f(c) |]])&lt;=$E$44, "SIM", "NÃO")</f>
        <v>SIM</v>
      </c>
    </row>
    <row r="36" spans="1:10" x14ac:dyDescent="0.25">
      <c r="A36" s="2">
        <v>10</v>
      </c>
      <c r="B36" s="15">
        <f t="shared" si="2"/>
        <v>1.7963219010657705</v>
      </c>
      <c r="C36" s="16">
        <f>( (Tabela134[[#This Row],[a]]*Tabela134[[#This Row],[f(b)]] - Tabela134[[#This Row],[b]]*Tabela134[[#This Row],[f(a)]] )/ (Tabela134[[#This Row],[f(b)]] - Tabela134[[#This Row],[f(a)]] ) )</f>
        <v>1.7963219030049651</v>
      </c>
      <c r="D36" s="17">
        <f t="shared" si="3"/>
        <v>2</v>
      </c>
      <c r="E36" s="22">
        <f xml:space="preserve"> POWER(Tabela134[[#This Row],[a]],3) - Tabela134[[#This Row],[a]] - 4</f>
        <v>-1.904175928046925E-8</v>
      </c>
      <c r="F36" s="16">
        <f xml:space="preserve"> POWER(Tabela134[[#This Row],[c]],3) - Tabela134[[#This Row],[c]] -4</f>
        <v>-2.2089361451094192E-9</v>
      </c>
      <c r="G36" s="16">
        <f xml:space="preserve"> POWER(Tabela134[[#This Row],[b]],3) -  Tabela134[[#This Row],[b]] -4</f>
        <v>2</v>
      </c>
      <c r="H36" s="15" t="str">
        <f>IF( (E36*Tabela134[[#This Row],[f(c)]]) &lt; 0, "&lt; 0", "&gt; 0")</f>
        <v>&gt; 0</v>
      </c>
      <c r="I36" s="19">
        <f xml:space="preserve"> ABS(Tabela134[[#This Row],[f(c)]])</f>
        <v>2.2089361451094192E-9</v>
      </c>
      <c r="J36" s="4" t="str">
        <f>IF(ABS(Tabela134[[#This Row],[| f(c) |]])&lt;=$E$44, "SIM", "NÃO")</f>
        <v>SIM</v>
      </c>
    </row>
    <row r="37" spans="1:10" x14ac:dyDescent="0.25">
      <c r="A37" s="2">
        <v>11</v>
      </c>
      <c r="B37" s="15">
        <f t="shared" si="2"/>
        <v>1.7963219030049651</v>
      </c>
      <c r="C37" s="16">
        <f>( (Tabela134[[#This Row],[a]]*Tabela134[[#This Row],[f(b)]] - Tabela134[[#This Row],[b]]*Tabela134[[#This Row],[f(a)]] )/ (Tabela134[[#This Row],[f(b)]] - Tabela134[[#This Row],[f(a)]] ) )</f>
        <v>1.7963219032299211</v>
      </c>
      <c r="D37" s="17">
        <f t="shared" si="3"/>
        <v>2</v>
      </c>
      <c r="E37" s="22">
        <f xml:space="preserve"> POWER(Tabela134[[#This Row],[a]],3) - Tabela134[[#This Row],[a]] - 4</f>
        <v>-2.2089361451094192E-9</v>
      </c>
      <c r="F37" s="16">
        <f xml:space="preserve"> POWER(Tabela134[[#This Row],[c]],3) - Tabela134[[#This Row],[c]] -4</f>
        <v>-2.5624569133242403E-10</v>
      </c>
      <c r="G37" s="16">
        <f xml:space="preserve"> POWER(Tabela134[[#This Row],[b]],3) -  Tabela134[[#This Row],[b]] -4</f>
        <v>2</v>
      </c>
      <c r="H37" s="15" t="str">
        <f>IF( (E37*Tabela134[[#This Row],[f(c)]]) &lt; 0, "&lt; 0", "&gt; 0")</f>
        <v>&gt; 0</v>
      </c>
      <c r="I37" s="19">
        <f xml:space="preserve"> ABS(Tabela134[[#This Row],[f(c)]])</f>
        <v>2.5624569133242403E-10</v>
      </c>
      <c r="J37" s="4" t="str">
        <f>IF(ABS(Tabela134[[#This Row],[| f(c) |]])&lt;=$E$44, "SIM", "NÃO")</f>
        <v>SIM</v>
      </c>
    </row>
    <row r="38" spans="1:10" x14ac:dyDescent="0.25">
      <c r="A38" s="2">
        <v>12</v>
      </c>
      <c r="B38" s="15">
        <f t="shared" si="2"/>
        <v>1.7963219032299211</v>
      </c>
      <c r="C38" s="16">
        <f>( (Tabela134[[#This Row],[a]]*Tabela134[[#This Row],[f(b)]] - Tabela134[[#This Row],[b]]*Tabela134[[#This Row],[f(a)]] )/ (Tabela134[[#This Row],[f(b)]] - Tabela134[[#This Row],[f(a)]] ) )</f>
        <v>1.7963219032560169</v>
      </c>
      <c r="D38" s="17">
        <f t="shared" si="3"/>
        <v>2</v>
      </c>
      <c r="E38" s="22">
        <f xml:space="preserve"> POWER(Tabela134[[#This Row],[a]],3) - Tabela134[[#This Row],[a]] - 4</f>
        <v>-2.5624569133242403E-10</v>
      </c>
      <c r="F38" s="16">
        <f xml:space="preserve"> POWER(Tabela134[[#This Row],[c]],3) - Tabela134[[#This Row],[c]] -4</f>
        <v>-2.9726887618153341E-11</v>
      </c>
      <c r="G38" s="16">
        <f xml:space="preserve"> POWER(Tabela134[[#This Row],[b]],3) -  Tabela134[[#This Row],[b]] -4</f>
        <v>2</v>
      </c>
      <c r="H38" s="15" t="str">
        <f>IF( (E38*Tabela134[[#This Row],[f(c)]]) &lt; 0, "&lt; 0", "&gt; 0")</f>
        <v>&gt; 0</v>
      </c>
      <c r="I38" s="19">
        <f xml:space="preserve"> ABS(Tabela134[[#This Row],[f(c)]])</f>
        <v>2.9726887618153341E-11</v>
      </c>
      <c r="J38" s="4" t="str">
        <f>IF(ABS(Tabela134[[#This Row],[| f(c) |]])&lt;=$E$44, "SIM", "NÃO")</f>
        <v>SIM</v>
      </c>
    </row>
    <row r="39" spans="1:10" x14ac:dyDescent="0.25">
      <c r="A39" s="2">
        <v>13</v>
      </c>
      <c r="B39" s="15">
        <f t="shared" si="2"/>
        <v>1.7963219032560169</v>
      </c>
      <c r="C39" s="16">
        <f>( (Tabela134[[#This Row],[a]]*Tabela134[[#This Row],[f(b)]] - Tabela134[[#This Row],[b]]*Tabela134[[#This Row],[f(a)]] )/ (Tabela134[[#This Row],[f(b)]] - Tabela134[[#This Row],[f(a)]] ) )</f>
        <v>1.7963219032590443</v>
      </c>
      <c r="D39" s="17">
        <f t="shared" si="3"/>
        <v>2</v>
      </c>
      <c r="E39" s="22">
        <f xml:space="preserve"> POWER(Tabela134[[#This Row],[a]],3) - Tabela134[[#This Row],[a]] - 4</f>
        <v>-2.9726887618153341E-11</v>
      </c>
      <c r="F39" s="16">
        <f xml:space="preserve"> POWER(Tabela134[[#This Row],[c]],3) - Tabela134[[#This Row],[c]] -4</f>
        <v>-3.4487968036955863E-12</v>
      </c>
      <c r="G39" s="16">
        <f xml:space="preserve"> POWER(Tabela134[[#This Row],[b]],3) -  Tabela134[[#This Row],[b]] -4</f>
        <v>2</v>
      </c>
      <c r="H39" s="15" t="str">
        <f>IF( (E39*Tabela134[[#This Row],[f(c)]]) &lt; 0, "&lt; 0", "&gt; 0")</f>
        <v>&gt; 0</v>
      </c>
      <c r="I39" s="19">
        <f xml:space="preserve"> ABS(Tabela134[[#This Row],[f(c)]])</f>
        <v>3.4487968036955863E-12</v>
      </c>
      <c r="J39" s="4" t="str">
        <f>IF(ABS(Tabela134[[#This Row],[| f(c) |]])&lt;=$E$44, "SIM", "NÃO")</f>
        <v>SIM</v>
      </c>
    </row>
    <row r="43" spans="1:10" x14ac:dyDescent="0.25">
      <c r="C43">
        <v>2</v>
      </c>
      <c r="D43" s="3" t="s">
        <v>35</v>
      </c>
      <c r="E43" s="3"/>
      <c r="F43" s="3"/>
    </row>
    <row r="44" spans="1:10" x14ac:dyDescent="0.25">
      <c r="D44" s="3" t="s">
        <v>9</v>
      </c>
      <c r="E44" s="20">
        <v>0.03</v>
      </c>
      <c r="F44" s="3"/>
      <c r="G44" s="23"/>
    </row>
    <row r="45" spans="1:10" x14ac:dyDescent="0.25">
      <c r="D45" s="3" t="s">
        <v>10</v>
      </c>
      <c r="E45" s="5">
        <v>0</v>
      </c>
      <c r="F45" s="5">
        <v>2</v>
      </c>
    </row>
    <row r="47" spans="1:10" ht="15.75" thickBot="1" x14ac:dyDescent="0.3"/>
    <row r="48" spans="1:10" ht="18.75" x14ac:dyDescent="0.25">
      <c r="A48" s="8" t="s">
        <v>3</v>
      </c>
      <c r="B48" s="9" t="s">
        <v>0</v>
      </c>
      <c r="C48" s="24" t="s">
        <v>1</v>
      </c>
      <c r="D48" s="10" t="s">
        <v>2</v>
      </c>
      <c r="E48" s="21" t="s">
        <v>4</v>
      </c>
      <c r="F48" s="8" t="s">
        <v>5</v>
      </c>
      <c r="G48" s="8" t="s">
        <v>11</v>
      </c>
      <c r="H48" s="9" t="s">
        <v>8</v>
      </c>
      <c r="I48" s="12" t="s">
        <v>13</v>
      </c>
      <c r="J48" s="13" t="s">
        <v>12</v>
      </c>
    </row>
    <row r="49" spans="1:10" x14ac:dyDescent="0.25">
      <c r="A49" s="2">
        <v>0</v>
      </c>
      <c r="B49" s="15">
        <f>E68</f>
        <v>-1</v>
      </c>
      <c r="C49" s="16">
        <f>( (Tabela1349[[#This Row],[a]]*Tabela1349[[#This Row],[f(b)]] - Tabela1349[[#This Row],[b]]*Tabela1349[[#This Row],[f(a)]] )/ (Tabela1349[[#This Row],[f(b)]] - Tabela1349[[#This Row],[f(a)]] ) )</f>
        <v>-0.4</v>
      </c>
      <c r="D49" s="17">
        <f>F68</f>
        <v>0</v>
      </c>
      <c r="E49" s="22">
        <f xml:space="preserve"> POWER(Tabela1349[[#This Row],[a]],3) - 4 * POWER(Tabela1349[[#This Row],[a]],2) + 2</f>
        <v>-3</v>
      </c>
      <c r="F49" s="16">
        <f xml:space="preserve"> POWER(Tabela1349[[#This Row],[c]],3) - 4*POWER(Tabela1349[[#This Row],[c]],2) + 2</f>
        <v>1.2959999999999998</v>
      </c>
      <c r="G49" s="16">
        <f xml:space="preserve"> POWER(Tabela1349[[#This Row],[b]],3) -  4 * POWER(Tabela1349[[#This Row],[b]],2) + 2</f>
        <v>2</v>
      </c>
      <c r="H49" s="15" t="str">
        <f>IF( (E49*Tabela1349[[#This Row],[f(c)]]) &lt; 0, "&lt; 0", "&gt; 0")</f>
        <v>&lt; 0</v>
      </c>
      <c r="I49" s="19">
        <f xml:space="preserve"> ABS(Tabela1349[[#This Row],[f(c)]])</f>
        <v>1.2959999999999998</v>
      </c>
      <c r="J49" s="4" t="str">
        <f>IF(ABS(Tabela1349[[#This Row],[| f(c) |]])&lt;=$E$67, "SIM", "NÃO")</f>
        <v>NÃO</v>
      </c>
    </row>
    <row r="50" spans="1:10" x14ac:dyDescent="0.25">
      <c r="A50" s="2">
        <v>1</v>
      </c>
      <c r="B50" s="15">
        <f t="shared" ref="B50:B62" si="4">IF(H49="&lt; 0",  B49, C49 )</f>
        <v>-1</v>
      </c>
      <c r="C50" s="16">
        <f>( (Tabela1349[[#This Row],[a]]*Tabela1349[[#This Row],[f(b)]] - Tabela1349[[#This Row],[b]]*Tabela1349[[#This Row],[f(a)]] )/ (Tabela1349[[#This Row],[f(b)]] - Tabela1349[[#This Row],[f(a)]] ) )</f>
        <v>-0.58100558659217882</v>
      </c>
      <c r="D50" s="17">
        <f t="shared" ref="D50:D62" si="5">IF(H49="&lt; 0",   C49,  D49 )</f>
        <v>-0.4</v>
      </c>
      <c r="E50" s="22">
        <f xml:space="preserve"> POWER(Tabela1349[[#This Row],[a]],3) - 4 * POWER(Tabela1349[[#This Row],[a]],2) + 2</f>
        <v>-3</v>
      </c>
      <c r="F50" s="16">
        <f xml:space="preserve"> POWER(Tabela1349[[#This Row],[c]],3) - 4*POWER(Tabela1349[[#This Row],[c]],2) + 2</f>
        <v>0.45360143489338611</v>
      </c>
      <c r="G50" s="16">
        <f xml:space="preserve"> POWER(Tabela1349[[#This Row],[b]],3) -  4 * POWER(Tabela1349[[#This Row],[b]],2) + 2</f>
        <v>1.2959999999999998</v>
      </c>
      <c r="H50" s="15" t="str">
        <f>IF( (E50*Tabela1349[[#This Row],[f(c)]]) &lt; 0, "&lt; 0", "&gt; 0")</f>
        <v>&lt; 0</v>
      </c>
      <c r="I50" s="19">
        <f xml:space="preserve"> ABS(Tabela1349[[#This Row],[f(c)]])</f>
        <v>0.45360143489338611</v>
      </c>
      <c r="J50" s="4" t="str">
        <f>IF(ABS(Tabela1349[[#This Row],[| f(c) |]])&lt;=$E$67, "SIM", "NÃO")</f>
        <v>NÃO</v>
      </c>
    </row>
    <row r="51" spans="1:10" x14ac:dyDescent="0.25">
      <c r="A51" s="2">
        <v>2</v>
      </c>
      <c r="B51" s="15">
        <f t="shared" si="4"/>
        <v>-1</v>
      </c>
      <c r="C51" s="16">
        <f>( (Tabela1349[[#This Row],[a]]*Tabela1349[[#This Row],[f(b)]] - Tabela1349[[#This Row],[b]]*Tabela1349[[#This Row],[f(a)]] )/ (Tabela1349[[#This Row],[f(b)]] - Tabela1349[[#This Row],[f(a)]] ) )</f>
        <v>-0.63603697070438969</v>
      </c>
      <c r="D51" s="17">
        <f t="shared" si="5"/>
        <v>-0.58100558659217882</v>
      </c>
      <c r="E51" s="22">
        <f xml:space="preserve"> POWER(Tabela1349[[#This Row],[a]],3) - 4 * POWER(Tabela1349[[#This Row],[a]],2) + 2</f>
        <v>-3</v>
      </c>
      <c r="F51" s="16">
        <f xml:space="preserve"> POWER(Tabela1349[[#This Row],[c]],3) - 4*POWER(Tabela1349[[#This Row],[c]],2) + 2</f>
        <v>0.12452356547463705</v>
      </c>
      <c r="G51" s="16">
        <f xml:space="preserve"> POWER(Tabela1349[[#This Row],[b]],3) -  4 * POWER(Tabela1349[[#This Row],[b]],2) + 2</f>
        <v>0.45360143489338611</v>
      </c>
      <c r="H51" s="15" t="str">
        <f>IF( (E51*Tabela1349[[#This Row],[f(c)]]) &lt; 0, "&lt; 0", "&gt; 0")</f>
        <v>&lt; 0</v>
      </c>
      <c r="I51" s="19">
        <f xml:space="preserve"> ABS(Tabela1349[[#This Row],[f(c)]])</f>
        <v>0.12452356547463705</v>
      </c>
      <c r="J51" s="4" t="str">
        <f>IF(ABS(Tabela1349[[#This Row],[| f(c) |]])&lt;=$E$67, "SIM", "NÃO")</f>
        <v>NÃO</v>
      </c>
    </row>
    <row r="52" spans="1:10" x14ac:dyDescent="0.25">
      <c r="A52" s="2">
        <v>3</v>
      </c>
      <c r="B52" s="15">
        <f t="shared" si="4"/>
        <v>-1</v>
      </c>
      <c r="C52" s="16">
        <f>( (Tabela1349[[#This Row],[a]]*Tabela1349[[#This Row],[f(b)]] - Tabela1349[[#This Row],[b]]*Tabela1349[[#This Row],[f(a)]] )/ (Tabela1349[[#This Row],[f(b)]] - Tabela1349[[#This Row],[f(a)]] ) )</f>
        <v>-0.65054221387478484</v>
      </c>
      <c r="D52" s="17">
        <f t="shared" si="5"/>
        <v>-0.63603697070438969</v>
      </c>
      <c r="E52" s="22">
        <f xml:space="preserve"> POWER(Tabela1349[[#This Row],[a]],3) - 4 * POWER(Tabela1349[[#This Row],[a]],2) + 2</f>
        <v>-3</v>
      </c>
      <c r="F52" s="16">
        <f xml:space="preserve"> POWER(Tabela1349[[#This Row],[c]],3) - 4*POWER(Tabela1349[[#This Row],[c]],2) + 2</f>
        <v>3.1866482329898638E-2</v>
      </c>
      <c r="G52" s="16">
        <f xml:space="preserve"> POWER(Tabela1349[[#This Row],[b]],3) -  4 * POWER(Tabela1349[[#This Row],[b]],2) + 2</f>
        <v>0.12452356547463705</v>
      </c>
      <c r="H52" s="15" t="str">
        <f>IF( (E52*Tabela1349[[#This Row],[f(c)]]) &lt; 0, "&lt; 0", "&gt; 0")</f>
        <v>&lt; 0</v>
      </c>
      <c r="I52" s="19">
        <f xml:space="preserve"> ABS(Tabela1349[[#This Row],[f(c)]])</f>
        <v>3.1866482329898638E-2</v>
      </c>
      <c r="J52" s="4" t="str">
        <f>IF(ABS(Tabela1349[[#This Row],[| f(c) |]])&lt;=$E$67, "SIM", "NÃO")</f>
        <v>NÃO</v>
      </c>
    </row>
    <row r="53" spans="1:10" x14ac:dyDescent="0.25">
      <c r="A53" s="2">
        <v>4</v>
      </c>
      <c r="B53" s="15">
        <f t="shared" si="4"/>
        <v>-1</v>
      </c>
      <c r="C53" s="16">
        <f>( (Tabela1349[[#This Row],[a]]*Tabela1349[[#This Row],[f(b)]] - Tabela1349[[#This Row],[b]]*Tabela1349[[#This Row],[f(a)]] )/ (Tabela1349[[#This Row],[f(b)]] - Tabela1349[[#This Row],[f(a)]] ) )</f>
        <v>-0.65421519566059461</v>
      </c>
      <c r="D53" s="17">
        <f t="shared" si="5"/>
        <v>-0.65054221387478484</v>
      </c>
      <c r="E53" s="22">
        <f xml:space="preserve"> POWER(Tabela1349[[#This Row],[a]],3) - 4 * POWER(Tabela1349[[#This Row],[a]],2) + 2</f>
        <v>-3</v>
      </c>
      <c r="F53" s="16">
        <f xml:space="preserve"> POWER(Tabela1349[[#This Row],[c]],3) - 4*POWER(Tabela1349[[#This Row],[c]],2) + 2</f>
        <v>8.0074283170175065E-3</v>
      </c>
      <c r="G53" s="16">
        <f xml:space="preserve"> POWER(Tabela1349[[#This Row],[b]],3) -  4 * POWER(Tabela1349[[#This Row],[b]],2) + 2</f>
        <v>3.1866482329898638E-2</v>
      </c>
      <c r="H53" s="15" t="str">
        <f>IF( (E53*Tabela1349[[#This Row],[f(c)]]) &lt; 0, "&lt; 0", "&gt; 0")</f>
        <v>&lt; 0</v>
      </c>
      <c r="I53" s="19">
        <f xml:space="preserve"> ABS(Tabela1349[[#This Row],[f(c)]])</f>
        <v>8.0074283170175065E-3</v>
      </c>
      <c r="J53" s="4" t="str">
        <f>IF(ABS(Tabela1349[[#This Row],[| f(c) |]])&lt;=$E$67, "SIM", "NÃO")</f>
        <v>SIM</v>
      </c>
    </row>
    <row r="54" spans="1:10" x14ac:dyDescent="0.25">
      <c r="A54" s="2">
        <v>5</v>
      </c>
      <c r="B54" s="15">
        <f t="shared" si="4"/>
        <v>-1</v>
      </c>
      <c r="C54" s="16">
        <f>( (Tabela1349[[#This Row],[a]]*Tabela1349[[#This Row],[f(b)]] - Tabela1349[[#This Row],[b]]*Tabela1349[[#This Row],[f(a)]] )/ (Tabela1349[[#This Row],[f(b)]] - Tabela1349[[#This Row],[f(a)]] ) )</f>
        <v>-0.6551356877470822</v>
      </c>
      <c r="D54" s="17">
        <f t="shared" si="5"/>
        <v>-0.65421519566059461</v>
      </c>
      <c r="E54" s="22">
        <f xml:space="preserve"> POWER(Tabela1349[[#This Row],[a]],3) - 4 * POWER(Tabela1349[[#This Row],[a]],2) + 2</f>
        <v>-3</v>
      </c>
      <c r="F54" s="16">
        <f xml:space="preserve"> POWER(Tabela1349[[#This Row],[c]],3) - 4*POWER(Tabela1349[[#This Row],[c]],2) + 2</f>
        <v>2.0028710731179178E-3</v>
      </c>
      <c r="G54" s="16">
        <f xml:space="preserve"> POWER(Tabela1349[[#This Row],[b]],3) -  4 * POWER(Tabela1349[[#This Row],[b]],2) + 2</f>
        <v>8.0074283170175065E-3</v>
      </c>
      <c r="H54" s="15" t="str">
        <f>IF( (E54*Tabela1349[[#This Row],[f(c)]]) &lt; 0, "&lt; 0", "&gt; 0")</f>
        <v>&lt; 0</v>
      </c>
      <c r="I54" s="19">
        <f xml:space="preserve"> ABS(Tabela1349[[#This Row],[f(c)]])</f>
        <v>2.0028710731179178E-3</v>
      </c>
      <c r="J54" s="4" t="str">
        <f>IF(ABS(Tabela1349[[#This Row],[| f(c) |]])&lt;=$E$67, "SIM", "NÃO")</f>
        <v>SIM</v>
      </c>
    </row>
    <row r="55" spans="1:10" x14ac:dyDescent="0.25">
      <c r="A55" s="2">
        <v>6</v>
      </c>
      <c r="B55" s="15">
        <f t="shared" si="4"/>
        <v>-1</v>
      </c>
      <c r="C55" s="16">
        <f>( (Tabela1349[[#This Row],[a]]*Tabela1349[[#This Row],[f(b)]] - Tabela1349[[#This Row],[b]]*Tabela1349[[#This Row],[f(a)]] )/ (Tabela1349[[#This Row],[f(b)]] - Tabela1349[[#This Row],[f(a)]] ) )</f>
        <v>-0.6553657737212889</v>
      </c>
      <c r="D55" s="17">
        <f t="shared" si="5"/>
        <v>-0.6551356877470822</v>
      </c>
      <c r="E55" s="22">
        <f xml:space="preserve"> POWER(Tabela1349[[#This Row],[a]],3) - 4 * POWER(Tabela1349[[#This Row],[a]],2) + 2</f>
        <v>-3</v>
      </c>
      <c r="F55" s="16">
        <f xml:space="preserve"> POWER(Tabela1349[[#This Row],[c]],3) - 4*POWER(Tabela1349[[#This Row],[c]],2) + 2</f>
        <v>5.003943793546739E-4</v>
      </c>
      <c r="G55" s="16">
        <f xml:space="preserve"> POWER(Tabela1349[[#This Row],[b]],3) -  4 * POWER(Tabela1349[[#This Row],[b]],2) + 2</f>
        <v>2.0028710731179178E-3</v>
      </c>
      <c r="H55" s="15" t="str">
        <f>IF( (E55*Tabela1349[[#This Row],[f(c)]]) &lt; 0, "&lt; 0", "&gt; 0")</f>
        <v>&lt; 0</v>
      </c>
      <c r="I55" s="19">
        <f xml:space="preserve"> ABS(Tabela1349[[#This Row],[f(c)]])</f>
        <v>5.003943793546739E-4</v>
      </c>
      <c r="J55" s="4" t="str">
        <f>IF(ABS(Tabela1349[[#This Row],[| f(c) |]])&lt;=$E$67, "SIM", "NÃO")</f>
        <v>SIM</v>
      </c>
    </row>
    <row r="56" spans="1:10" x14ac:dyDescent="0.25">
      <c r="A56" s="2">
        <v>7</v>
      </c>
      <c r="B56" s="15">
        <f t="shared" si="4"/>
        <v>-1</v>
      </c>
      <c r="C56" s="16">
        <f>( (Tabela1349[[#This Row],[a]]*Tabela1349[[#This Row],[f(b)]] - Tabela1349[[#This Row],[b]]*Tabela1349[[#This Row],[f(a)]] )/ (Tabela1349[[#This Row],[f(b)]] - Tabela1349[[#This Row],[f(a)]] ) )</f>
        <v>-0.65542324847786149</v>
      </c>
      <c r="D56" s="17">
        <f t="shared" si="5"/>
        <v>-0.6553657737212889</v>
      </c>
      <c r="E56" s="22">
        <f xml:space="preserve"> POWER(Tabela1349[[#This Row],[a]],3) - 4 * POWER(Tabela1349[[#This Row],[a]],2) + 2</f>
        <v>-3</v>
      </c>
      <c r="F56" s="16">
        <f xml:space="preserve"> POWER(Tabela1349[[#This Row],[c]],3) - 4*POWER(Tabela1349[[#This Row],[c]],2) + 2</f>
        <v>1.2498179977238344E-4</v>
      </c>
      <c r="G56" s="16">
        <f xml:space="preserve"> POWER(Tabela1349[[#This Row],[b]],3) -  4 * POWER(Tabela1349[[#This Row],[b]],2) + 2</f>
        <v>5.003943793546739E-4</v>
      </c>
      <c r="H56" s="15" t="str">
        <f>IF( (E56*Tabela1349[[#This Row],[f(c)]]) &lt; 0, "&lt; 0", "&gt; 0")</f>
        <v>&lt; 0</v>
      </c>
      <c r="I56" s="19">
        <f xml:space="preserve"> ABS(Tabela1349[[#This Row],[f(c)]])</f>
        <v>1.2498179977238344E-4</v>
      </c>
      <c r="J56" s="4" t="str">
        <f>IF(ABS(Tabela1349[[#This Row],[| f(c) |]])&lt;=$E$67, "SIM", "NÃO")</f>
        <v>SIM</v>
      </c>
    </row>
    <row r="57" spans="1:10" x14ac:dyDescent="0.25">
      <c r="A57" s="2">
        <v>8</v>
      </c>
      <c r="B57" s="15">
        <f t="shared" si="4"/>
        <v>-1</v>
      </c>
      <c r="C57" s="16">
        <f>( (Tabela1349[[#This Row],[a]]*Tabela1349[[#This Row],[f(b)]] - Tabela1349[[#This Row],[b]]*Tabela1349[[#This Row],[f(a)]] )/ (Tabela1349[[#This Row],[f(b)]] - Tabela1349[[#This Row],[f(a)]] ) )</f>
        <v>-0.65543760315402533</v>
      </c>
      <c r="D57" s="17">
        <f t="shared" si="5"/>
        <v>-0.65542324847786149</v>
      </c>
      <c r="E57" s="22">
        <f xml:space="preserve"> POWER(Tabela1349[[#This Row],[a]],3) - 4 * POWER(Tabela1349[[#This Row],[a]],2) + 2</f>
        <v>-3</v>
      </c>
      <c r="F57" s="16">
        <f xml:space="preserve"> POWER(Tabela1349[[#This Row],[c]],3) - 4*POWER(Tabela1349[[#This Row],[c]],2) + 2</f>
        <v>3.1214032896409449E-5</v>
      </c>
      <c r="G57" s="16">
        <f xml:space="preserve"> POWER(Tabela1349[[#This Row],[b]],3) -  4 * POWER(Tabela1349[[#This Row],[b]],2) + 2</f>
        <v>1.2498179977238344E-4</v>
      </c>
      <c r="H57" s="15" t="str">
        <f>IF( (E57*Tabela1349[[#This Row],[f(c)]]) &lt; 0, "&lt; 0", "&gt; 0")</f>
        <v>&lt; 0</v>
      </c>
      <c r="I57" s="19">
        <f xml:space="preserve"> ABS(Tabela1349[[#This Row],[f(c)]])</f>
        <v>3.1214032896409449E-5</v>
      </c>
      <c r="J57" s="4" t="str">
        <f>IF(ABS(Tabela1349[[#This Row],[| f(c) |]])&lt;=$E$67, "SIM", "NÃO")</f>
        <v>SIM</v>
      </c>
    </row>
    <row r="58" spans="1:10" x14ac:dyDescent="0.25">
      <c r="A58" s="2">
        <v>9</v>
      </c>
      <c r="B58" s="15">
        <f t="shared" si="4"/>
        <v>-1</v>
      </c>
      <c r="C58" s="16">
        <f>( (Tabela1349[[#This Row],[a]]*Tabela1349[[#This Row],[f(b)]] - Tabela1349[[#This Row],[b]]*Tabela1349[[#This Row],[f(a)]] )/ (Tabela1349[[#This Row],[f(b)]] - Tabela1349[[#This Row],[f(a)]] ) )</f>
        <v>-0.65544118817738761</v>
      </c>
      <c r="D58" s="17">
        <f t="shared" si="5"/>
        <v>-0.65543760315402533</v>
      </c>
      <c r="E58" s="22">
        <f xml:space="preserve"> POWER(Tabela1349[[#This Row],[a]],3) - 4 * POWER(Tabela1349[[#This Row],[a]],2) + 2</f>
        <v>-3</v>
      </c>
      <c r="F58" s="16">
        <f xml:space="preserve"> POWER(Tabela1349[[#This Row],[c]],3) - 4*POWER(Tabela1349[[#This Row],[c]],2) + 2</f>
        <v>7.7955217998582071E-6</v>
      </c>
      <c r="G58" s="16">
        <f xml:space="preserve"> POWER(Tabela1349[[#This Row],[b]],3) -  4 * POWER(Tabela1349[[#This Row],[b]],2) + 2</f>
        <v>3.1214032896409449E-5</v>
      </c>
      <c r="H58" s="15" t="str">
        <f>IF( (E58*Tabela1349[[#This Row],[f(c)]]) &lt; 0, "&lt; 0", "&gt; 0")</f>
        <v>&lt; 0</v>
      </c>
      <c r="I58" s="19">
        <f xml:space="preserve"> ABS(Tabela1349[[#This Row],[f(c)]])</f>
        <v>7.7955217998582071E-6</v>
      </c>
      <c r="J58" s="4" t="str">
        <f>IF(ABS(Tabela1349[[#This Row],[| f(c) |]])&lt;=$E$67, "SIM", "NÃO")</f>
        <v>SIM</v>
      </c>
    </row>
    <row r="59" spans="1:10" x14ac:dyDescent="0.25">
      <c r="A59" s="2">
        <v>10</v>
      </c>
      <c r="B59" s="15">
        <f t="shared" si="4"/>
        <v>-1</v>
      </c>
      <c r="C59" s="16">
        <f>( (Tabela1349[[#This Row],[a]]*Tabela1349[[#This Row],[f(b)]] - Tabela1349[[#This Row],[b]]*Tabela1349[[#This Row],[f(a)]] )/ (Tabela1349[[#This Row],[f(b)]] - Tabela1349[[#This Row],[f(a)]] ) )</f>
        <v>-0.65544208351363742</v>
      </c>
      <c r="D59" s="17">
        <f t="shared" si="5"/>
        <v>-0.65544118817738761</v>
      </c>
      <c r="E59" s="22">
        <f xml:space="preserve"> POWER(Tabela1349[[#This Row],[a]],3) - 4 * POWER(Tabela1349[[#This Row],[a]],2) + 2</f>
        <v>-3</v>
      </c>
      <c r="F59" s="16">
        <f xml:space="preserve"> POWER(Tabela1349[[#This Row],[c]],3) - 4*POWER(Tabela1349[[#This Row],[c]],2) + 2</f>
        <v>1.9468771510489091E-6</v>
      </c>
      <c r="G59" s="16">
        <f xml:space="preserve"> POWER(Tabela1349[[#This Row],[b]],3) -  4 * POWER(Tabela1349[[#This Row],[b]],2) + 2</f>
        <v>7.7955217998582071E-6</v>
      </c>
      <c r="H59" s="15" t="str">
        <f>IF( (E59*Tabela1349[[#This Row],[f(c)]]) &lt; 0, "&lt; 0", "&gt; 0")</f>
        <v>&lt; 0</v>
      </c>
      <c r="I59" s="19">
        <f xml:space="preserve"> ABS(Tabela1349[[#This Row],[f(c)]])</f>
        <v>1.9468771510489091E-6</v>
      </c>
      <c r="J59" s="4" t="str">
        <f>IF(ABS(Tabela1349[[#This Row],[| f(c) |]])&lt;=$E$67, "SIM", "NÃO")</f>
        <v>SIM</v>
      </c>
    </row>
    <row r="60" spans="1:10" x14ac:dyDescent="0.25">
      <c r="A60" s="2">
        <v>11</v>
      </c>
      <c r="B60" s="15">
        <f t="shared" si="4"/>
        <v>-1</v>
      </c>
      <c r="C60" s="16">
        <f>( (Tabela1349[[#This Row],[a]]*Tabela1349[[#This Row],[f(b)]] - Tabela1349[[#This Row],[b]]*Tabela1349[[#This Row],[f(a)]] )/ (Tabela1349[[#This Row],[f(b)]] - Tabela1349[[#This Row],[f(a)]] ) )</f>
        <v>-0.65544230711747054</v>
      </c>
      <c r="D60" s="17">
        <f t="shared" si="5"/>
        <v>-0.65544208351363742</v>
      </c>
      <c r="E60" s="22">
        <f xml:space="preserve"> POWER(Tabela1349[[#This Row],[a]],3) - 4 * POWER(Tabela1349[[#This Row],[a]],2) + 2</f>
        <v>-3</v>
      </c>
      <c r="F60" s="16">
        <f xml:space="preserve"> POWER(Tabela1349[[#This Row],[c]],3) - 4*POWER(Tabela1349[[#This Row],[c]],2) + 2</f>
        <v>4.8621843351526195E-7</v>
      </c>
      <c r="G60" s="16">
        <f xml:space="preserve"> POWER(Tabela1349[[#This Row],[b]],3) -  4 * POWER(Tabela1349[[#This Row],[b]],2) + 2</f>
        <v>1.9468771510489091E-6</v>
      </c>
      <c r="H60" s="15" t="str">
        <f>IF( (E60*Tabela1349[[#This Row],[f(c)]]) &lt; 0, "&lt; 0", "&gt; 0")</f>
        <v>&lt; 0</v>
      </c>
      <c r="I60" s="19">
        <f xml:space="preserve"> ABS(Tabela1349[[#This Row],[f(c)]])</f>
        <v>4.8621843351526195E-7</v>
      </c>
      <c r="J60" s="4" t="str">
        <f>IF(ABS(Tabela1349[[#This Row],[| f(c) |]])&lt;=$E$67, "SIM", "NÃO")</f>
        <v>SIM</v>
      </c>
    </row>
    <row r="61" spans="1:10" x14ac:dyDescent="0.25">
      <c r="A61" s="2">
        <v>12</v>
      </c>
      <c r="B61" s="15">
        <f t="shared" si="4"/>
        <v>-1</v>
      </c>
      <c r="C61" s="16">
        <f>( (Tabela1349[[#This Row],[a]]*Tabela1349[[#This Row],[f(b)]] - Tabela1349[[#This Row],[b]]*Tabela1349[[#This Row],[f(a)]] )/ (Tabela1349[[#This Row],[f(b)]] - Tabela1349[[#This Row],[f(a)]] ) )</f>
        <v>-0.65544236296089542</v>
      </c>
      <c r="D61" s="17">
        <f t="shared" si="5"/>
        <v>-0.65544230711747054</v>
      </c>
      <c r="E61" s="22">
        <f xml:space="preserve"> POWER(Tabela1349[[#This Row],[a]],3) - 4 * POWER(Tabela1349[[#This Row],[a]],2) + 2</f>
        <v>-3</v>
      </c>
      <c r="F61" s="16">
        <f xml:space="preserve"> POWER(Tabela1349[[#This Row],[c]],3) - 4*POWER(Tabela1349[[#This Row],[c]],2) + 2</f>
        <v>1.214294893525647E-7</v>
      </c>
      <c r="G61" s="16">
        <f xml:space="preserve"> POWER(Tabela1349[[#This Row],[b]],3) -  4 * POWER(Tabela1349[[#This Row],[b]],2) + 2</f>
        <v>4.8621843351526195E-7</v>
      </c>
      <c r="H61" s="15" t="str">
        <f>IF( (E61*Tabela1349[[#This Row],[f(c)]]) &lt; 0, "&lt; 0", "&gt; 0")</f>
        <v>&lt; 0</v>
      </c>
      <c r="I61" s="19">
        <f xml:space="preserve"> ABS(Tabela1349[[#This Row],[f(c)]])</f>
        <v>1.214294893525647E-7</v>
      </c>
      <c r="J61" s="4" t="str">
        <f>IF(ABS(Tabela1349[[#This Row],[| f(c) |]])&lt;=$E$67, "SIM", "NÃO")</f>
        <v>SIM</v>
      </c>
    </row>
    <row r="62" spans="1:10" x14ac:dyDescent="0.25">
      <c r="A62" s="2">
        <v>13</v>
      </c>
      <c r="B62" s="15">
        <f t="shared" si="4"/>
        <v>-1</v>
      </c>
      <c r="C62" s="16">
        <f>( (Tabela1349[[#This Row],[a]]*Tabela1349[[#This Row],[f(b)]] - Tabela1349[[#This Row],[b]]*Tabela1349[[#This Row],[f(a)]] )/ (Tabela1349[[#This Row],[f(b)]] - Tabela1349[[#This Row],[f(a)]] ) )</f>
        <v>-0.65544237690738083</v>
      </c>
      <c r="D62" s="17">
        <f t="shared" si="5"/>
        <v>-0.65544236296089542</v>
      </c>
      <c r="E62" s="22">
        <f xml:space="preserve"> POWER(Tabela1349[[#This Row],[a]],3) - 4 * POWER(Tabela1349[[#This Row],[a]],2) + 2</f>
        <v>-3</v>
      </c>
      <c r="F62" s="16">
        <f xml:space="preserve"> POWER(Tabela1349[[#This Row],[c]],3) - 4*POWER(Tabela1349[[#This Row],[c]],2) + 2</f>
        <v>3.0326122724133597E-8</v>
      </c>
      <c r="G62" s="16">
        <f xml:space="preserve"> POWER(Tabela1349[[#This Row],[b]],3) -  4 * POWER(Tabela1349[[#This Row],[b]],2) + 2</f>
        <v>1.214294893525647E-7</v>
      </c>
      <c r="H62" s="15" t="str">
        <f>IF( (E62*Tabela1349[[#This Row],[f(c)]]) &lt; 0, "&lt; 0", "&gt; 0")</f>
        <v>&lt; 0</v>
      </c>
      <c r="I62" s="19">
        <f xml:space="preserve"> ABS(Tabela1349[[#This Row],[f(c)]])</f>
        <v>3.0326122724133597E-8</v>
      </c>
      <c r="J62" s="4" t="str">
        <f>IF(ABS(Tabela1349[[#This Row],[| f(c) |]])&lt;=$E$67, "SIM", "NÃO")</f>
        <v>SIM</v>
      </c>
    </row>
    <row r="66" spans="1:10" x14ac:dyDescent="0.25">
      <c r="C66">
        <v>3</v>
      </c>
      <c r="D66" s="3" t="s">
        <v>36</v>
      </c>
      <c r="E66" s="3"/>
      <c r="F66" s="3"/>
    </row>
    <row r="67" spans="1:10" x14ac:dyDescent="0.25">
      <c r="D67" s="3" t="s">
        <v>9</v>
      </c>
      <c r="E67" s="20">
        <v>0.01</v>
      </c>
      <c r="F67" s="3"/>
      <c r="G67" s="23"/>
    </row>
    <row r="68" spans="1:10" x14ac:dyDescent="0.25">
      <c r="D68" s="3" t="s">
        <v>10</v>
      </c>
      <c r="E68" s="5">
        <v>-1</v>
      </c>
      <c r="F68" s="5">
        <v>0</v>
      </c>
    </row>
    <row r="70" spans="1:10" ht="15.75" thickBot="1" x14ac:dyDescent="0.3"/>
    <row r="71" spans="1:10" ht="18.75" x14ac:dyDescent="0.25">
      <c r="A71" s="8" t="s">
        <v>3</v>
      </c>
      <c r="B71" s="9" t="s">
        <v>0</v>
      </c>
      <c r="C71" s="24" t="s">
        <v>1</v>
      </c>
      <c r="D71" s="10" t="s">
        <v>2</v>
      </c>
      <c r="E71" s="21" t="s">
        <v>4</v>
      </c>
      <c r="F71" s="8" t="s">
        <v>5</v>
      </c>
      <c r="G71" s="8" t="s">
        <v>11</v>
      </c>
      <c r="H71" s="9" t="s">
        <v>8</v>
      </c>
      <c r="I71" s="12" t="s">
        <v>13</v>
      </c>
      <c r="J71" s="13" t="s">
        <v>12</v>
      </c>
    </row>
    <row r="72" spans="1:10" x14ac:dyDescent="0.25">
      <c r="A72" s="2">
        <v>0</v>
      </c>
      <c r="B72" s="37">
        <f>E91</f>
        <v>1</v>
      </c>
      <c r="C72" s="39">
        <f>( (Tabela134912[[#This Row],[a]]*Tabela134912[[#This Row],[f(b)]] - Tabela134912[[#This Row],[b]]*Tabela134912[[#This Row],[f(a)]] )/ (Tabela134912[[#This Row],[f(b)]] - Tabela134912[[#This Row],[f(a)]] ) )</f>
        <v>1.3333333333333333</v>
      </c>
      <c r="D72" s="41">
        <f>F91</f>
        <v>2</v>
      </c>
      <c r="E72" s="38">
        <f xml:space="preserve"> POWER(Tabela134912[[#This Row],[a]],2) - 2</f>
        <v>-1</v>
      </c>
      <c r="F72" s="39">
        <f xml:space="preserve"> POWER(Tabela134912[[#This Row],[c]],2) - 2</f>
        <v>-0.22222222222222232</v>
      </c>
      <c r="G72" s="39">
        <f xml:space="preserve"> POWER(Tabela134912[[#This Row],[b]],2) - 2</f>
        <v>2</v>
      </c>
      <c r="H72" s="37" t="str">
        <f>IF( (E72*Tabela134912[[#This Row],[f(c)]]) &lt; 0, "&lt; 0", "&gt; 0")</f>
        <v>&gt; 0</v>
      </c>
      <c r="I72" s="40">
        <f xml:space="preserve"> ABS(Tabela134912[[#This Row],[f(c)]])</f>
        <v>0.22222222222222232</v>
      </c>
      <c r="J72" s="4" t="str">
        <f>IF(ABS(Tabela134912[[#This Row],[| f(c) |]])&lt;=$E$90, "SIM", "NÃO")</f>
        <v>NÃO</v>
      </c>
    </row>
    <row r="73" spans="1:10" x14ac:dyDescent="0.25">
      <c r="A73" s="2">
        <v>1</v>
      </c>
      <c r="B73" s="37">
        <f t="shared" ref="B73:B85" si="6">IF(H72="&lt; 0",  B72, C72 )</f>
        <v>1.3333333333333333</v>
      </c>
      <c r="C73" s="39">
        <f>( (Tabela134912[[#This Row],[a]]*Tabela134912[[#This Row],[f(b)]] - Tabela134912[[#This Row],[b]]*Tabela134912[[#This Row],[f(a)]] )/ (Tabela134912[[#This Row],[f(b)]] - Tabela134912[[#This Row],[f(a)]] ) )</f>
        <v>1.4</v>
      </c>
      <c r="D73" s="41">
        <f t="shared" ref="D73:D85" si="7">IF(H72="&lt; 0",   C72,  D72 )</f>
        <v>2</v>
      </c>
      <c r="E73" s="38">
        <f xml:space="preserve"> POWER(Tabela134912[[#This Row],[a]],2) - 2</f>
        <v>-0.22222222222222232</v>
      </c>
      <c r="F73" s="39">
        <f xml:space="preserve"> POWER(Tabela134912[[#This Row],[c]],2) - 2</f>
        <v>-4.0000000000000258E-2</v>
      </c>
      <c r="G73" s="39">
        <f xml:space="preserve"> POWER(Tabela134912[[#This Row],[b]],2) - 2</f>
        <v>2</v>
      </c>
      <c r="H73" s="37" t="str">
        <f>IF( (E73*Tabela134912[[#This Row],[f(c)]]) &lt; 0, "&lt; 0", "&gt; 0")</f>
        <v>&gt; 0</v>
      </c>
      <c r="I73" s="40">
        <f xml:space="preserve"> ABS(Tabela134912[[#This Row],[f(c)]])</f>
        <v>4.0000000000000258E-2</v>
      </c>
      <c r="J73" s="4" t="str">
        <f>IF(ABS(Tabela134912[[#This Row],[| f(c) |]])&lt;=$E$90, "SIM", "NÃO")</f>
        <v>SIM</v>
      </c>
    </row>
    <row r="74" spans="1:10" x14ac:dyDescent="0.25">
      <c r="A74" s="2">
        <v>2</v>
      </c>
      <c r="B74" s="37">
        <f t="shared" si="6"/>
        <v>1.4</v>
      </c>
      <c r="C74" s="39">
        <f>( (Tabela134912[[#This Row],[a]]*Tabela134912[[#This Row],[f(b)]] - Tabela134912[[#This Row],[b]]*Tabela134912[[#This Row],[f(a)]] )/ (Tabela134912[[#This Row],[f(b)]] - Tabela134912[[#This Row],[f(a)]] ) )</f>
        <v>1.411764705882353</v>
      </c>
      <c r="D74" s="41">
        <f t="shared" si="7"/>
        <v>2</v>
      </c>
      <c r="E74" s="38">
        <f xml:space="preserve"> POWER(Tabela134912[[#This Row],[a]],2) - 2</f>
        <v>-4.0000000000000258E-2</v>
      </c>
      <c r="F74" s="39">
        <f xml:space="preserve"> POWER(Tabela134912[[#This Row],[c]],2) - 2</f>
        <v>-6.9204152249131567E-3</v>
      </c>
      <c r="G74" s="39">
        <f xml:space="preserve"> POWER(Tabela134912[[#This Row],[b]],2) - 2</f>
        <v>2</v>
      </c>
      <c r="H74" s="37" t="str">
        <f>IF( (E74*Tabela134912[[#This Row],[f(c)]]) &lt; 0, "&lt; 0", "&gt; 0")</f>
        <v>&gt; 0</v>
      </c>
      <c r="I74" s="40">
        <f xml:space="preserve"> ABS(Tabela134912[[#This Row],[f(c)]])</f>
        <v>6.9204152249131567E-3</v>
      </c>
      <c r="J74" s="4" t="str">
        <f>IF(ABS(Tabela134912[[#This Row],[| f(c) |]])&lt;=$E$90, "SIM", "NÃO")</f>
        <v>SIM</v>
      </c>
    </row>
    <row r="75" spans="1:10" x14ac:dyDescent="0.25">
      <c r="A75" s="2">
        <v>3</v>
      </c>
      <c r="B75" s="37">
        <f t="shared" si="6"/>
        <v>1.411764705882353</v>
      </c>
      <c r="C75" s="39">
        <f>( (Tabela134912[[#This Row],[a]]*Tabela134912[[#This Row],[f(b)]] - Tabela134912[[#This Row],[b]]*Tabela134912[[#This Row],[f(a)]] )/ (Tabela134912[[#This Row],[f(b)]] - Tabela134912[[#This Row],[f(a)]] ) )</f>
        <v>1.4137931034482758</v>
      </c>
      <c r="D75" s="41">
        <f t="shared" si="7"/>
        <v>2</v>
      </c>
      <c r="E75" s="38">
        <f xml:space="preserve"> POWER(Tabela134912[[#This Row],[a]],2) - 2</f>
        <v>-6.9204152249131567E-3</v>
      </c>
      <c r="F75" s="39">
        <f xml:space="preserve"> POWER(Tabela134912[[#This Row],[c]],2) - 2</f>
        <v>-1.1890606420930094E-3</v>
      </c>
      <c r="G75" s="39">
        <f xml:space="preserve"> POWER(Tabela134912[[#This Row],[b]],2) - 2</f>
        <v>2</v>
      </c>
      <c r="H75" s="37" t="str">
        <f>IF( (E75*Tabela134912[[#This Row],[f(c)]]) &lt; 0, "&lt; 0", "&gt; 0")</f>
        <v>&gt; 0</v>
      </c>
      <c r="I75" s="40">
        <f xml:space="preserve"> ABS(Tabela134912[[#This Row],[f(c)]])</f>
        <v>1.1890606420930094E-3</v>
      </c>
      <c r="J75" s="4" t="str">
        <f>IF(ABS(Tabela134912[[#This Row],[| f(c) |]])&lt;=$E$90, "SIM", "NÃO")</f>
        <v>SIM</v>
      </c>
    </row>
    <row r="76" spans="1:10" x14ac:dyDescent="0.25">
      <c r="A76" s="2">
        <v>4</v>
      </c>
      <c r="B76" s="37">
        <f t="shared" si="6"/>
        <v>1.4137931034482758</v>
      </c>
      <c r="C76" s="39">
        <f>( (Tabela134912[[#This Row],[a]]*Tabela134912[[#This Row],[f(b)]] - Tabela134912[[#This Row],[b]]*Tabela134912[[#This Row],[f(a)]] )/ (Tabela134912[[#This Row],[f(b)]] - Tabela134912[[#This Row],[f(a)]] ) )</f>
        <v>1.4141414141414139</v>
      </c>
      <c r="D76" s="41">
        <f t="shared" si="7"/>
        <v>2</v>
      </c>
      <c r="E76" s="38">
        <f xml:space="preserve"> POWER(Tabela134912[[#This Row],[a]],2) - 2</f>
        <v>-1.1890606420930094E-3</v>
      </c>
      <c r="F76" s="39">
        <f xml:space="preserve"> POWER(Tabela134912[[#This Row],[c]],2) - 2</f>
        <v>-2.0406081012214194E-4</v>
      </c>
      <c r="G76" s="39">
        <f xml:space="preserve"> POWER(Tabela134912[[#This Row],[b]],2) - 2</f>
        <v>2</v>
      </c>
      <c r="H76" s="37" t="str">
        <f>IF( (E76*Tabela134912[[#This Row],[f(c)]]) &lt; 0, "&lt; 0", "&gt; 0")</f>
        <v>&gt; 0</v>
      </c>
      <c r="I76" s="40">
        <f xml:space="preserve"> ABS(Tabela134912[[#This Row],[f(c)]])</f>
        <v>2.0406081012214194E-4</v>
      </c>
      <c r="J76" s="4" t="str">
        <f>IF(ABS(Tabela134912[[#This Row],[| f(c) |]])&lt;=$E$90, "SIM", "NÃO")</f>
        <v>SIM</v>
      </c>
    </row>
    <row r="77" spans="1:10" x14ac:dyDescent="0.25">
      <c r="A77" s="2">
        <v>5</v>
      </c>
      <c r="B77" s="37">
        <f t="shared" si="6"/>
        <v>1.4141414141414139</v>
      </c>
      <c r="C77" s="39">
        <f>( (Tabela134912[[#This Row],[a]]*Tabela134912[[#This Row],[f(b)]] - Tabela134912[[#This Row],[b]]*Tabela134912[[#This Row],[f(a)]] )/ (Tabela134912[[#This Row],[f(b)]] - Tabela134912[[#This Row],[f(a)]] ) )</f>
        <v>1.4142011834319526</v>
      </c>
      <c r="D77" s="41">
        <f t="shared" si="7"/>
        <v>2</v>
      </c>
      <c r="E77" s="38">
        <f xml:space="preserve"> POWER(Tabela134912[[#This Row],[a]],2) - 2</f>
        <v>-2.0406081012214194E-4</v>
      </c>
      <c r="F77" s="39">
        <f xml:space="preserve"> POWER(Tabela134912[[#This Row],[c]],2) - 2</f>
        <v>-3.5012779664889138E-5</v>
      </c>
      <c r="G77" s="39">
        <f xml:space="preserve"> POWER(Tabela134912[[#This Row],[b]],2) - 2</f>
        <v>2</v>
      </c>
      <c r="H77" s="37" t="str">
        <f>IF( (E77*Tabela134912[[#This Row],[f(c)]]) &lt; 0, "&lt; 0", "&gt; 0")</f>
        <v>&gt; 0</v>
      </c>
      <c r="I77" s="40">
        <f xml:space="preserve"> ABS(Tabela134912[[#This Row],[f(c)]])</f>
        <v>3.5012779664889138E-5</v>
      </c>
      <c r="J77" s="4" t="str">
        <f>IF(ABS(Tabela134912[[#This Row],[| f(c) |]])&lt;=$E$90, "SIM", "NÃO")</f>
        <v>SIM</v>
      </c>
    </row>
    <row r="78" spans="1:10" x14ac:dyDescent="0.25">
      <c r="A78" s="2">
        <v>6</v>
      </c>
      <c r="B78" s="37">
        <f t="shared" si="6"/>
        <v>1.4142011834319526</v>
      </c>
      <c r="C78" s="39">
        <f>( (Tabela134912[[#This Row],[a]]*Tabela134912[[#This Row],[f(b)]] - Tabela134912[[#This Row],[b]]*Tabela134912[[#This Row],[f(a)]] )/ (Tabela134912[[#This Row],[f(b)]] - Tabela134912[[#This Row],[f(a)]] ) )</f>
        <v>1.4142114384748701</v>
      </c>
      <c r="D78" s="41">
        <f t="shared" si="7"/>
        <v>2</v>
      </c>
      <c r="E78" s="38">
        <f xml:space="preserve"> POWER(Tabela134912[[#This Row],[a]],2) - 2</f>
        <v>-3.5012779664889138E-5</v>
      </c>
      <c r="F78" s="39">
        <f xml:space="preserve"> POWER(Tabela134912[[#This Row],[c]],2) - 2</f>
        <v>-6.0072868388605372E-6</v>
      </c>
      <c r="G78" s="39">
        <f xml:space="preserve"> POWER(Tabela134912[[#This Row],[b]],2) - 2</f>
        <v>2</v>
      </c>
      <c r="H78" s="37" t="str">
        <f>IF( (E78*Tabela134912[[#This Row],[f(c)]]) &lt; 0, "&lt; 0", "&gt; 0")</f>
        <v>&gt; 0</v>
      </c>
      <c r="I78" s="40">
        <f xml:space="preserve"> ABS(Tabela134912[[#This Row],[f(c)]])</f>
        <v>6.0072868388605372E-6</v>
      </c>
      <c r="J78" s="4" t="str">
        <f>IF(ABS(Tabela134912[[#This Row],[| f(c) |]])&lt;=$E$90, "SIM", "NÃO")</f>
        <v>SIM</v>
      </c>
    </row>
    <row r="79" spans="1:10" x14ac:dyDescent="0.25">
      <c r="A79" s="2">
        <v>7</v>
      </c>
      <c r="B79" s="37">
        <f t="shared" si="6"/>
        <v>1.4142114384748701</v>
      </c>
      <c r="C79" s="39">
        <f>( (Tabela134912[[#This Row],[a]]*Tabela134912[[#This Row],[f(b)]] - Tabela134912[[#This Row],[b]]*Tabela134912[[#This Row],[f(a)]] )/ (Tabela134912[[#This Row],[f(b)]] - Tabela134912[[#This Row],[f(a)]] ) )</f>
        <v>1.4142131979695434</v>
      </c>
      <c r="D79" s="41">
        <f t="shared" si="7"/>
        <v>2</v>
      </c>
      <c r="E79" s="38">
        <f xml:space="preserve"> POWER(Tabela134912[[#This Row],[a]],2) - 2</f>
        <v>-6.0072868388605372E-6</v>
      </c>
      <c r="F79" s="39">
        <f xml:space="preserve"> POWER(Tabela134912[[#This Row],[c]],2) - 2</f>
        <v>-1.0306887572308909E-6</v>
      </c>
      <c r="G79" s="39">
        <f xml:space="preserve"> POWER(Tabela134912[[#This Row],[b]],2) - 2</f>
        <v>2</v>
      </c>
      <c r="H79" s="37" t="str">
        <f>IF( (E79*Tabela134912[[#This Row],[f(c)]]) &lt; 0, "&lt; 0", "&gt; 0")</f>
        <v>&gt; 0</v>
      </c>
      <c r="I79" s="40">
        <f xml:space="preserve"> ABS(Tabela134912[[#This Row],[f(c)]])</f>
        <v>1.0306887572308909E-6</v>
      </c>
      <c r="J79" s="4" t="str">
        <f>IF(ABS(Tabela134912[[#This Row],[| f(c) |]])&lt;=$E$90, "SIM", "NÃO")</f>
        <v>SIM</v>
      </c>
    </row>
    <row r="80" spans="1:10" x14ac:dyDescent="0.25">
      <c r="A80" s="2">
        <v>8</v>
      </c>
      <c r="B80" s="37">
        <f t="shared" si="6"/>
        <v>1.4142131979695434</v>
      </c>
      <c r="C80" s="39">
        <f>( (Tabela134912[[#This Row],[a]]*Tabela134912[[#This Row],[f(b)]] - Tabela134912[[#This Row],[b]]*Tabela134912[[#This Row],[f(a)]] )/ (Tabela134912[[#This Row],[f(b)]] - Tabela134912[[#This Row],[f(a)]] ) )</f>
        <v>1.4142134998513232</v>
      </c>
      <c r="D80" s="41">
        <f t="shared" si="7"/>
        <v>2</v>
      </c>
      <c r="E80" s="38">
        <f xml:space="preserve"> POWER(Tabela134912[[#This Row],[a]],2) - 2</f>
        <v>-1.0306887572308909E-6</v>
      </c>
      <c r="F80" s="39">
        <f xml:space="preserve"> POWER(Tabela134912[[#This Row],[c]],2) - 2</f>
        <v>-1.7683827158165855E-7</v>
      </c>
      <c r="G80" s="39">
        <f xml:space="preserve"> POWER(Tabela134912[[#This Row],[b]],2) - 2</f>
        <v>2</v>
      </c>
      <c r="H80" s="37" t="str">
        <f>IF( (E80*Tabela134912[[#This Row],[f(c)]]) &lt; 0, "&lt; 0", "&gt; 0")</f>
        <v>&gt; 0</v>
      </c>
      <c r="I80" s="40">
        <f xml:space="preserve"> ABS(Tabela134912[[#This Row],[f(c)]])</f>
        <v>1.7683827158165855E-7</v>
      </c>
      <c r="J80" s="4" t="str">
        <f>IF(ABS(Tabela134912[[#This Row],[| f(c) |]])&lt;=$E$90, "SIM", "NÃO")</f>
        <v>SIM</v>
      </c>
    </row>
    <row r="81" spans="1:10" x14ac:dyDescent="0.25">
      <c r="A81" s="2">
        <v>9</v>
      </c>
      <c r="B81" s="37">
        <f t="shared" si="6"/>
        <v>1.4142134998513232</v>
      </c>
      <c r="C81" s="39">
        <f>( (Tabela134912[[#This Row],[a]]*Tabela134912[[#This Row],[f(b)]] - Tabela134912[[#This Row],[b]]*Tabela134912[[#This Row],[f(a)]] )/ (Tabela134912[[#This Row],[f(b)]] - Tabela134912[[#This Row],[f(a)]] ) )</f>
        <v>1.4142135516460548</v>
      </c>
      <c r="D81" s="41">
        <f t="shared" si="7"/>
        <v>2</v>
      </c>
      <c r="E81" s="38">
        <f xml:space="preserve"> POWER(Tabela134912[[#This Row],[a]],2) - 2</f>
        <v>-1.7683827158165855E-7</v>
      </c>
      <c r="F81" s="39">
        <f xml:space="preserve"> POWER(Tabela134912[[#This Row],[c]],2) - 2</f>
        <v>-3.0340651546723052E-8</v>
      </c>
      <c r="G81" s="39">
        <f xml:space="preserve"> POWER(Tabela134912[[#This Row],[b]],2) - 2</f>
        <v>2</v>
      </c>
      <c r="H81" s="37" t="str">
        <f>IF( (E81*Tabela134912[[#This Row],[f(c)]]) &lt; 0, "&lt; 0", "&gt; 0")</f>
        <v>&gt; 0</v>
      </c>
      <c r="I81" s="40">
        <f xml:space="preserve"> ABS(Tabela134912[[#This Row],[f(c)]])</f>
        <v>3.0340651546723052E-8</v>
      </c>
      <c r="J81" s="4" t="str">
        <f>IF(ABS(Tabela134912[[#This Row],[| f(c) |]])&lt;=$E$90, "SIM", "NÃO")</f>
        <v>SIM</v>
      </c>
    </row>
    <row r="82" spans="1:10" x14ac:dyDescent="0.25">
      <c r="A82" s="2">
        <v>10</v>
      </c>
      <c r="B82" s="37">
        <f t="shared" si="6"/>
        <v>1.4142135516460548</v>
      </c>
      <c r="C82" s="39">
        <f>( (Tabela134912[[#This Row],[a]]*Tabela134912[[#This Row],[f(b)]] - Tabela134912[[#This Row],[b]]*Tabela134912[[#This Row],[f(a)]] )/ (Tabela134912[[#This Row],[f(b)]] - Tabela134912[[#This Row],[f(a)]] ) )</f>
        <v>1.4142135605326258</v>
      </c>
      <c r="D82" s="41">
        <f t="shared" si="7"/>
        <v>2</v>
      </c>
      <c r="E82" s="38">
        <f xml:space="preserve"> POWER(Tabela134912[[#This Row],[a]],2) - 2</f>
        <v>-3.0340651546723052E-8</v>
      </c>
      <c r="F82" s="39">
        <f xml:space="preserve"> POWER(Tabela134912[[#This Row],[c]],2) - 2</f>
        <v>-5.2056330357430625E-9</v>
      </c>
      <c r="G82" s="39">
        <f xml:space="preserve"> POWER(Tabela134912[[#This Row],[b]],2) - 2</f>
        <v>2</v>
      </c>
      <c r="H82" s="37" t="str">
        <f>IF( (E82*Tabela134912[[#This Row],[f(c)]]) &lt; 0, "&lt; 0", "&gt; 0")</f>
        <v>&gt; 0</v>
      </c>
      <c r="I82" s="40">
        <f xml:space="preserve"> ABS(Tabela134912[[#This Row],[f(c)]])</f>
        <v>5.2056330357430625E-9</v>
      </c>
      <c r="J82" s="4" t="str">
        <f>IF(ABS(Tabela134912[[#This Row],[| f(c) |]])&lt;=$E$90, "SIM", "NÃO")</f>
        <v>SIM</v>
      </c>
    </row>
    <row r="83" spans="1:10" x14ac:dyDescent="0.25">
      <c r="A83" s="2">
        <v>11</v>
      </c>
      <c r="B83" s="37">
        <f t="shared" si="6"/>
        <v>1.4142135605326258</v>
      </c>
      <c r="C83" s="39">
        <f>( (Tabela134912[[#This Row],[a]]*Tabela134912[[#This Row],[f(b)]] - Tabela134912[[#This Row],[b]]*Tabela134912[[#This Row],[f(a)]] )/ (Tabela134912[[#This Row],[f(b)]] - Tabela134912[[#This Row],[f(a)]] ) )</f>
        <v>1.4142135620573202</v>
      </c>
      <c r="D83" s="41">
        <f t="shared" si="7"/>
        <v>2</v>
      </c>
      <c r="E83" s="38">
        <f xml:space="preserve"> POWER(Tabela134912[[#This Row],[a]],2) - 2</f>
        <v>-5.2056330357430625E-9</v>
      </c>
      <c r="F83" s="39">
        <f xml:space="preserve"> POWER(Tabela134912[[#This Row],[c]],2) - 2</f>
        <v>-8.9314622364611296E-10</v>
      </c>
      <c r="G83" s="39">
        <f xml:space="preserve"> POWER(Tabela134912[[#This Row],[b]],2) - 2</f>
        <v>2</v>
      </c>
      <c r="H83" s="37" t="str">
        <f>IF( (E83*Tabela134912[[#This Row],[f(c)]]) &lt; 0, "&lt; 0", "&gt; 0")</f>
        <v>&gt; 0</v>
      </c>
      <c r="I83" s="40">
        <f xml:space="preserve"> ABS(Tabela134912[[#This Row],[f(c)]])</f>
        <v>8.9314622364611296E-10</v>
      </c>
      <c r="J83" s="4" t="str">
        <f>IF(ABS(Tabela134912[[#This Row],[| f(c) |]])&lt;=$E$90, "SIM", "NÃO")</f>
        <v>SIM</v>
      </c>
    </row>
    <row r="84" spans="1:10" x14ac:dyDescent="0.25">
      <c r="A84" s="2">
        <v>12</v>
      </c>
      <c r="B84" s="37">
        <f t="shared" si="6"/>
        <v>1.4142135620573202</v>
      </c>
      <c r="C84" s="39">
        <f>( (Tabela134912[[#This Row],[a]]*Tabela134912[[#This Row],[f(b)]] - Tabela134912[[#This Row],[b]]*Tabela134912[[#This Row],[f(a)]] )/ (Tabela134912[[#This Row],[f(b)]] - Tabela134912[[#This Row],[f(a)]] ) )</f>
        <v>1.4142135623189167</v>
      </c>
      <c r="D84" s="41">
        <f t="shared" si="7"/>
        <v>2</v>
      </c>
      <c r="E84" s="38">
        <f xml:space="preserve"> POWER(Tabela134912[[#This Row],[a]],2) - 2</f>
        <v>-8.9314622364611296E-10</v>
      </c>
      <c r="F84" s="39">
        <f xml:space="preserve"> POWER(Tabela134912[[#This Row],[c]],2) - 2</f>
        <v>-1.5323942115230693E-10</v>
      </c>
      <c r="G84" s="39">
        <f xml:space="preserve"> POWER(Tabela134912[[#This Row],[b]],2) - 2</f>
        <v>2</v>
      </c>
      <c r="H84" s="37" t="str">
        <f>IF( (E84*Tabela134912[[#This Row],[f(c)]]) &lt; 0, "&lt; 0", "&gt; 0")</f>
        <v>&gt; 0</v>
      </c>
      <c r="I84" s="40">
        <f xml:space="preserve"> ABS(Tabela134912[[#This Row],[f(c)]])</f>
        <v>1.5323942115230693E-10</v>
      </c>
      <c r="J84" s="4" t="str">
        <f>IF(ABS(Tabela134912[[#This Row],[| f(c) |]])&lt;=$E$90, "SIM", "NÃO")</f>
        <v>SIM</v>
      </c>
    </row>
    <row r="85" spans="1:10" x14ac:dyDescent="0.25">
      <c r="A85" s="2">
        <v>13</v>
      </c>
      <c r="B85" s="37">
        <f t="shared" si="6"/>
        <v>1.4142135623189167</v>
      </c>
      <c r="C85" s="39">
        <f>( (Tabela134912[[#This Row],[a]]*Tabela134912[[#This Row],[f(b)]] - Tabela134912[[#This Row],[b]]*Tabela134912[[#This Row],[f(a)]] )/ (Tabela134912[[#This Row],[f(b)]] - Tabela134912[[#This Row],[f(a)]] ) )</f>
        <v>1.4142135623637997</v>
      </c>
      <c r="D85" s="41">
        <f t="shared" si="7"/>
        <v>2</v>
      </c>
      <c r="E85" s="38">
        <f xml:space="preserve"> POWER(Tabela134912[[#This Row],[a]],2) - 2</f>
        <v>-1.5323942115230693E-10</v>
      </c>
      <c r="F85" s="39">
        <f xml:space="preserve"> POWER(Tabela134912[[#This Row],[c]],2) - 2</f>
        <v>-2.6291191446148332E-11</v>
      </c>
      <c r="G85" s="39">
        <f xml:space="preserve"> POWER(Tabela134912[[#This Row],[b]],2) - 2</f>
        <v>2</v>
      </c>
      <c r="H85" s="37" t="str">
        <f>IF( (E85*Tabela134912[[#This Row],[f(c)]]) &lt; 0, "&lt; 0", "&gt; 0")</f>
        <v>&gt; 0</v>
      </c>
      <c r="I85" s="40">
        <f xml:space="preserve"> ABS(Tabela134912[[#This Row],[f(c)]])</f>
        <v>2.6291191446148332E-11</v>
      </c>
      <c r="J85" s="4" t="str">
        <f>IF(ABS(Tabela134912[[#This Row],[| f(c) |]])&lt;=$E$90, "SIM", "NÃO")</f>
        <v>SIM</v>
      </c>
    </row>
    <row r="89" spans="1:10" x14ac:dyDescent="0.25">
      <c r="C89">
        <v>4</v>
      </c>
      <c r="D89" s="3" t="s">
        <v>37</v>
      </c>
      <c r="E89" s="3"/>
      <c r="F89" s="3"/>
    </row>
    <row r="90" spans="1:10" x14ac:dyDescent="0.25">
      <c r="D90" s="3" t="s">
        <v>9</v>
      </c>
      <c r="E90" s="26">
        <v>0.1</v>
      </c>
      <c r="F90" s="3"/>
      <c r="G90" s="23"/>
    </row>
    <row r="91" spans="1:10" x14ac:dyDescent="0.25">
      <c r="D91" s="3" t="s">
        <v>10</v>
      </c>
      <c r="E91" s="5">
        <v>1</v>
      </c>
      <c r="F91" s="5">
        <v>2</v>
      </c>
    </row>
    <row r="93" spans="1:10" ht="15.75" thickBot="1" x14ac:dyDescent="0.3"/>
    <row r="94" spans="1:10" ht="18.75" x14ac:dyDescent="0.25">
      <c r="A94" s="8" t="s">
        <v>3</v>
      </c>
      <c r="B94" s="9" t="s">
        <v>0</v>
      </c>
      <c r="C94" s="24" t="s">
        <v>1</v>
      </c>
      <c r="D94" s="10" t="s">
        <v>2</v>
      </c>
      <c r="E94" s="21" t="s">
        <v>4</v>
      </c>
      <c r="F94" s="8" t="s">
        <v>5</v>
      </c>
      <c r="G94" s="8" t="s">
        <v>11</v>
      </c>
      <c r="H94" s="9" t="s">
        <v>8</v>
      </c>
      <c r="I94" s="12" t="s">
        <v>13</v>
      </c>
      <c r="J94" s="13" t="s">
        <v>12</v>
      </c>
    </row>
    <row r="95" spans="1:10" x14ac:dyDescent="0.25">
      <c r="A95" s="2">
        <v>0</v>
      </c>
      <c r="B95" s="15">
        <f>E114</f>
        <v>0</v>
      </c>
      <c r="C95" s="16">
        <f>( (Tabela13491216[[#This Row],[a]]*Tabela13491216[[#This Row],[f(b)]] - Tabela13491216[[#This Row],[b]]*Tabela13491216[[#This Row],[f(a)]] )/ (Tabela13491216[[#This Row],[f(b)]] - Tabela13491216[[#This Row],[f(a)]] ) )</f>
        <v>0.5</v>
      </c>
      <c r="D95" s="17">
        <f>F114</f>
        <v>1</v>
      </c>
      <c r="E95" s="22">
        <f xml:space="preserve"> 3*POWER(Tabela13491216[[#This Row],[a]],2) - 5 * Tabela13491216[[#This Row],[a]] + 1</f>
        <v>1</v>
      </c>
      <c r="F95" s="16">
        <f xml:space="preserve"> 3*POWER(Tabela13491216[[#This Row],[c]],2) - 5 * Tabela13491216[[#This Row],[c]] + 1</f>
        <v>-0.75</v>
      </c>
      <c r="G95" s="16">
        <f xml:space="preserve"> 3*POWER(Tabela13491216[[#This Row],[b]],2) - 5*Tabela13491216[[#This Row],[b]] + 1</f>
        <v>-1</v>
      </c>
      <c r="H95" s="15" t="str">
        <f>IF( (E95*Tabela13491216[[#This Row],[f(c)]]) &lt; 0, "&lt; 0", "&gt; 0")</f>
        <v>&lt; 0</v>
      </c>
      <c r="I95" s="19">
        <f xml:space="preserve"> ABS(Tabela13491216[[#This Row],[f(c)]])</f>
        <v>0.75</v>
      </c>
      <c r="J95" s="4" t="str">
        <f>IF(ABS(Tabela13491216[[#This Row],[| f(c) |]])&lt;=$E$113, "SIM", "NÃO")</f>
        <v>NÃO</v>
      </c>
    </row>
    <row r="96" spans="1:10" x14ac:dyDescent="0.25">
      <c r="A96" s="2">
        <v>1</v>
      </c>
      <c r="B96" s="15">
        <f t="shared" ref="B96:B108" si="8">IF(H95="&lt; 0",  B95, C95 )</f>
        <v>0</v>
      </c>
      <c r="C96" s="16">
        <f>( (Tabela13491216[[#This Row],[a]]*Tabela13491216[[#This Row],[f(b)]] - Tabela13491216[[#This Row],[b]]*Tabela13491216[[#This Row],[f(a)]] )/ (Tabela13491216[[#This Row],[f(b)]] - Tabela13491216[[#This Row],[f(a)]] ) )</f>
        <v>0.2857142857142857</v>
      </c>
      <c r="D96" s="17">
        <f t="shared" ref="D96:D108" si="9">IF(H95="&lt; 0",   C95,  D95 )</f>
        <v>0.5</v>
      </c>
      <c r="E96" s="22">
        <f xml:space="preserve"> 3*POWER(Tabela13491216[[#This Row],[a]],2) - 5 * Tabela13491216[[#This Row],[a]] + 1</f>
        <v>1</v>
      </c>
      <c r="F96" s="16">
        <f xml:space="preserve"> 3*POWER(Tabela13491216[[#This Row],[c]],2) - 5 * Tabela13491216[[#This Row],[c]] + 1</f>
        <v>-0.18367346938775486</v>
      </c>
      <c r="G96" s="16">
        <f xml:space="preserve"> 3*POWER(Tabela13491216[[#This Row],[b]],2) - 5*Tabela13491216[[#This Row],[b]] + 1</f>
        <v>-0.75</v>
      </c>
      <c r="H96" s="15" t="str">
        <f>IF( (E96*Tabela13491216[[#This Row],[f(c)]]) &lt; 0, "&lt; 0", "&gt; 0")</f>
        <v>&lt; 0</v>
      </c>
      <c r="I96" s="19">
        <f xml:space="preserve"> ABS(Tabela13491216[[#This Row],[f(c)]])</f>
        <v>0.18367346938775486</v>
      </c>
      <c r="J96" s="4" t="str">
        <f>IF(ABS(Tabela13491216[[#This Row],[| f(c) |]])&lt;=$E$113, "SIM", "NÃO")</f>
        <v>NÃO</v>
      </c>
    </row>
    <row r="97" spans="1:10" x14ac:dyDescent="0.25">
      <c r="A97" s="2">
        <v>2</v>
      </c>
      <c r="B97" s="15">
        <f t="shared" si="8"/>
        <v>0</v>
      </c>
      <c r="C97" s="16">
        <f>( (Tabela13491216[[#This Row],[a]]*Tabela13491216[[#This Row],[f(b)]] - Tabela13491216[[#This Row],[b]]*Tabela13491216[[#This Row],[f(a)]] )/ (Tabela13491216[[#This Row],[f(b)]] - Tabela13491216[[#This Row],[f(a)]] ) )</f>
        <v>0.24137931034482762</v>
      </c>
      <c r="D97" s="17">
        <f t="shared" si="9"/>
        <v>0.2857142857142857</v>
      </c>
      <c r="E97" s="22">
        <f xml:space="preserve"> 3*POWER(Tabela13491216[[#This Row],[a]],2) - 5 * Tabela13491216[[#This Row],[a]] + 1</f>
        <v>1</v>
      </c>
      <c r="F97" s="16">
        <f xml:space="preserve"> 3*POWER(Tabela13491216[[#This Row],[c]],2) - 5 * Tabela13491216[[#This Row],[c]] + 1</f>
        <v>-3.2104637336504371E-2</v>
      </c>
      <c r="G97" s="16">
        <f xml:space="preserve"> 3*POWER(Tabela13491216[[#This Row],[b]],2) - 5*Tabela13491216[[#This Row],[b]] + 1</f>
        <v>-0.18367346938775486</v>
      </c>
      <c r="H97" s="15" t="str">
        <f>IF( (E97*Tabela13491216[[#This Row],[f(c)]]) &lt; 0, "&lt; 0", "&gt; 0")</f>
        <v>&lt; 0</v>
      </c>
      <c r="I97" s="19">
        <f xml:space="preserve"> ABS(Tabela13491216[[#This Row],[f(c)]])</f>
        <v>3.2104637336504371E-2</v>
      </c>
      <c r="J97" s="4" t="str">
        <f>IF(ABS(Tabela13491216[[#This Row],[| f(c) |]])&lt;=$E$113, "SIM", "NÃO")</f>
        <v>NÃO</v>
      </c>
    </row>
    <row r="98" spans="1:10" x14ac:dyDescent="0.25">
      <c r="A98" s="2">
        <v>3</v>
      </c>
      <c r="B98" s="15">
        <f t="shared" si="8"/>
        <v>0</v>
      </c>
      <c r="C98" s="16">
        <f>( (Tabela13491216[[#This Row],[a]]*Tabela13491216[[#This Row],[f(b)]] - Tabela13491216[[#This Row],[b]]*Tabela13491216[[#This Row],[f(a)]] )/ (Tabela13491216[[#This Row],[f(b)]] - Tabela13491216[[#This Row],[f(a)]] ) )</f>
        <v>0.23387096774193547</v>
      </c>
      <c r="D98" s="17">
        <f t="shared" si="9"/>
        <v>0.24137931034482762</v>
      </c>
      <c r="E98" s="22">
        <f xml:space="preserve"> 3*POWER(Tabela13491216[[#This Row],[a]],2) - 5 * Tabela13491216[[#This Row],[a]] + 1</f>
        <v>1</v>
      </c>
      <c r="F98" s="16">
        <f xml:space="preserve"> 3*POWER(Tabela13491216[[#This Row],[c]],2) - 5 * Tabela13491216[[#This Row],[c]] + 1</f>
        <v>-5.2679500520289579E-3</v>
      </c>
      <c r="G98" s="16">
        <f xml:space="preserve"> 3*POWER(Tabela13491216[[#This Row],[b]],2) - 5*Tabela13491216[[#This Row],[b]] + 1</f>
        <v>-3.2104637336504371E-2</v>
      </c>
      <c r="H98" s="15" t="str">
        <f>IF( (E98*Tabela13491216[[#This Row],[f(c)]]) &lt; 0, "&lt; 0", "&gt; 0")</f>
        <v>&lt; 0</v>
      </c>
      <c r="I98" s="19">
        <f xml:space="preserve"> ABS(Tabela13491216[[#This Row],[f(c)]])</f>
        <v>5.2679500520289579E-3</v>
      </c>
      <c r="J98" s="4" t="str">
        <f>IF(ABS(Tabela13491216[[#This Row],[| f(c) |]])&lt;=$E$113, "SIM", "NÃO")</f>
        <v>SIM</v>
      </c>
    </row>
    <row r="99" spans="1:10" x14ac:dyDescent="0.25">
      <c r="A99" s="2">
        <v>4</v>
      </c>
      <c r="B99" s="15">
        <f t="shared" si="8"/>
        <v>0</v>
      </c>
      <c r="C99" s="16">
        <f>( (Tabela13491216[[#This Row],[a]]*Tabela13491216[[#This Row],[f(b)]] - Tabela13491216[[#This Row],[b]]*Tabela13491216[[#This Row],[f(a)]] )/ (Tabela13491216[[#This Row],[f(b)]] - Tabela13491216[[#This Row],[f(a)]] ) )</f>
        <v>0.23264540337711073</v>
      </c>
      <c r="D99" s="17">
        <f t="shared" si="9"/>
        <v>0.23387096774193547</v>
      </c>
      <c r="E99" s="22">
        <f xml:space="preserve"> 3*POWER(Tabela13491216[[#This Row],[a]],2) - 5 * Tabela13491216[[#This Row],[a]] + 1</f>
        <v>1</v>
      </c>
      <c r="F99" s="16">
        <f xml:space="preserve"> 3*POWER(Tabela13491216[[#This Row],[c]],2) - 5 * Tabela13491216[[#This Row],[c]] + 1</f>
        <v>-8.5536574805789023E-4</v>
      </c>
      <c r="G99" s="16">
        <f xml:space="preserve"> 3*POWER(Tabela13491216[[#This Row],[b]],2) - 5*Tabela13491216[[#This Row],[b]] + 1</f>
        <v>-5.2679500520289579E-3</v>
      </c>
      <c r="H99" s="15" t="str">
        <f>IF( (E99*Tabela13491216[[#This Row],[f(c)]]) &lt; 0, "&lt; 0", "&gt; 0")</f>
        <v>&lt; 0</v>
      </c>
      <c r="I99" s="19">
        <f xml:space="preserve"> ABS(Tabela13491216[[#This Row],[f(c)]])</f>
        <v>8.5536574805789023E-4</v>
      </c>
      <c r="J99" s="4" t="str">
        <f>IF(ABS(Tabela13491216[[#This Row],[| f(c) |]])&lt;=$E$113, "SIM", "NÃO")</f>
        <v>SIM</v>
      </c>
    </row>
    <row r="100" spans="1:10" x14ac:dyDescent="0.25">
      <c r="A100" s="2">
        <v>5</v>
      </c>
      <c r="B100" s="15">
        <f t="shared" si="8"/>
        <v>0</v>
      </c>
      <c r="C100" s="16">
        <f>( (Tabela13491216[[#This Row],[a]]*Tabela13491216[[#This Row],[f(b)]] - Tabela13491216[[#This Row],[b]]*Tabela13491216[[#This Row],[f(a)]] )/ (Tabela13491216[[#This Row],[f(b)]] - Tabela13491216[[#This Row],[f(a)]] ) )</f>
        <v>0.23244657653728742</v>
      </c>
      <c r="D100" s="17">
        <f t="shared" si="9"/>
        <v>0.23264540337711073</v>
      </c>
      <c r="E100" s="22">
        <f xml:space="preserve"> 3*POWER(Tabela13491216[[#This Row],[a]],2) - 5 * Tabela13491216[[#This Row],[a]] + 1</f>
        <v>1</v>
      </c>
      <c r="F100" s="16">
        <f xml:space="preserve"> 3*POWER(Tabela13491216[[#This Row],[c]],2) - 5 * Tabela13491216[[#This Row],[c]] + 1</f>
        <v>-1.3864985472222813E-4</v>
      </c>
      <c r="G100" s="16">
        <f xml:space="preserve"> 3*POWER(Tabela13491216[[#This Row],[b]],2) - 5*Tabela13491216[[#This Row],[b]] + 1</f>
        <v>-8.5536574805789023E-4</v>
      </c>
      <c r="H100" s="15" t="str">
        <f>IF( (E100*Tabela13491216[[#This Row],[f(c)]]) &lt; 0, "&lt; 0", "&gt; 0")</f>
        <v>&lt; 0</v>
      </c>
      <c r="I100" s="19">
        <f xml:space="preserve"> ABS(Tabela13491216[[#This Row],[f(c)]])</f>
        <v>1.3864985472222813E-4</v>
      </c>
      <c r="J100" s="4" t="str">
        <f>IF(ABS(Tabela13491216[[#This Row],[| f(c) |]])&lt;=$E$113, "SIM", "NÃO")</f>
        <v>SIM</v>
      </c>
    </row>
    <row r="101" spans="1:10" x14ac:dyDescent="0.25">
      <c r="A101" s="2">
        <v>6</v>
      </c>
      <c r="B101" s="15">
        <f t="shared" si="8"/>
        <v>0</v>
      </c>
      <c r="C101" s="16">
        <f>( (Tabela13491216[[#This Row],[a]]*Tabela13491216[[#This Row],[f(b)]] - Tabela13491216[[#This Row],[b]]*Tabela13491216[[#This Row],[f(a)]] )/ (Tabela13491216[[#This Row],[f(b)]] - Tabela13491216[[#This Row],[f(a)]] ) )</f>
        <v>0.23241435232110275</v>
      </c>
      <c r="D101" s="17">
        <f t="shared" si="9"/>
        <v>0.23244657653728742</v>
      </c>
      <c r="E101" s="22">
        <f xml:space="preserve"> 3*POWER(Tabela13491216[[#This Row],[a]],2) - 5 * Tabela13491216[[#This Row],[a]] + 1</f>
        <v>1</v>
      </c>
      <c r="F101" s="16">
        <f xml:space="preserve"> 3*POWER(Tabela13491216[[#This Row],[c]],2) - 5 * Tabela13491216[[#This Row],[c]] + 1</f>
        <v>-2.2468111000817359E-5</v>
      </c>
      <c r="G101" s="16">
        <f xml:space="preserve"> 3*POWER(Tabela13491216[[#This Row],[b]],2) - 5*Tabela13491216[[#This Row],[b]] + 1</f>
        <v>-1.3864985472222813E-4</v>
      </c>
      <c r="H101" s="15" t="str">
        <f>IF( (E101*Tabela13491216[[#This Row],[f(c)]]) &lt; 0, "&lt; 0", "&gt; 0")</f>
        <v>&lt; 0</v>
      </c>
      <c r="I101" s="19">
        <f xml:space="preserve"> ABS(Tabela13491216[[#This Row],[f(c)]])</f>
        <v>2.2468111000817359E-5</v>
      </c>
      <c r="J101" s="4" t="str">
        <f>IF(ABS(Tabela13491216[[#This Row],[| f(c) |]])&lt;=$E$113, "SIM", "NÃO")</f>
        <v>SIM</v>
      </c>
    </row>
    <row r="102" spans="1:10" x14ac:dyDescent="0.25">
      <c r="A102" s="2">
        <v>7</v>
      </c>
      <c r="B102" s="15">
        <f t="shared" si="8"/>
        <v>0</v>
      </c>
      <c r="C102" s="16">
        <f>( (Tabela13491216[[#This Row],[a]]*Tabela13491216[[#This Row],[f(b)]] - Tabela13491216[[#This Row],[b]]*Tabela13491216[[#This Row],[f(a)]] )/ (Tabela13491216[[#This Row],[f(b)]] - Tabela13491216[[#This Row],[f(a)]] ) )</f>
        <v>0.23240913052696047</v>
      </c>
      <c r="D102" s="17">
        <f t="shared" si="9"/>
        <v>0.23241435232110275</v>
      </c>
      <c r="E102" s="22">
        <f xml:space="preserve"> 3*POWER(Tabela13491216[[#This Row],[a]],2) - 5 * Tabela13491216[[#This Row],[a]] + 1</f>
        <v>1</v>
      </c>
      <c r="F102" s="16">
        <f xml:space="preserve"> 3*POWER(Tabela13491216[[#This Row],[c]],2) - 5 * Tabela13491216[[#This Row],[c]] + 1</f>
        <v>-3.6407779091529591E-6</v>
      </c>
      <c r="G102" s="16">
        <f xml:space="preserve"> 3*POWER(Tabela13491216[[#This Row],[b]],2) - 5*Tabela13491216[[#This Row],[b]] + 1</f>
        <v>-2.2468111000817359E-5</v>
      </c>
      <c r="H102" s="15" t="str">
        <f>IF( (E102*Tabela13491216[[#This Row],[f(c)]]) &lt; 0, "&lt; 0", "&gt; 0")</f>
        <v>&lt; 0</v>
      </c>
      <c r="I102" s="19">
        <f xml:space="preserve"> ABS(Tabela13491216[[#This Row],[f(c)]])</f>
        <v>3.6407779091529591E-6</v>
      </c>
      <c r="J102" s="4" t="str">
        <f>IF(ABS(Tabela13491216[[#This Row],[| f(c) |]])&lt;=$E$113, "SIM", "NÃO")</f>
        <v>SIM</v>
      </c>
    </row>
    <row r="103" spans="1:10" x14ac:dyDescent="0.25">
      <c r="A103" s="2">
        <v>8</v>
      </c>
      <c r="B103" s="15">
        <f t="shared" si="8"/>
        <v>0</v>
      </c>
      <c r="C103" s="16">
        <f>( (Tabela13491216[[#This Row],[a]]*Tabela13491216[[#This Row],[f(b)]] - Tabela13491216[[#This Row],[b]]*Tabela13491216[[#This Row],[f(a)]] )/ (Tabela13491216[[#This Row],[f(b)]] - Tabela13491216[[#This Row],[f(a)]] ) )</f>
        <v>0.23240828438001279</v>
      </c>
      <c r="D103" s="17">
        <f t="shared" si="9"/>
        <v>0.23240913052696047</v>
      </c>
      <c r="E103" s="22">
        <f xml:space="preserve"> 3*POWER(Tabela13491216[[#This Row],[a]],2) - 5 * Tabela13491216[[#This Row],[a]] + 1</f>
        <v>1</v>
      </c>
      <c r="F103" s="16">
        <f xml:space="preserve"> 3*POWER(Tabela13491216[[#This Row],[c]],2) - 5 * Tabela13491216[[#This Row],[c]] + 1</f>
        <v>-5.8995468110722982E-7</v>
      </c>
      <c r="G103" s="16">
        <f xml:space="preserve"> 3*POWER(Tabela13491216[[#This Row],[b]],2) - 5*Tabela13491216[[#This Row],[b]] + 1</f>
        <v>-3.6407779091529591E-6</v>
      </c>
      <c r="H103" s="15" t="str">
        <f>IF( (E103*Tabela13491216[[#This Row],[f(c)]]) &lt; 0, "&lt; 0", "&gt; 0")</f>
        <v>&lt; 0</v>
      </c>
      <c r="I103" s="19">
        <f xml:space="preserve"> ABS(Tabela13491216[[#This Row],[f(c)]])</f>
        <v>5.8995468110722982E-7</v>
      </c>
      <c r="J103" s="4" t="str">
        <f>IF(ABS(Tabela13491216[[#This Row],[| f(c) |]])&lt;=$E$113, "SIM", "NÃO")</f>
        <v>SIM</v>
      </c>
    </row>
    <row r="104" spans="1:10" x14ac:dyDescent="0.25">
      <c r="A104" s="2">
        <v>9</v>
      </c>
      <c r="B104" s="15">
        <f t="shared" si="8"/>
        <v>0</v>
      </c>
      <c r="C104" s="16">
        <f>( (Tabela13491216[[#This Row],[a]]*Tabela13491216[[#This Row],[f(b)]] - Tabela13491216[[#This Row],[b]]*Tabela13491216[[#This Row],[f(a)]] )/ (Tabela13491216[[#This Row],[f(b)]] - Tabela13491216[[#This Row],[f(a)]] ) )</f>
        <v>0.23240814726973838</v>
      </c>
      <c r="D104" s="17">
        <f t="shared" si="9"/>
        <v>0.23240828438001279</v>
      </c>
      <c r="E104" s="22">
        <f xml:space="preserve"> 3*POWER(Tabela13491216[[#This Row],[a]],2) - 5 * Tabela13491216[[#This Row],[a]] + 1</f>
        <v>1</v>
      </c>
      <c r="F104" s="16">
        <f xml:space="preserve"> 3*POWER(Tabela13491216[[#This Row],[c]],2) - 5 * Tabela13491216[[#This Row],[c]] + 1</f>
        <v>-9.5596634830386051E-8</v>
      </c>
      <c r="G104" s="16">
        <f xml:space="preserve"> 3*POWER(Tabela13491216[[#This Row],[b]],2) - 5*Tabela13491216[[#This Row],[b]] + 1</f>
        <v>-5.8995468110722982E-7</v>
      </c>
      <c r="H104" s="15" t="str">
        <f>IF( (E104*Tabela13491216[[#This Row],[f(c)]]) &lt; 0, "&lt; 0", "&gt; 0")</f>
        <v>&lt; 0</v>
      </c>
      <c r="I104" s="19">
        <f xml:space="preserve"> ABS(Tabela13491216[[#This Row],[f(c)]])</f>
        <v>9.5596634830386051E-8</v>
      </c>
      <c r="J104" s="4" t="str">
        <f>IF(ABS(Tabela13491216[[#This Row],[| f(c) |]])&lt;=$E$113, "SIM", "NÃO")</f>
        <v>SIM</v>
      </c>
    </row>
    <row r="105" spans="1:10" x14ac:dyDescent="0.25">
      <c r="A105" s="2">
        <v>10</v>
      </c>
      <c r="B105" s="15">
        <f t="shared" si="8"/>
        <v>0</v>
      </c>
      <c r="C105" s="16">
        <f>( (Tabela13491216[[#This Row],[a]]*Tabela13491216[[#This Row],[f(b)]] - Tabela13491216[[#This Row],[b]]*Tabela13491216[[#This Row],[f(a)]] )/ (Tabela13491216[[#This Row],[f(b)]] - Tabela13491216[[#This Row],[f(a)]] ) )</f>
        <v>0.23240812505230371</v>
      </c>
      <c r="D105" s="17">
        <f t="shared" si="9"/>
        <v>0.23240814726973838</v>
      </c>
      <c r="E105" s="22">
        <f xml:space="preserve"> 3*POWER(Tabela13491216[[#This Row],[a]],2) - 5 * Tabela13491216[[#This Row],[a]] + 1</f>
        <v>1</v>
      </c>
      <c r="F105" s="16">
        <f xml:space="preserve"> 3*POWER(Tabela13491216[[#This Row],[c]],2) - 5 * Tabela13491216[[#This Row],[c]] + 1</f>
        <v>-1.5490536853235426E-8</v>
      </c>
      <c r="G105" s="16">
        <f xml:space="preserve"> 3*POWER(Tabela13491216[[#This Row],[b]],2) - 5*Tabela13491216[[#This Row],[b]] + 1</f>
        <v>-9.5596634830386051E-8</v>
      </c>
      <c r="H105" s="15" t="str">
        <f>IF( (E105*Tabela13491216[[#This Row],[f(c)]]) &lt; 0, "&lt; 0", "&gt; 0")</f>
        <v>&lt; 0</v>
      </c>
      <c r="I105" s="19">
        <f xml:space="preserve"> ABS(Tabela13491216[[#This Row],[f(c)]])</f>
        <v>1.5490536853235426E-8</v>
      </c>
      <c r="J105" s="4" t="str">
        <f>IF(ABS(Tabela13491216[[#This Row],[| f(c) |]])&lt;=$E$113, "SIM", "NÃO")</f>
        <v>SIM</v>
      </c>
    </row>
    <row r="106" spans="1:10" x14ac:dyDescent="0.25">
      <c r="A106" s="2">
        <v>11</v>
      </c>
      <c r="B106" s="15">
        <f t="shared" si="8"/>
        <v>0</v>
      </c>
      <c r="C106" s="16">
        <f>( (Tabela13491216[[#This Row],[a]]*Tabela13491216[[#This Row],[f(b)]] - Tabela13491216[[#This Row],[b]]*Tabela13491216[[#This Row],[f(a)]] )/ (Tabela13491216[[#This Row],[f(b)]] - Tabela13491216[[#This Row],[f(a)]] ) )</f>
        <v>0.23240812145217715</v>
      </c>
      <c r="D106" s="17">
        <f t="shared" si="9"/>
        <v>0.23240812505230371</v>
      </c>
      <c r="E106" s="22">
        <f xml:space="preserve"> 3*POWER(Tabela13491216[[#This Row],[a]],2) - 5 * Tabela13491216[[#This Row],[a]] + 1</f>
        <v>1</v>
      </c>
      <c r="F106" s="16">
        <f xml:space="preserve"> 3*POWER(Tabela13491216[[#This Row],[c]],2) - 5 * Tabela13491216[[#This Row],[c]] + 1</f>
        <v>-2.5100959089030539E-9</v>
      </c>
      <c r="G106" s="16">
        <f xml:space="preserve"> 3*POWER(Tabela13491216[[#This Row],[b]],2) - 5*Tabela13491216[[#This Row],[b]] + 1</f>
        <v>-1.5490536853235426E-8</v>
      </c>
      <c r="H106" s="15" t="str">
        <f>IF( (E106*Tabela13491216[[#This Row],[f(c)]]) &lt; 0, "&lt; 0", "&gt; 0")</f>
        <v>&lt; 0</v>
      </c>
      <c r="I106" s="19">
        <f xml:space="preserve"> ABS(Tabela13491216[[#This Row],[f(c)]])</f>
        <v>2.5100959089030539E-9</v>
      </c>
      <c r="J106" s="4" t="str">
        <f>IF(ABS(Tabela13491216[[#This Row],[| f(c) |]])&lt;=$E$113, "SIM", "NÃO")</f>
        <v>SIM</v>
      </c>
    </row>
    <row r="107" spans="1:10" x14ac:dyDescent="0.25">
      <c r="A107" s="2">
        <v>12</v>
      </c>
      <c r="B107" s="15">
        <f t="shared" si="8"/>
        <v>0</v>
      </c>
      <c r="C107" s="16">
        <f>( (Tabela13491216[[#This Row],[a]]*Tabela13491216[[#This Row],[f(b)]] - Tabela13491216[[#This Row],[b]]*Tabela13491216[[#This Row],[f(a)]] )/ (Tabela13491216[[#This Row],[f(b)]] - Tabela13491216[[#This Row],[f(a)]] ) )</f>
        <v>0.23240812086881049</v>
      </c>
      <c r="D107" s="17">
        <f t="shared" si="9"/>
        <v>0.23240812145217715</v>
      </c>
      <c r="E107" s="22">
        <f xml:space="preserve"> 3*POWER(Tabela13491216[[#This Row],[a]],2) - 5 * Tabela13491216[[#This Row],[a]] + 1</f>
        <v>1</v>
      </c>
      <c r="F107" s="16">
        <f xml:space="preserve"> 3*POWER(Tabela13491216[[#This Row],[c]],2) - 5 * Tabela13491216[[#This Row],[c]] + 1</f>
        <v>-4.0673775458799355E-10</v>
      </c>
      <c r="G107" s="16">
        <f xml:space="preserve"> 3*POWER(Tabela13491216[[#This Row],[b]],2) - 5*Tabela13491216[[#This Row],[b]] + 1</f>
        <v>-2.5100959089030539E-9</v>
      </c>
      <c r="H107" s="15" t="str">
        <f>IF( (E107*Tabela13491216[[#This Row],[f(c)]]) &lt; 0, "&lt; 0", "&gt; 0")</f>
        <v>&lt; 0</v>
      </c>
      <c r="I107" s="19">
        <f xml:space="preserve"> ABS(Tabela13491216[[#This Row],[f(c)]])</f>
        <v>4.0673775458799355E-10</v>
      </c>
      <c r="J107" s="4" t="str">
        <f>IF(ABS(Tabela13491216[[#This Row],[| f(c) |]])&lt;=$E$113, "SIM", "NÃO")</f>
        <v>SIM</v>
      </c>
    </row>
    <row r="108" spans="1:10" x14ac:dyDescent="0.25">
      <c r="A108" s="2">
        <v>13</v>
      </c>
      <c r="B108" s="15">
        <f t="shared" si="8"/>
        <v>0</v>
      </c>
      <c r="C108" s="16">
        <f>( (Tabela13491216[[#This Row],[a]]*Tabela13491216[[#This Row],[f(b)]] - Tabela13491216[[#This Row],[b]]*Tabela13491216[[#This Row],[f(a)]] )/ (Tabela13491216[[#This Row],[f(b)]] - Tabela13491216[[#This Row],[f(a)]] ) )</f>
        <v>0.23240812077428133</v>
      </c>
      <c r="D108" s="17">
        <f t="shared" si="9"/>
        <v>0.23240812086881049</v>
      </c>
      <c r="E108" s="22">
        <f xml:space="preserve"> 3*POWER(Tabela13491216[[#This Row],[a]],2) - 5 * Tabela13491216[[#This Row],[a]] + 1</f>
        <v>1</v>
      </c>
      <c r="F108" s="16">
        <f xml:space="preserve"> 3*POWER(Tabela13491216[[#This Row],[c]],2) - 5 * Tabela13491216[[#This Row],[c]] + 1</f>
        <v>-6.5907723723057643E-11</v>
      </c>
      <c r="G108" s="16">
        <f xml:space="preserve"> 3*POWER(Tabela13491216[[#This Row],[b]],2) - 5*Tabela13491216[[#This Row],[b]] + 1</f>
        <v>-4.0673775458799355E-10</v>
      </c>
      <c r="H108" s="15" t="str">
        <f>IF( (E108*Tabela13491216[[#This Row],[f(c)]]) &lt; 0, "&lt; 0", "&gt; 0")</f>
        <v>&lt; 0</v>
      </c>
      <c r="I108" s="19">
        <f xml:space="preserve"> ABS(Tabela13491216[[#This Row],[f(c)]])</f>
        <v>6.5907723723057643E-11</v>
      </c>
      <c r="J108" s="4" t="str">
        <f>IF(ABS(Tabela13491216[[#This Row],[| f(c) |]])&lt;=$E$113, "SIM", "NÃO")</f>
        <v>SIM</v>
      </c>
    </row>
    <row r="112" spans="1:10" x14ac:dyDescent="0.25">
      <c r="C112">
        <v>5</v>
      </c>
      <c r="D112" s="3" t="s">
        <v>38</v>
      </c>
      <c r="E112" s="3"/>
      <c r="F112" s="3"/>
    </row>
    <row r="113" spans="4:7" x14ac:dyDescent="0.25">
      <c r="D113" s="3" t="s">
        <v>9</v>
      </c>
      <c r="E113" s="20">
        <v>0.02</v>
      </c>
      <c r="F113" s="3"/>
      <c r="G113" s="23"/>
    </row>
    <row r="114" spans="4:7" x14ac:dyDescent="0.25">
      <c r="D114" s="3" t="s">
        <v>10</v>
      </c>
      <c r="E114" s="5">
        <v>0</v>
      </c>
      <c r="F114" s="5">
        <v>1</v>
      </c>
    </row>
  </sheetData>
  <conditionalFormatting sqref="J2:J15">
    <cfRule type="cellIs" dxfId="19" priority="9" operator="equal">
      <formula>"SIM"</formula>
    </cfRule>
    <cfRule type="cellIs" dxfId="18" priority="10" operator="equal">
      <formula>"NÃO"</formula>
    </cfRule>
  </conditionalFormatting>
  <conditionalFormatting sqref="J26:J39">
    <cfRule type="cellIs" dxfId="17" priority="7" operator="equal">
      <formula>"SIM"</formula>
    </cfRule>
    <cfRule type="cellIs" dxfId="16" priority="8" operator="equal">
      <formula>"NÃO"</formula>
    </cfRule>
  </conditionalFormatting>
  <conditionalFormatting sqref="J49:J62">
    <cfRule type="cellIs" dxfId="15" priority="5" operator="equal">
      <formula>"SIM"</formula>
    </cfRule>
    <cfRule type="cellIs" dxfId="14" priority="6" operator="equal">
      <formula>"NÃO"</formula>
    </cfRule>
  </conditionalFormatting>
  <conditionalFormatting sqref="J72:J85">
    <cfRule type="cellIs" dxfId="13" priority="3" operator="equal">
      <formula>"SIM"</formula>
    </cfRule>
    <cfRule type="cellIs" dxfId="12" priority="4" operator="equal">
      <formula>"NÃO"</formula>
    </cfRule>
  </conditionalFormatting>
  <conditionalFormatting sqref="J95:J108">
    <cfRule type="cellIs" dxfId="11" priority="1" operator="equal">
      <formula>"SIM"</formula>
    </cfRule>
    <cfRule type="cellIs" dxfId="10" priority="2" operator="equal">
      <formula>"NÃO"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91" zoomScale="115" zoomScaleNormal="115" workbookViewId="0">
      <selection activeCell="F99" sqref="A99:F99"/>
    </sheetView>
  </sheetViews>
  <sheetFormatPr defaultRowHeight="15" x14ac:dyDescent="0.25"/>
  <cols>
    <col min="1" max="1" width="16" style="1" customWidth="1"/>
    <col min="2" max="3" width="15.7109375" customWidth="1"/>
    <col min="4" max="4" width="17.42578125" customWidth="1"/>
    <col min="5" max="5" width="15.7109375" customWidth="1"/>
    <col min="6" max="6" width="45.140625" customWidth="1"/>
    <col min="7" max="7" width="16.7109375" customWidth="1"/>
    <col min="8" max="8" width="12.85546875" customWidth="1"/>
    <col min="9" max="9" width="17.42578125" customWidth="1"/>
    <col min="10" max="10" width="21" customWidth="1"/>
  </cols>
  <sheetData>
    <row r="1" spans="1:6" ht="18.75" x14ac:dyDescent="0.25">
      <c r="A1" s="8" t="s">
        <v>3</v>
      </c>
      <c r="B1" s="9" t="s">
        <v>16</v>
      </c>
      <c r="C1" s="9" t="s">
        <v>17</v>
      </c>
      <c r="D1" s="9" t="s">
        <v>18</v>
      </c>
      <c r="E1" s="12" t="s">
        <v>19</v>
      </c>
      <c r="F1" s="13" t="s">
        <v>20</v>
      </c>
    </row>
    <row r="2" spans="1:6" x14ac:dyDescent="0.25">
      <c r="A2" s="2">
        <v>0</v>
      </c>
      <c r="B2" s="15">
        <f>E21</f>
        <v>1</v>
      </c>
      <c r="C2" s="22">
        <f xml:space="preserve"> POWER(Tabela136[[#This Row],[Xi]],3) - 9 * Tabela136[[#This Row],[Xi]] + 3</f>
        <v>-5</v>
      </c>
      <c r="D2" s="16">
        <f xml:space="preserve"> 3*POWER(Tabela136[[#This Row],[Xi]],2) - 9</f>
        <v>-6</v>
      </c>
      <c r="E2" s="19">
        <f xml:space="preserve"> ABS(Tabela136[[#This Row],[f(Xi)]])</f>
        <v>5</v>
      </c>
      <c r="F2" s="4" t="e">
        <f>IF( OR( ABS(Tabela136[[#This Row],[| f(Xi) |]])&lt;=$E$20,  ABS(Tabela136[[#This Row],[Xi]]-B1)&lt;=$E$20 ), "SIM", "NÃO")</f>
        <v>#VALUE!</v>
      </c>
    </row>
    <row r="3" spans="1:6" x14ac:dyDescent="0.25">
      <c r="A3" s="2">
        <v>1</v>
      </c>
      <c r="B3" s="15">
        <f xml:space="preserve"> B2-(C2/D2)</f>
        <v>0.16666666666666663</v>
      </c>
      <c r="C3" s="22">
        <f xml:space="preserve"> POWER(Tabela136[[#This Row],[Xi]],3) - 9 * Tabela136[[#This Row],[Xi]] + 3</f>
        <v>1.50462962962963</v>
      </c>
      <c r="D3" s="16">
        <f xml:space="preserve"> 3*POWER(Tabela136[[#This Row],[Xi]],2) - 9</f>
        <v>-8.9166666666666661</v>
      </c>
      <c r="E3" s="19">
        <f xml:space="preserve"> ABS(Tabela136[[#This Row],[f(Xi)]])</f>
        <v>1.50462962962963</v>
      </c>
      <c r="F3" s="4" t="str">
        <f>IF( OR( ABS(Tabela136[[#This Row],[| f(Xi) |]])&lt;=$E$20,  ABS(Tabela136[[#This Row],[Xi]]-B2)&lt;=$E$20 ), "SIM", "NÃO")</f>
        <v>NÃO</v>
      </c>
    </row>
    <row r="4" spans="1:6" x14ac:dyDescent="0.25">
      <c r="A4" s="2">
        <v>2</v>
      </c>
      <c r="B4" s="15">
        <f xml:space="preserve"> B3-(C3/D3)</f>
        <v>0.33541017653167188</v>
      </c>
      <c r="C4" s="22">
        <f xml:space="preserve"> POWER(Tabela136[[#This Row],[Xi]],3) - 9 * Tabela136[[#This Row],[Xi]] + 3</f>
        <v>1.9042051553774808E-2</v>
      </c>
      <c r="D4" s="16">
        <f xml:space="preserve"> 3*POWER(Tabela136[[#This Row],[Xi]],2) - 9</f>
        <v>-8.6625000404369779</v>
      </c>
      <c r="E4" s="19">
        <f xml:space="preserve"> ABS(Tabela136[[#This Row],[f(Xi)]])</f>
        <v>1.9042051553774808E-2</v>
      </c>
      <c r="F4" s="4" t="str">
        <f>IF( OR( ABS(Tabela136[[#This Row],[| f(Xi) |]])&lt;=$E$20,  ABS(Tabela136[[#This Row],[Xi]]-B3)&lt;=$E$20 ), "SIM", "NÃO")</f>
        <v>NÃO</v>
      </c>
    </row>
    <row r="5" spans="1:6" x14ac:dyDescent="0.25">
      <c r="A5" s="2">
        <v>3</v>
      </c>
      <c r="B5" s="15">
        <f t="shared" ref="B5:B15" si="0" xml:space="preserve"> B4-(C4/D4)</f>
        <v>0.33760839315099489</v>
      </c>
      <c r="C5" s="22">
        <f xml:space="preserve"> POWER(Tabela136[[#This Row],[Xi]],3) - 9 * Tabela136[[#This Row],[Xi]] + 3</f>
        <v>4.8728853245805226E-6</v>
      </c>
      <c r="D5" s="16">
        <f xml:space="preserve"> 3*POWER(Tabela136[[#This Row],[Xi]],2) - 9</f>
        <v>-8.6580617186220099</v>
      </c>
      <c r="E5" s="19">
        <f xml:space="preserve"> ABS(Tabela136[[#This Row],[f(Xi)]])</f>
        <v>4.8728853245805226E-6</v>
      </c>
      <c r="F5" s="4" t="str">
        <f>IF( OR( ABS(Tabela136[[#This Row],[| f(Xi) |]])&lt;=$E$20,  ABS(Tabela136[[#This Row],[Xi]]-B4)&lt;=$E$20 ), "SIM", "NÃO")</f>
        <v>SIM</v>
      </c>
    </row>
    <row r="6" spans="1:6" x14ac:dyDescent="0.25">
      <c r="A6" s="2">
        <v>4</v>
      </c>
      <c r="B6" s="15">
        <f t="shared" si="0"/>
        <v>0.33760895596580065</v>
      </c>
      <c r="C6" s="22">
        <f xml:space="preserve"> POWER(Tabela136[[#This Row],[Xi]],3) - 9 * Tabela136[[#This Row],[Xi]] + 3</f>
        <v>3.2107649872159527E-13</v>
      </c>
      <c r="D6" s="16">
        <f xml:space="preserve"> 3*POWER(Tabela136[[#This Row],[Xi]],2) - 9</f>
        <v>-8.6580605785550464</v>
      </c>
      <c r="E6" s="19">
        <f xml:space="preserve"> ABS(Tabela136[[#This Row],[f(Xi)]])</f>
        <v>3.2107649872159527E-13</v>
      </c>
      <c r="F6" s="4" t="str">
        <f>IF( OR( ABS(Tabela136[[#This Row],[| f(Xi) |]])&lt;=$E$20,  ABS(Tabela136[[#This Row],[Xi]]-B5)&lt;=$E$20 ), "SIM", "NÃO")</f>
        <v>SIM</v>
      </c>
    </row>
    <row r="7" spans="1:6" x14ac:dyDescent="0.25">
      <c r="A7" s="2">
        <v>5</v>
      </c>
      <c r="B7" s="15">
        <f t="shared" si="0"/>
        <v>0.33760895596583773</v>
      </c>
      <c r="C7" s="22">
        <f xml:space="preserve"> POWER(Tabela136[[#This Row],[Xi]],3) - 9 * Tabela136[[#This Row],[Xi]] + 3</f>
        <v>0</v>
      </c>
      <c r="D7" s="16">
        <f xml:space="preserve"> 3*POWER(Tabela136[[#This Row],[Xi]],2) - 9</f>
        <v>-8.6580605785549718</v>
      </c>
      <c r="E7" s="19">
        <f xml:space="preserve"> ABS(Tabela136[[#This Row],[f(Xi)]])</f>
        <v>0</v>
      </c>
      <c r="F7" s="4" t="str">
        <f>IF( OR( ABS(Tabela136[[#This Row],[| f(Xi) |]])&lt;=$E$20,  ABS(Tabela136[[#This Row],[Xi]]-B6)&lt;=$E$20 ), "SIM", "NÃO")</f>
        <v>SIM</v>
      </c>
    </row>
    <row r="8" spans="1:6" x14ac:dyDescent="0.25">
      <c r="A8" s="2">
        <v>6</v>
      </c>
      <c r="B8" s="15">
        <f t="shared" si="0"/>
        <v>0.33760895596583773</v>
      </c>
      <c r="C8" s="22">
        <f xml:space="preserve"> POWER(Tabela136[[#This Row],[Xi]],3) - 9 * Tabela136[[#This Row],[Xi]] + 3</f>
        <v>0</v>
      </c>
      <c r="D8" s="16">
        <f xml:space="preserve"> 3*POWER(Tabela136[[#This Row],[Xi]],2) - 9</f>
        <v>-8.6580605785549718</v>
      </c>
      <c r="E8" s="19">
        <f xml:space="preserve"> ABS(Tabela136[[#This Row],[f(Xi)]])</f>
        <v>0</v>
      </c>
      <c r="F8" s="4" t="str">
        <f>IF( OR( ABS(Tabela136[[#This Row],[| f(Xi) |]])&lt;=$E$20,  ABS(Tabela136[[#This Row],[Xi]]-B7)&lt;=$E$20 ), "SIM", "NÃO")</f>
        <v>SIM</v>
      </c>
    </row>
    <row r="9" spans="1:6" x14ac:dyDescent="0.25">
      <c r="A9" s="2">
        <v>7</v>
      </c>
      <c r="B9" s="15">
        <f t="shared" si="0"/>
        <v>0.33760895596583773</v>
      </c>
      <c r="C9" s="22">
        <f xml:space="preserve"> POWER(Tabela136[[#This Row],[Xi]],3) - 9 * Tabela136[[#This Row],[Xi]] + 3</f>
        <v>0</v>
      </c>
      <c r="D9" s="16">
        <f xml:space="preserve"> 3*POWER(Tabela136[[#This Row],[Xi]],2) - 9</f>
        <v>-8.6580605785549718</v>
      </c>
      <c r="E9" s="19">
        <f xml:space="preserve"> ABS(Tabela136[[#This Row],[f(Xi)]])</f>
        <v>0</v>
      </c>
      <c r="F9" s="4" t="str">
        <f>IF( OR( ABS(Tabela136[[#This Row],[| f(Xi) |]])&lt;=$E$20,  ABS(Tabela136[[#This Row],[Xi]]-B8)&lt;=$E$20 ), "SIM", "NÃO")</f>
        <v>SIM</v>
      </c>
    </row>
    <row r="10" spans="1:6" x14ac:dyDescent="0.25">
      <c r="A10" s="2">
        <v>8</v>
      </c>
      <c r="B10" s="15">
        <f t="shared" si="0"/>
        <v>0.33760895596583773</v>
      </c>
      <c r="C10" s="22">
        <f xml:space="preserve"> POWER(Tabela136[[#This Row],[Xi]],3) - 9 * Tabela136[[#This Row],[Xi]] + 3</f>
        <v>0</v>
      </c>
      <c r="D10" s="16">
        <f xml:space="preserve"> 3*POWER(Tabela136[[#This Row],[Xi]],2) - 9</f>
        <v>-8.6580605785549718</v>
      </c>
      <c r="E10" s="19">
        <f xml:space="preserve"> ABS(Tabela136[[#This Row],[f(Xi)]])</f>
        <v>0</v>
      </c>
      <c r="F10" s="4" t="str">
        <f>IF( OR( ABS(Tabela136[[#This Row],[| f(Xi) |]])&lt;=$E$20,  ABS(Tabela136[[#This Row],[Xi]]-B9)&lt;=$E$20 ), "SIM", "NÃO")</f>
        <v>SIM</v>
      </c>
    </row>
    <row r="11" spans="1:6" x14ac:dyDescent="0.25">
      <c r="A11" s="2">
        <v>9</v>
      </c>
      <c r="B11" s="15">
        <f t="shared" si="0"/>
        <v>0.33760895596583773</v>
      </c>
      <c r="C11" s="22">
        <f xml:space="preserve"> POWER(Tabela136[[#This Row],[Xi]],3) - 9 * Tabela136[[#This Row],[Xi]] + 3</f>
        <v>0</v>
      </c>
      <c r="D11" s="16">
        <f xml:space="preserve"> 3*POWER(Tabela136[[#This Row],[Xi]],2) - 9</f>
        <v>-8.6580605785549718</v>
      </c>
      <c r="E11" s="19">
        <f xml:space="preserve"> ABS(Tabela136[[#This Row],[f(Xi)]])</f>
        <v>0</v>
      </c>
      <c r="F11" s="4" t="str">
        <f>IF( OR( ABS(Tabela136[[#This Row],[| f(Xi) |]])&lt;=$E$20,  ABS(Tabela136[[#This Row],[Xi]]-B10)&lt;=$E$20 ), "SIM", "NÃO")</f>
        <v>SIM</v>
      </c>
    </row>
    <row r="12" spans="1:6" x14ac:dyDescent="0.25">
      <c r="A12" s="2">
        <v>10</v>
      </c>
      <c r="B12" s="15">
        <f t="shared" si="0"/>
        <v>0.33760895596583773</v>
      </c>
      <c r="C12" s="22">
        <f xml:space="preserve"> POWER(Tabela136[[#This Row],[Xi]],3) - 9 * Tabela136[[#This Row],[Xi]] + 3</f>
        <v>0</v>
      </c>
      <c r="D12" s="16">
        <f xml:space="preserve"> 3*POWER(Tabela136[[#This Row],[Xi]],2) - 9</f>
        <v>-8.6580605785549718</v>
      </c>
      <c r="E12" s="19">
        <f xml:space="preserve"> ABS(Tabela136[[#This Row],[f(Xi)]])</f>
        <v>0</v>
      </c>
      <c r="F12" s="4" t="str">
        <f>IF( OR( ABS(Tabela136[[#This Row],[| f(Xi) |]])&lt;=$E$20,  ABS(Tabela136[[#This Row],[Xi]]-B11)&lt;=$E$20 ), "SIM", "NÃO")</f>
        <v>SIM</v>
      </c>
    </row>
    <row r="13" spans="1:6" x14ac:dyDescent="0.25">
      <c r="A13" s="2">
        <v>11</v>
      </c>
      <c r="B13" s="15">
        <f t="shared" si="0"/>
        <v>0.33760895596583773</v>
      </c>
      <c r="C13" s="22">
        <f xml:space="preserve"> POWER(Tabela136[[#This Row],[Xi]],3) - 9 * Tabela136[[#This Row],[Xi]] + 3</f>
        <v>0</v>
      </c>
      <c r="D13" s="16">
        <f xml:space="preserve"> 3*POWER(Tabela136[[#This Row],[Xi]],2) - 9</f>
        <v>-8.6580605785549718</v>
      </c>
      <c r="E13" s="19">
        <f xml:space="preserve"> ABS(Tabela136[[#This Row],[f(Xi)]])</f>
        <v>0</v>
      </c>
      <c r="F13" s="4" t="str">
        <f>IF( OR( ABS(Tabela136[[#This Row],[| f(Xi) |]])&lt;=$E$20,  ABS(Tabela136[[#This Row],[Xi]]-B12)&lt;=$E$20 ), "SIM", "NÃO")</f>
        <v>SIM</v>
      </c>
    </row>
    <row r="14" spans="1:6" x14ac:dyDescent="0.25">
      <c r="A14" s="2">
        <v>12</v>
      </c>
      <c r="B14" s="15">
        <f t="shared" si="0"/>
        <v>0.33760895596583773</v>
      </c>
      <c r="C14" s="22">
        <f xml:space="preserve"> POWER(Tabela136[[#This Row],[Xi]],3) - 9 * Tabela136[[#This Row],[Xi]] + 3</f>
        <v>0</v>
      </c>
      <c r="D14" s="16">
        <f xml:space="preserve"> 3*POWER(Tabela136[[#This Row],[Xi]],2) - 9</f>
        <v>-8.6580605785549718</v>
      </c>
      <c r="E14" s="19">
        <f xml:space="preserve"> ABS(Tabela136[[#This Row],[f(Xi)]])</f>
        <v>0</v>
      </c>
      <c r="F14" s="4" t="str">
        <f>IF( OR( ABS(Tabela136[[#This Row],[| f(Xi) |]])&lt;=$E$20,  ABS(Tabela136[[#This Row],[Xi]]-B13)&lt;=$E$20 ), "SIM", "NÃO")</f>
        <v>SIM</v>
      </c>
    </row>
    <row r="15" spans="1:6" x14ac:dyDescent="0.25">
      <c r="A15" s="2">
        <v>13</v>
      </c>
      <c r="B15" s="15">
        <f t="shared" si="0"/>
        <v>0.33760895596583773</v>
      </c>
      <c r="C15" s="22">
        <f xml:space="preserve"> POWER(Tabela136[[#This Row],[Xi]],3) - 9 * Tabela136[[#This Row],[Xi]] + 3</f>
        <v>0</v>
      </c>
      <c r="D15" s="16">
        <f xml:space="preserve"> 3*POWER(Tabela136[[#This Row],[Xi]],2) - 9</f>
        <v>-8.6580605785549718</v>
      </c>
      <c r="E15" s="19">
        <f xml:space="preserve"> ABS(Tabela136[[#This Row],[f(Xi)]])</f>
        <v>0</v>
      </c>
      <c r="F15" s="4" t="str">
        <f>IF( OR( ABS(Tabela136[[#This Row],[| f(Xi) |]])&lt;=$E$20,  ABS(Tabela136[[#This Row],[Xi]]-B14)&lt;=$E$20 ), "SIM", "NÃO")</f>
        <v>SIM</v>
      </c>
    </row>
    <row r="19" spans="1:6" x14ac:dyDescent="0.25">
      <c r="C19">
        <v>1</v>
      </c>
      <c r="D19" s="3" t="s">
        <v>6</v>
      </c>
      <c r="E19" s="3"/>
    </row>
    <row r="20" spans="1:6" x14ac:dyDescent="0.25">
      <c r="D20" s="3" t="s">
        <v>9</v>
      </c>
      <c r="E20" s="20">
        <v>0.01</v>
      </c>
      <c r="F20" s="23"/>
    </row>
    <row r="21" spans="1:6" x14ac:dyDescent="0.25">
      <c r="D21" s="25" t="s">
        <v>15</v>
      </c>
      <c r="E21" s="5">
        <v>1</v>
      </c>
    </row>
    <row r="24" spans="1:6" ht="15.75" thickBot="1" x14ac:dyDescent="0.3"/>
    <row r="25" spans="1:6" ht="18.75" x14ac:dyDescent="0.25">
      <c r="A25" s="8" t="s">
        <v>3</v>
      </c>
      <c r="B25" s="9" t="s">
        <v>16</v>
      </c>
      <c r="C25" s="9" t="s">
        <v>17</v>
      </c>
      <c r="D25" s="9" t="s">
        <v>18</v>
      </c>
      <c r="E25" s="12" t="s">
        <v>19</v>
      </c>
      <c r="F25" s="13" t="s">
        <v>20</v>
      </c>
    </row>
    <row r="26" spans="1:6" x14ac:dyDescent="0.25">
      <c r="A26" s="2">
        <v>0</v>
      </c>
      <c r="B26" s="15">
        <f>E45</f>
        <v>2</v>
      </c>
      <c r="C26" s="22">
        <f xml:space="preserve"> POWER(Tabela1368[[#This Row],[Xi]],3) -  Tabela1368[[#This Row],[Xi]] - 4</f>
        <v>2</v>
      </c>
      <c r="D26" s="16">
        <f xml:space="preserve"> 3*POWER(Tabela1368[[#This Row],[Xi]],2) - 1</f>
        <v>11</v>
      </c>
      <c r="E26" s="19">
        <f xml:space="preserve"> ABS(Tabela1368[[#This Row],[f(Xi)]])</f>
        <v>2</v>
      </c>
      <c r="F26" s="4" t="e">
        <f>IF( OR( ABS(Tabela1368[[#This Row],[| f(Xi) |]])&lt;=$E$44,  ABS(Tabela1368[[#This Row],[Xi]]-B25)&lt;=$E$44 ), "SIM", "NÃO")</f>
        <v>#VALUE!</v>
      </c>
    </row>
    <row r="27" spans="1:6" x14ac:dyDescent="0.25">
      <c r="A27" s="2">
        <v>1</v>
      </c>
      <c r="B27" s="15">
        <f xml:space="preserve"> B26-(C26/D26)</f>
        <v>1.8181818181818181</v>
      </c>
      <c r="C27" s="22">
        <f xml:space="preserve"> POWER(Tabela1368[[#This Row],[Xi]],3) -  Tabela1368[[#This Row],[Xi]] - 4</f>
        <v>0.19233658903080286</v>
      </c>
      <c r="D27" s="16">
        <f xml:space="preserve"> 3*POWER(Tabela1368[[#This Row],[Xi]],2) - 1</f>
        <v>8.9173553719008254</v>
      </c>
      <c r="E27" s="19">
        <f xml:space="preserve"> ABS(Tabela1368[[#This Row],[f(Xi)]])</f>
        <v>0.19233658903080286</v>
      </c>
      <c r="F27" s="4" t="str">
        <f>IF( OR( ABS(Tabela1368[[#This Row],[| f(Xi) |]])&lt;=$E$44,  ABS(Tabela1368[[#This Row],[Xi]]-B26)&lt;=$E$44 ), "SIM", "NÃO")</f>
        <v>NÃO</v>
      </c>
    </row>
    <row r="28" spans="1:6" x14ac:dyDescent="0.25">
      <c r="A28" s="2">
        <v>2</v>
      </c>
      <c r="B28" s="15">
        <f xml:space="preserve"> B27-(C27/D27)</f>
        <v>1.7966130255286883</v>
      </c>
      <c r="C28" s="22">
        <f xml:space="preserve"> POWER(Tabela1368[[#This Row],[Xi]],3) -  Tabela1368[[#This Row],[Xi]] - 4</f>
        <v>2.5274903749332722E-3</v>
      </c>
      <c r="D28" s="16">
        <f xml:space="preserve"> 3*POWER(Tabela1368[[#This Row],[Xi]],2) - 1</f>
        <v>8.6834550904980414</v>
      </c>
      <c r="E28" s="19">
        <f xml:space="preserve"> ABS(Tabela1368[[#This Row],[f(Xi)]])</f>
        <v>2.5274903749332722E-3</v>
      </c>
      <c r="F28" s="4" t="str">
        <f>IF( OR( ABS(Tabela1368[[#This Row],[| f(Xi) |]])&lt;=$E$44,  ABS(Tabela1368[[#This Row],[Xi]]-B27)&lt;=$E$44 ), "SIM", "NÃO")</f>
        <v>SIM</v>
      </c>
    </row>
    <row r="29" spans="1:6" x14ac:dyDescent="0.25">
      <c r="A29" s="2">
        <v>3</v>
      </c>
      <c r="B29" s="15">
        <f t="shared" ref="B29:B39" si="1" xml:space="preserve"> B28-(C28/D28)</f>
        <v>1.7963219558624561</v>
      </c>
      <c r="C29" s="22">
        <f xml:space="preserve"> POWER(Tabela1368[[#This Row],[Xi]],3) -  Tabela1368[[#This Row],[Xi]] - 4</f>
        <v>4.5661086467418954E-7</v>
      </c>
      <c r="D29" s="16">
        <f xml:space="preserve"> 3*POWER(Tabela1368[[#This Row],[Xi]],2) - 1</f>
        <v>8.68031770734056</v>
      </c>
      <c r="E29" s="19">
        <f xml:space="preserve"> ABS(Tabela1368[[#This Row],[f(Xi)]])</f>
        <v>4.5661086467418954E-7</v>
      </c>
      <c r="F29" s="4" t="str">
        <f>IF( OR( ABS(Tabela1368[[#This Row],[| f(Xi) |]])&lt;=$E$44,  ABS(Tabela1368[[#This Row],[Xi]]-B28)&lt;=$E$44 ), "SIM", "NÃO")</f>
        <v>SIM</v>
      </c>
    </row>
    <row r="30" spans="1:6" x14ac:dyDescent="0.25">
      <c r="A30" s="2">
        <v>4</v>
      </c>
      <c r="B30" s="15">
        <f t="shared" si="1"/>
        <v>1.7963219032594433</v>
      </c>
      <c r="C30" s="22">
        <f xml:space="preserve"> POWER(Tabela1368[[#This Row],[Xi]],3) -  Tabela1368[[#This Row],[Xi]] - 4</f>
        <v>1.5099033134902129E-14</v>
      </c>
      <c r="D30" s="16">
        <f xml:space="preserve"> 3*POWER(Tabela1368[[#This Row],[Xi]],2) - 1</f>
        <v>8.6803171403888868</v>
      </c>
      <c r="E30" s="19">
        <f xml:space="preserve"> ABS(Tabela1368[[#This Row],[f(Xi)]])</f>
        <v>1.5099033134902129E-14</v>
      </c>
      <c r="F30" s="4" t="str">
        <f>IF( OR( ABS(Tabela1368[[#This Row],[| f(Xi) |]])&lt;=$E$44,  ABS(Tabela1368[[#This Row],[Xi]]-B29)&lt;=$E$44 ), "SIM", "NÃO")</f>
        <v>SIM</v>
      </c>
    </row>
    <row r="31" spans="1:6" x14ac:dyDescent="0.25">
      <c r="A31" s="2">
        <v>5</v>
      </c>
      <c r="B31" s="15">
        <f t="shared" si="1"/>
        <v>1.7963219032594415</v>
      </c>
      <c r="C31" s="22">
        <f xml:space="preserve"> POWER(Tabela1368[[#This Row],[Xi]],3) -  Tabela1368[[#This Row],[Xi]] - 4</f>
        <v>0</v>
      </c>
      <c r="D31" s="16">
        <f xml:space="preserve"> 3*POWER(Tabela1368[[#This Row],[Xi]],2) - 1</f>
        <v>8.6803171403888673</v>
      </c>
      <c r="E31" s="19">
        <f xml:space="preserve"> ABS(Tabela1368[[#This Row],[f(Xi)]])</f>
        <v>0</v>
      </c>
      <c r="F31" s="4" t="str">
        <f>IF( OR( ABS(Tabela1368[[#This Row],[| f(Xi) |]])&lt;=$E$44,  ABS(Tabela1368[[#This Row],[Xi]]-B30)&lt;=$E$44 ), "SIM", "NÃO")</f>
        <v>SIM</v>
      </c>
    </row>
    <row r="32" spans="1:6" x14ac:dyDescent="0.25">
      <c r="A32" s="2">
        <v>6</v>
      </c>
      <c r="B32" s="15">
        <f t="shared" si="1"/>
        <v>1.7963219032594415</v>
      </c>
      <c r="C32" s="22">
        <f xml:space="preserve"> POWER(Tabela1368[[#This Row],[Xi]],3) -  Tabela1368[[#This Row],[Xi]] - 4</f>
        <v>0</v>
      </c>
      <c r="D32" s="16">
        <f xml:space="preserve"> 3*POWER(Tabela1368[[#This Row],[Xi]],2) - 1</f>
        <v>8.6803171403888673</v>
      </c>
      <c r="E32" s="19">
        <f xml:space="preserve"> ABS(Tabela1368[[#This Row],[f(Xi)]])</f>
        <v>0</v>
      </c>
      <c r="F32" s="4" t="str">
        <f>IF( OR( ABS(Tabela1368[[#This Row],[| f(Xi) |]])&lt;=$E$44,  ABS(Tabela1368[[#This Row],[Xi]]-B31)&lt;=$E$44 ), "SIM", "NÃO")</f>
        <v>SIM</v>
      </c>
    </row>
    <row r="33" spans="1:6" x14ac:dyDescent="0.25">
      <c r="A33" s="2">
        <v>7</v>
      </c>
      <c r="B33" s="15">
        <f t="shared" si="1"/>
        <v>1.7963219032594415</v>
      </c>
      <c r="C33" s="22">
        <f xml:space="preserve"> POWER(Tabela1368[[#This Row],[Xi]],3) -  Tabela1368[[#This Row],[Xi]] - 4</f>
        <v>0</v>
      </c>
      <c r="D33" s="16">
        <f xml:space="preserve"> 3*POWER(Tabela1368[[#This Row],[Xi]],2) - 1</f>
        <v>8.6803171403888673</v>
      </c>
      <c r="E33" s="19">
        <f xml:space="preserve"> ABS(Tabela1368[[#This Row],[f(Xi)]])</f>
        <v>0</v>
      </c>
      <c r="F33" s="4" t="str">
        <f>IF( OR( ABS(Tabela1368[[#This Row],[| f(Xi) |]])&lt;=$E$44,  ABS(Tabela1368[[#This Row],[Xi]]-B32)&lt;=$E$44 ), "SIM", "NÃO")</f>
        <v>SIM</v>
      </c>
    </row>
    <row r="34" spans="1:6" x14ac:dyDescent="0.25">
      <c r="A34" s="2">
        <v>8</v>
      </c>
      <c r="B34" s="15">
        <f t="shared" si="1"/>
        <v>1.7963219032594415</v>
      </c>
      <c r="C34" s="22">
        <f xml:space="preserve"> POWER(Tabela1368[[#This Row],[Xi]],3) -  Tabela1368[[#This Row],[Xi]] - 4</f>
        <v>0</v>
      </c>
      <c r="D34" s="16">
        <f xml:space="preserve"> 3*POWER(Tabela1368[[#This Row],[Xi]],2) - 1</f>
        <v>8.6803171403888673</v>
      </c>
      <c r="E34" s="19">
        <f xml:space="preserve"> ABS(Tabela1368[[#This Row],[f(Xi)]])</f>
        <v>0</v>
      </c>
      <c r="F34" s="4" t="str">
        <f>IF( OR( ABS(Tabela1368[[#This Row],[| f(Xi) |]])&lt;=$E$44,  ABS(Tabela1368[[#This Row],[Xi]]-B33)&lt;=$E$44 ), "SIM", "NÃO")</f>
        <v>SIM</v>
      </c>
    </row>
    <row r="35" spans="1:6" x14ac:dyDescent="0.25">
      <c r="A35" s="2">
        <v>9</v>
      </c>
      <c r="B35" s="15">
        <f t="shared" si="1"/>
        <v>1.7963219032594415</v>
      </c>
      <c r="C35" s="22">
        <f xml:space="preserve"> POWER(Tabela1368[[#This Row],[Xi]],3) -  Tabela1368[[#This Row],[Xi]] - 4</f>
        <v>0</v>
      </c>
      <c r="D35" s="16">
        <f xml:space="preserve"> 3*POWER(Tabela1368[[#This Row],[Xi]],2) - 1</f>
        <v>8.6803171403888673</v>
      </c>
      <c r="E35" s="19">
        <f xml:space="preserve"> ABS(Tabela1368[[#This Row],[f(Xi)]])</f>
        <v>0</v>
      </c>
      <c r="F35" s="4" t="str">
        <f>IF( OR( ABS(Tabela1368[[#This Row],[| f(Xi) |]])&lt;=$E$44,  ABS(Tabela1368[[#This Row],[Xi]]-B34)&lt;=$E$44 ), "SIM", "NÃO")</f>
        <v>SIM</v>
      </c>
    </row>
    <row r="36" spans="1:6" x14ac:dyDescent="0.25">
      <c r="A36" s="2">
        <v>10</v>
      </c>
      <c r="B36" s="15">
        <f t="shared" si="1"/>
        <v>1.7963219032594415</v>
      </c>
      <c r="C36" s="22">
        <f xml:space="preserve"> POWER(Tabela1368[[#This Row],[Xi]],3) -  Tabela1368[[#This Row],[Xi]] - 4</f>
        <v>0</v>
      </c>
      <c r="D36" s="16">
        <f xml:space="preserve"> 3*POWER(Tabela1368[[#This Row],[Xi]],2) - 1</f>
        <v>8.6803171403888673</v>
      </c>
      <c r="E36" s="19">
        <f xml:space="preserve"> ABS(Tabela1368[[#This Row],[f(Xi)]])</f>
        <v>0</v>
      </c>
      <c r="F36" s="4" t="str">
        <f>IF( OR( ABS(Tabela1368[[#This Row],[| f(Xi) |]])&lt;=$E$44,  ABS(Tabela1368[[#This Row],[Xi]]-B35)&lt;=$E$44 ), "SIM", "NÃO")</f>
        <v>SIM</v>
      </c>
    </row>
    <row r="37" spans="1:6" x14ac:dyDescent="0.25">
      <c r="A37" s="2">
        <v>11</v>
      </c>
      <c r="B37" s="15">
        <f t="shared" si="1"/>
        <v>1.7963219032594415</v>
      </c>
      <c r="C37" s="22">
        <f xml:space="preserve"> POWER(Tabela1368[[#This Row],[Xi]],3) -  Tabela1368[[#This Row],[Xi]] - 4</f>
        <v>0</v>
      </c>
      <c r="D37" s="16">
        <f xml:space="preserve"> 3*POWER(Tabela1368[[#This Row],[Xi]],2) - 1</f>
        <v>8.6803171403888673</v>
      </c>
      <c r="E37" s="19">
        <f xml:space="preserve"> ABS(Tabela1368[[#This Row],[f(Xi)]])</f>
        <v>0</v>
      </c>
      <c r="F37" s="4" t="str">
        <f>IF( OR( ABS(Tabela1368[[#This Row],[| f(Xi) |]])&lt;=$E$44,  ABS(Tabela1368[[#This Row],[Xi]]-B36)&lt;=$E$44 ), "SIM", "NÃO")</f>
        <v>SIM</v>
      </c>
    </row>
    <row r="38" spans="1:6" x14ac:dyDescent="0.25">
      <c r="A38" s="2">
        <v>12</v>
      </c>
      <c r="B38" s="15">
        <f t="shared" si="1"/>
        <v>1.7963219032594415</v>
      </c>
      <c r="C38" s="22">
        <f xml:space="preserve"> POWER(Tabela1368[[#This Row],[Xi]],3) -  Tabela1368[[#This Row],[Xi]] - 4</f>
        <v>0</v>
      </c>
      <c r="D38" s="16">
        <f xml:space="preserve"> 3*POWER(Tabela1368[[#This Row],[Xi]],2) - 1</f>
        <v>8.6803171403888673</v>
      </c>
      <c r="E38" s="19">
        <f xml:space="preserve"> ABS(Tabela1368[[#This Row],[f(Xi)]])</f>
        <v>0</v>
      </c>
      <c r="F38" s="4" t="str">
        <f>IF( OR( ABS(Tabela1368[[#This Row],[| f(Xi) |]])&lt;=$E$44,  ABS(Tabela1368[[#This Row],[Xi]]-B37)&lt;=$E$44 ), "SIM", "NÃO")</f>
        <v>SIM</v>
      </c>
    </row>
    <row r="39" spans="1:6" x14ac:dyDescent="0.25">
      <c r="A39" s="2">
        <v>13</v>
      </c>
      <c r="B39" s="15">
        <f t="shared" si="1"/>
        <v>1.7963219032594415</v>
      </c>
      <c r="C39" s="22">
        <f xml:space="preserve"> POWER(Tabela1368[[#This Row],[Xi]],3) -  Tabela1368[[#This Row],[Xi]] - 4</f>
        <v>0</v>
      </c>
      <c r="D39" s="16">
        <f xml:space="preserve"> 3*POWER(Tabela1368[[#This Row],[Xi]],2) - 1</f>
        <v>8.6803171403888673</v>
      </c>
      <c r="E39" s="19">
        <f xml:space="preserve"> ABS(Tabela1368[[#This Row],[f(Xi)]])</f>
        <v>0</v>
      </c>
      <c r="F39" s="4" t="str">
        <f>IF( OR( ABS(Tabela1368[[#This Row],[| f(Xi) |]])&lt;=$E$44,  ABS(Tabela1368[[#This Row],[Xi]]-B38)&lt;=$E$44 ), "SIM", "NÃO")</f>
        <v>SIM</v>
      </c>
    </row>
    <row r="43" spans="1:6" x14ac:dyDescent="0.25">
      <c r="C43">
        <v>2</v>
      </c>
      <c r="D43" s="3" t="s">
        <v>35</v>
      </c>
      <c r="E43" s="3"/>
    </row>
    <row r="44" spans="1:6" x14ac:dyDescent="0.25">
      <c r="D44" s="3" t="s">
        <v>9</v>
      </c>
      <c r="E44" s="20">
        <v>0.03</v>
      </c>
      <c r="F44" s="23"/>
    </row>
    <row r="45" spans="1:6" x14ac:dyDescent="0.25">
      <c r="D45" s="25" t="s">
        <v>15</v>
      </c>
      <c r="E45" s="5">
        <v>2</v>
      </c>
    </row>
    <row r="48" spans="1:6" ht="15.75" thickBot="1" x14ac:dyDescent="0.3"/>
    <row r="49" spans="1:6" ht="18.75" x14ac:dyDescent="0.25">
      <c r="A49" s="8" t="s">
        <v>3</v>
      </c>
      <c r="B49" s="9" t="s">
        <v>16</v>
      </c>
      <c r="C49" s="9" t="s">
        <v>17</v>
      </c>
      <c r="D49" s="9" t="s">
        <v>18</v>
      </c>
      <c r="E49" s="12" t="s">
        <v>19</v>
      </c>
      <c r="F49" s="13" t="s">
        <v>20</v>
      </c>
    </row>
    <row r="50" spans="1:6" x14ac:dyDescent="0.25">
      <c r="A50" s="2">
        <v>0</v>
      </c>
      <c r="B50" s="15">
        <f>E69</f>
        <v>-1</v>
      </c>
      <c r="C50" s="22">
        <f xml:space="preserve"> POWER(Tabela136810[[#This Row],[Xi]],3) - 4 * POWER(Tabela136810[[#This Row],[Xi]],2) + 2</f>
        <v>-3</v>
      </c>
      <c r="D50" s="16">
        <f xml:space="preserve"> 3*POWER(Tabela136810[[#This Row],[Xi]],2) - 8 * Tabela136810[[#This Row],[Xi]]</f>
        <v>11</v>
      </c>
      <c r="E50" s="19">
        <f xml:space="preserve"> ABS(Tabela136810[[#This Row],[f(Xi)]])</f>
        <v>3</v>
      </c>
      <c r="F50" s="4" t="e">
        <f>IF( OR( ABS(Tabela136810[[#This Row],[| f(Xi) |]])&lt;=$E$68,  ABS(Tabela136810[[#This Row],[Xi]]-B49)&lt;=$E$68 ), "SIM", "NÃO")</f>
        <v>#VALUE!</v>
      </c>
    </row>
    <row r="51" spans="1:6" x14ac:dyDescent="0.25">
      <c r="A51" s="2">
        <v>1</v>
      </c>
      <c r="B51" s="15">
        <f xml:space="preserve"> B50-(C50/D50)</f>
        <v>-0.72727272727272729</v>
      </c>
      <c r="C51" s="22">
        <f xml:space="preserve"> POWER(Tabela136810[[#This Row],[Xi]],3) - 4 * POWER(Tabela136810[[#This Row],[Xi]],2) + 2</f>
        <v>-0.50037565740045098</v>
      </c>
      <c r="D51" s="16">
        <f xml:space="preserve"> 3*POWER(Tabela136810[[#This Row],[Xi]],2) - 8 * Tabela136810[[#This Row],[Xi]]</f>
        <v>7.4049586776859506</v>
      </c>
      <c r="E51" s="19">
        <f xml:space="preserve"> ABS(Tabela136810[[#This Row],[f(Xi)]])</f>
        <v>0.50037565740045098</v>
      </c>
      <c r="F51" s="4" t="str">
        <f>IF( OR( ABS(Tabela136810[[#This Row],[| f(Xi) |]])&lt;=$E$68,  ABS(Tabela136810[[#This Row],[Xi]]-B50)&lt;=$E$68 ), "SIM", "NÃO")</f>
        <v>NÃO</v>
      </c>
    </row>
    <row r="52" spans="1:6" x14ac:dyDescent="0.25">
      <c r="A52" s="2">
        <v>2</v>
      </c>
      <c r="B52" s="15">
        <f xml:space="preserve"> B51-(C51/D51)</f>
        <v>-0.65969967532467533</v>
      </c>
      <c r="C52" s="22">
        <f xml:space="preserve"> POWER(Tabela136810[[#This Row],[Xi]],3) - 4 * POWER(Tabela136810[[#This Row],[Xi]],2) + 2</f>
        <v>-2.7918360767049233E-2</v>
      </c>
      <c r="D52" s="16">
        <f xml:space="preserve"> 3*POWER(Tabela136810[[#This Row],[Xi]],2) - 8 * Tabela136810[[#This Row],[Xi]]</f>
        <v>6.5832083874678489</v>
      </c>
      <c r="E52" s="19">
        <f xml:space="preserve"> ABS(Tabela136810[[#This Row],[f(Xi)]])</f>
        <v>2.7918360767049233E-2</v>
      </c>
      <c r="F52" s="4" t="str">
        <f>IF( OR( ABS(Tabela136810[[#This Row],[| f(Xi) |]])&lt;=$E$68,  ABS(Tabela136810[[#This Row],[Xi]]-B51)&lt;=$E$68 ), "SIM", "NÃO")</f>
        <v>NÃO</v>
      </c>
    </row>
    <row r="53" spans="1:6" x14ac:dyDescent="0.25">
      <c r="A53" s="2">
        <v>3</v>
      </c>
      <c r="B53" s="15">
        <f t="shared" ref="B53:B63" si="2" xml:space="preserve"> B52-(C52/D52)</f>
        <v>-0.65545883117637282</v>
      </c>
      <c r="C53" s="22">
        <f xml:space="preserve"> POWER(Tabela136810[[#This Row],[Xi]],3) - 4 * POWER(Tabela136810[[#This Row],[Xi]],2) + 2</f>
        <v>-1.0745638499809473E-4</v>
      </c>
      <c r="D53" s="16">
        <f xml:space="preserve"> 3*POWER(Tabela136810[[#This Row],[Xi]],2) - 8 * Tabela136810[[#This Row],[Xi]]</f>
        <v>6.5325494875122727</v>
      </c>
      <c r="E53" s="19">
        <f xml:space="preserve"> ABS(Tabela136810[[#This Row],[f(Xi)]])</f>
        <v>1.0745638499809473E-4</v>
      </c>
      <c r="F53" s="4" t="str">
        <f>IF( OR( ABS(Tabela136810[[#This Row],[| f(Xi) |]])&lt;=$E$68,  ABS(Tabela136810[[#This Row],[Xi]]-B52)&lt;=$E$68 ), "SIM", "NÃO")</f>
        <v>SIM</v>
      </c>
    </row>
    <row r="54" spans="1:6" x14ac:dyDescent="0.25">
      <c r="A54" s="2">
        <v>4</v>
      </c>
      <c r="B54" s="15">
        <f t="shared" si="2"/>
        <v>-0.65544238179696845</v>
      </c>
      <c r="C54" s="22">
        <f xml:space="preserve"> POWER(Tabela136810[[#This Row],[Xi]],3) - 4 * POWER(Tabela136810[[#This Row],[Xi]],2) + 2</f>
        <v>-1.614390399140575E-9</v>
      </c>
      <c r="D54" s="16">
        <f xml:space="preserve"> 3*POWER(Tabela136810[[#This Row],[Xi]],2) - 8 * Tabela136810[[#This Row],[Xi]]</f>
        <v>6.5323532019427963</v>
      </c>
      <c r="E54" s="19">
        <f xml:space="preserve"> ABS(Tabela136810[[#This Row],[f(Xi)]])</f>
        <v>1.614390399140575E-9</v>
      </c>
      <c r="F54" s="4" t="str">
        <f>IF( OR( ABS(Tabela136810[[#This Row],[| f(Xi) |]])&lt;=$E$68,  ABS(Tabela136810[[#This Row],[Xi]]-B53)&lt;=$E$68 ), "SIM", "NÃO")</f>
        <v>SIM</v>
      </c>
    </row>
    <row r="55" spans="1:6" x14ac:dyDescent="0.25">
      <c r="A55" s="2">
        <v>5</v>
      </c>
      <c r="B55" s="15">
        <f t="shared" si="2"/>
        <v>-0.65544238154983081</v>
      </c>
      <c r="C55" s="22">
        <f xml:space="preserve"> POWER(Tabela136810[[#This Row],[Xi]],3) - 4 * POWER(Tabela136810[[#This Row],[Xi]],2) + 2</f>
        <v>0</v>
      </c>
      <c r="D55" s="16">
        <f xml:space="preserve"> 3*POWER(Tabela136810[[#This Row],[Xi]],2) - 8 * Tabela136810[[#This Row],[Xi]]</f>
        <v>6.5323531989937882</v>
      </c>
      <c r="E55" s="19">
        <f xml:space="preserve"> ABS(Tabela136810[[#This Row],[f(Xi)]])</f>
        <v>0</v>
      </c>
      <c r="F55" s="4" t="str">
        <f>IF( OR( ABS(Tabela136810[[#This Row],[| f(Xi) |]])&lt;=$E$68,  ABS(Tabela136810[[#This Row],[Xi]]-B54)&lt;=$E$68 ), "SIM", "NÃO")</f>
        <v>SIM</v>
      </c>
    </row>
    <row r="56" spans="1:6" x14ac:dyDescent="0.25">
      <c r="A56" s="2">
        <v>6</v>
      </c>
      <c r="B56" s="15">
        <f t="shared" si="2"/>
        <v>-0.65544238154983081</v>
      </c>
      <c r="C56" s="22">
        <f xml:space="preserve"> POWER(Tabela136810[[#This Row],[Xi]],3) - 4 * POWER(Tabela136810[[#This Row],[Xi]],2) + 2</f>
        <v>0</v>
      </c>
      <c r="D56" s="16">
        <f xml:space="preserve"> 3*POWER(Tabela136810[[#This Row],[Xi]],2) - 8 * Tabela136810[[#This Row],[Xi]]</f>
        <v>6.5323531989937882</v>
      </c>
      <c r="E56" s="19">
        <f xml:space="preserve"> ABS(Tabela136810[[#This Row],[f(Xi)]])</f>
        <v>0</v>
      </c>
      <c r="F56" s="4" t="str">
        <f>IF( OR( ABS(Tabela136810[[#This Row],[| f(Xi) |]])&lt;=$E$68,  ABS(Tabela136810[[#This Row],[Xi]]-B55)&lt;=$E$68 ), "SIM", "NÃO")</f>
        <v>SIM</v>
      </c>
    </row>
    <row r="57" spans="1:6" x14ac:dyDescent="0.25">
      <c r="A57" s="2">
        <v>7</v>
      </c>
      <c r="B57" s="15">
        <f t="shared" si="2"/>
        <v>-0.65544238154983081</v>
      </c>
      <c r="C57" s="22">
        <f xml:space="preserve"> POWER(Tabela136810[[#This Row],[Xi]],3) - 4 * POWER(Tabela136810[[#This Row],[Xi]],2) + 2</f>
        <v>0</v>
      </c>
      <c r="D57" s="16">
        <f xml:space="preserve"> 3*POWER(Tabela136810[[#This Row],[Xi]],2) - 8 * Tabela136810[[#This Row],[Xi]]</f>
        <v>6.5323531989937882</v>
      </c>
      <c r="E57" s="19">
        <f xml:space="preserve"> ABS(Tabela136810[[#This Row],[f(Xi)]])</f>
        <v>0</v>
      </c>
      <c r="F57" s="4" t="str">
        <f>IF( OR( ABS(Tabela136810[[#This Row],[| f(Xi) |]])&lt;=$E$68,  ABS(Tabela136810[[#This Row],[Xi]]-B56)&lt;=$E$68 ), "SIM", "NÃO")</f>
        <v>SIM</v>
      </c>
    </row>
    <row r="58" spans="1:6" x14ac:dyDescent="0.25">
      <c r="A58" s="2">
        <v>8</v>
      </c>
      <c r="B58" s="15">
        <f t="shared" si="2"/>
        <v>-0.65544238154983081</v>
      </c>
      <c r="C58" s="22">
        <f xml:space="preserve"> POWER(Tabela136810[[#This Row],[Xi]],3) - 4 * POWER(Tabela136810[[#This Row],[Xi]],2) + 2</f>
        <v>0</v>
      </c>
      <c r="D58" s="16">
        <f xml:space="preserve"> 3*POWER(Tabela136810[[#This Row],[Xi]],2) - 8 * Tabela136810[[#This Row],[Xi]]</f>
        <v>6.5323531989937882</v>
      </c>
      <c r="E58" s="19">
        <f xml:space="preserve"> ABS(Tabela136810[[#This Row],[f(Xi)]])</f>
        <v>0</v>
      </c>
      <c r="F58" s="4" t="str">
        <f>IF( OR( ABS(Tabela136810[[#This Row],[| f(Xi) |]])&lt;=$E$68,  ABS(Tabela136810[[#This Row],[Xi]]-B57)&lt;=$E$68 ), "SIM", "NÃO")</f>
        <v>SIM</v>
      </c>
    </row>
    <row r="59" spans="1:6" x14ac:dyDescent="0.25">
      <c r="A59" s="2">
        <v>9</v>
      </c>
      <c r="B59" s="15">
        <f t="shared" si="2"/>
        <v>-0.65544238154983081</v>
      </c>
      <c r="C59" s="22">
        <f xml:space="preserve"> POWER(Tabela136810[[#This Row],[Xi]],3) - 4 * POWER(Tabela136810[[#This Row],[Xi]],2) + 2</f>
        <v>0</v>
      </c>
      <c r="D59" s="16">
        <f xml:space="preserve"> 3*POWER(Tabela136810[[#This Row],[Xi]],2) - 8 * Tabela136810[[#This Row],[Xi]]</f>
        <v>6.5323531989937882</v>
      </c>
      <c r="E59" s="19">
        <f xml:space="preserve"> ABS(Tabela136810[[#This Row],[f(Xi)]])</f>
        <v>0</v>
      </c>
      <c r="F59" s="4" t="str">
        <f>IF( OR( ABS(Tabela136810[[#This Row],[| f(Xi) |]])&lt;=$E$68,  ABS(Tabela136810[[#This Row],[Xi]]-B58)&lt;=$E$68 ), "SIM", "NÃO")</f>
        <v>SIM</v>
      </c>
    </row>
    <row r="60" spans="1:6" x14ac:dyDescent="0.25">
      <c r="A60" s="2">
        <v>10</v>
      </c>
      <c r="B60" s="15">
        <f t="shared" si="2"/>
        <v>-0.65544238154983081</v>
      </c>
      <c r="C60" s="22">
        <f xml:space="preserve"> POWER(Tabela136810[[#This Row],[Xi]],3) - 4 * POWER(Tabela136810[[#This Row],[Xi]],2) + 2</f>
        <v>0</v>
      </c>
      <c r="D60" s="16">
        <f xml:space="preserve"> 3*POWER(Tabela136810[[#This Row],[Xi]],2) - 8 * Tabela136810[[#This Row],[Xi]]</f>
        <v>6.5323531989937882</v>
      </c>
      <c r="E60" s="19">
        <f xml:space="preserve"> ABS(Tabela136810[[#This Row],[f(Xi)]])</f>
        <v>0</v>
      </c>
      <c r="F60" s="4" t="str">
        <f>IF( OR( ABS(Tabela136810[[#This Row],[| f(Xi) |]])&lt;=$E$68,  ABS(Tabela136810[[#This Row],[Xi]]-B59)&lt;=$E$68 ), "SIM", "NÃO")</f>
        <v>SIM</v>
      </c>
    </row>
    <row r="61" spans="1:6" x14ac:dyDescent="0.25">
      <c r="A61" s="2">
        <v>11</v>
      </c>
      <c r="B61" s="15">
        <f t="shared" si="2"/>
        <v>-0.65544238154983081</v>
      </c>
      <c r="C61" s="22">
        <f xml:space="preserve"> POWER(Tabela136810[[#This Row],[Xi]],3) - 4 * POWER(Tabela136810[[#This Row],[Xi]],2) + 2</f>
        <v>0</v>
      </c>
      <c r="D61" s="16">
        <f xml:space="preserve"> 3*POWER(Tabela136810[[#This Row],[Xi]],2) - 8 * Tabela136810[[#This Row],[Xi]]</f>
        <v>6.5323531989937882</v>
      </c>
      <c r="E61" s="19">
        <f xml:space="preserve"> ABS(Tabela136810[[#This Row],[f(Xi)]])</f>
        <v>0</v>
      </c>
      <c r="F61" s="4" t="str">
        <f>IF( OR( ABS(Tabela136810[[#This Row],[| f(Xi) |]])&lt;=$E$68,  ABS(Tabela136810[[#This Row],[Xi]]-B60)&lt;=$E$68 ), "SIM", "NÃO")</f>
        <v>SIM</v>
      </c>
    </row>
    <row r="62" spans="1:6" x14ac:dyDescent="0.25">
      <c r="A62" s="2">
        <v>12</v>
      </c>
      <c r="B62" s="15">
        <f t="shared" si="2"/>
        <v>-0.65544238154983081</v>
      </c>
      <c r="C62" s="22">
        <f xml:space="preserve"> POWER(Tabela136810[[#This Row],[Xi]],3) - 4 * POWER(Tabela136810[[#This Row],[Xi]],2) + 2</f>
        <v>0</v>
      </c>
      <c r="D62" s="16">
        <f xml:space="preserve"> 3*POWER(Tabela136810[[#This Row],[Xi]],2) - 8 * Tabela136810[[#This Row],[Xi]]</f>
        <v>6.5323531989937882</v>
      </c>
      <c r="E62" s="19">
        <f xml:space="preserve"> ABS(Tabela136810[[#This Row],[f(Xi)]])</f>
        <v>0</v>
      </c>
      <c r="F62" s="4" t="str">
        <f>IF( OR( ABS(Tabela136810[[#This Row],[| f(Xi) |]])&lt;=$E$68,  ABS(Tabela136810[[#This Row],[Xi]]-B61)&lt;=$E$68 ), "SIM", "NÃO")</f>
        <v>SIM</v>
      </c>
    </row>
    <row r="63" spans="1:6" x14ac:dyDescent="0.25">
      <c r="A63" s="2">
        <v>13</v>
      </c>
      <c r="B63" s="15">
        <f t="shared" si="2"/>
        <v>-0.65544238154983081</v>
      </c>
      <c r="C63" s="22">
        <f xml:space="preserve"> POWER(Tabela136810[[#This Row],[Xi]],3) - 4 * POWER(Tabela136810[[#This Row],[Xi]],2) + 2</f>
        <v>0</v>
      </c>
      <c r="D63" s="16">
        <f xml:space="preserve"> 3*POWER(Tabela136810[[#This Row],[Xi]],2) - 8 * Tabela136810[[#This Row],[Xi]]</f>
        <v>6.5323531989937882</v>
      </c>
      <c r="E63" s="19">
        <f xml:space="preserve"> ABS(Tabela136810[[#This Row],[f(Xi)]])</f>
        <v>0</v>
      </c>
      <c r="F63" s="4" t="str">
        <f>IF( OR( ABS(Tabela136810[[#This Row],[| f(Xi) |]])&lt;=$E$68,  ABS(Tabela136810[[#This Row],[Xi]]-B62)&lt;=$E$68 ), "SIM", "NÃO")</f>
        <v>SIM</v>
      </c>
    </row>
    <row r="67" spans="1:6" x14ac:dyDescent="0.25">
      <c r="C67">
        <v>3</v>
      </c>
      <c r="D67" s="3" t="s">
        <v>36</v>
      </c>
      <c r="E67" s="3"/>
    </row>
    <row r="68" spans="1:6" x14ac:dyDescent="0.25">
      <c r="D68" s="3" t="s">
        <v>9</v>
      </c>
      <c r="E68" s="20">
        <v>0.01</v>
      </c>
      <c r="F68" s="23"/>
    </row>
    <row r="69" spans="1:6" x14ac:dyDescent="0.25">
      <c r="D69" s="25" t="s">
        <v>15</v>
      </c>
      <c r="E69" s="5">
        <v>-1</v>
      </c>
    </row>
    <row r="71" spans="1:6" ht="15.75" thickBot="1" x14ac:dyDescent="0.3"/>
    <row r="72" spans="1:6" ht="18.75" x14ac:dyDescent="0.25">
      <c r="A72" s="8" t="s">
        <v>3</v>
      </c>
      <c r="B72" s="9" t="s">
        <v>16</v>
      </c>
      <c r="C72" s="9" t="s">
        <v>17</v>
      </c>
      <c r="D72" s="9" t="s">
        <v>18</v>
      </c>
      <c r="E72" s="12" t="s">
        <v>19</v>
      </c>
      <c r="F72" s="13" t="s">
        <v>20</v>
      </c>
    </row>
    <row r="73" spans="1:6" x14ac:dyDescent="0.25">
      <c r="A73" s="2">
        <v>0</v>
      </c>
      <c r="B73" s="37">
        <f>E92</f>
        <v>2</v>
      </c>
      <c r="C73" s="38">
        <f xml:space="preserve"> POWER(Tabela13681011[[#This Row],[Xi]],2) - 2</f>
        <v>2</v>
      </c>
      <c r="D73" s="39">
        <f xml:space="preserve"> 2*Tabela13681011[[#This Row],[Xi]]</f>
        <v>4</v>
      </c>
      <c r="E73" s="40">
        <f xml:space="preserve"> ABS(Tabela13681011[[#This Row],[f(Xi)]])</f>
        <v>2</v>
      </c>
      <c r="F73" s="4" t="e">
        <f>IF( OR( ABS(Tabela13681011[[#This Row],[| f(Xi) |]])&lt;=$E$91,  ABS(Tabela13681011[[#This Row],[Xi]]-B72)&lt;=$E$91 ), "SIM", "NÃO")</f>
        <v>#VALUE!</v>
      </c>
    </row>
    <row r="74" spans="1:6" x14ac:dyDescent="0.25">
      <c r="A74" s="2">
        <v>1</v>
      </c>
      <c r="B74" s="37">
        <f xml:space="preserve"> B73-(C73/D73)</f>
        <v>1.5</v>
      </c>
      <c r="C74" s="38">
        <f xml:space="preserve"> POWER(Tabela13681011[[#This Row],[Xi]],2) - 2</f>
        <v>0.25</v>
      </c>
      <c r="D74" s="39">
        <f xml:space="preserve"> 2*Tabela13681011[[#This Row],[Xi]]</f>
        <v>3</v>
      </c>
      <c r="E74" s="40">
        <f xml:space="preserve"> ABS(Tabela13681011[[#This Row],[f(Xi)]])</f>
        <v>0.25</v>
      </c>
      <c r="F74" s="4" t="str">
        <f>IF( OR( ABS(Tabela13681011[[#This Row],[| f(Xi) |]])&lt;=$E$91,  ABS(Tabela13681011[[#This Row],[Xi]]-B73)&lt;=$E$91 ), "SIM", "NÃO")</f>
        <v>NÃO</v>
      </c>
    </row>
    <row r="75" spans="1:6" x14ac:dyDescent="0.25">
      <c r="A75" s="2">
        <v>2</v>
      </c>
      <c r="B75" s="37">
        <f xml:space="preserve"> B74-(C74/D74)</f>
        <v>1.4166666666666667</v>
      </c>
      <c r="C75" s="38">
        <f xml:space="preserve"> POWER(Tabela13681011[[#This Row],[Xi]],2) - 2</f>
        <v>6.9444444444446418E-3</v>
      </c>
      <c r="D75" s="39">
        <f xml:space="preserve"> 2*Tabela13681011[[#This Row],[Xi]]</f>
        <v>2.8333333333333335</v>
      </c>
      <c r="E75" s="40">
        <f xml:space="preserve"> ABS(Tabela13681011[[#This Row],[f(Xi)]])</f>
        <v>6.9444444444446418E-3</v>
      </c>
      <c r="F75" s="4" t="str">
        <f>IF( OR( ABS(Tabela13681011[[#This Row],[| f(Xi) |]])&lt;=$E$91,  ABS(Tabela13681011[[#This Row],[Xi]]-B74)&lt;=$E$91 ), "SIM", "NÃO")</f>
        <v>SIM</v>
      </c>
    </row>
    <row r="76" spans="1:6" x14ac:dyDescent="0.25">
      <c r="A76" s="2">
        <v>3</v>
      </c>
      <c r="B76" s="37">
        <f t="shared" ref="B76:B86" si="3" xml:space="preserve"> B75-(C75/D75)</f>
        <v>1.4142156862745099</v>
      </c>
      <c r="C76" s="38">
        <f xml:space="preserve"> POWER(Tabela13681011[[#This Row],[Xi]],2) - 2</f>
        <v>6.0073048828712672E-6</v>
      </c>
      <c r="D76" s="39">
        <f xml:space="preserve"> 2*Tabela13681011[[#This Row],[Xi]]</f>
        <v>2.8284313725490198</v>
      </c>
      <c r="E76" s="40">
        <f xml:space="preserve"> ABS(Tabela13681011[[#This Row],[f(Xi)]])</f>
        <v>6.0073048828712672E-6</v>
      </c>
      <c r="F76" s="4" t="str">
        <f>IF( OR( ABS(Tabela13681011[[#This Row],[| f(Xi) |]])&lt;=$E$91,  ABS(Tabela13681011[[#This Row],[Xi]]-B75)&lt;=$E$91 ), "SIM", "NÃO")</f>
        <v>SIM</v>
      </c>
    </row>
    <row r="77" spans="1:6" x14ac:dyDescent="0.25">
      <c r="A77" s="2">
        <v>4</v>
      </c>
      <c r="B77" s="37">
        <f t="shared" si="3"/>
        <v>1.4142135623746899</v>
      </c>
      <c r="C77" s="38">
        <f xml:space="preserve"> POWER(Tabela13681011[[#This Row],[Xi]],2) - 2</f>
        <v>4.510614104447086E-12</v>
      </c>
      <c r="D77" s="39">
        <f xml:space="preserve"> 2*Tabela13681011[[#This Row],[Xi]]</f>
        <v>2.8284271247493797</v>
      </c>
      <c r="E77" s="40">
        <f xml:space="preserve"> ABS(Tabela13681011[[#This Row],[f(Xi)]])</f>
        <v>4.510614104447086E-12</v>
      </c>
      <c r="F77" s="4" t="str">
        <f>IF( OR( ABS(Tabela13681011[[#This Row],[| f(Xi) |]])&lt;=$E$91,  ABS(Tabela13681011[[#This Row],[Xi]]-B76)&lt;=$E$91 ), "SIM", "NÃO")</f>
        <v>SIM</v>
      </c>
    </row>
    <row r="78" spans="1:6" x14ac:dyDescent="0.25">
      <c r="A78" s="2">
        <v>5</v>
      </c>
      <c r="B78" s="37">
        <f t="shared" si="3"/>
        <v>1.4142135623730951</v>
      </c>
      <c r="C78" s="38">
        <f xml:space="preserve"> POWER(Tabela13681011[[#This Row],[Xi]],2) - 2</f>
        <v>0</v>
      </c>
      <c r="D78" s="39">
        <f xml:space="preserve"> 2*Tabela13681011[[#This Row],[Xi]]</f>
        <v>2.8284271247461903</v>
      </c>
      <c r="E78" s="40">
        <f xml:space="preserve"> ABS(Tabela13681011[[#This Row],[f(Xi)]])</f>
        <v>0</v>
      </c>
      <c r="F78" s="4" t="str">
        <f>IF( OR( ABS(Tabela13681011[[#This Row],[| f(Xi) |]])&lt;=$E$91,  ABS(Tabela13681011[[#This Row],[Xi]]-B77)&lt;=$E$91 ), "SIM", "NÃO")</f>
        <v>SIM</v>
      </c>
    </row>
    <row r="79" spans="1:6" x14ac:dyDescent="0.25">
      <c r="A79" s="2">
        <v>6</v>
      </c>
      <c r="B79" s="37">
        <f t="shared" si="3"/>
        <v>1.4142135623730951</v>
      </c>
      <c r="C79" s="38">
        <f xml:space="preserve"> POWER(Tabela13681011[[#This Row],[Xi]],2) - 2</f>
        <v>0</v>
      </c>
      <c r="D79" s="39">
        <f xml:space="preserve"> 2*Tabela13681011[[#This Row],[Xi]]</f>
        <v>2.8284271247461903</v>
      </c>
      <c r="E79" s="40">
        <f xml:space="preserve"> ABS(Tabela13681011[[#This Row],[f(Xi)]])</f>
        <v>0</v>
      </c>
      <c r="F79" s="4" t="str">
        <f>IF( OR( ABS(Tabela13681011[[#This Row],[| f(Xi) |]])&lt;=$E$91,  ABS(Tabela13681011[[#This Row],[Xi]]-B78)&lt;=$E$91 ), "SIM", "NÃO")</f>
        <v>SIM</v>
      </c>
    </row>
    <row r="80" spans="1:6" x14ac:dyDescent="0.25">
      <c r="A80" s="2">
        <v>7</v>
      </c>
      <c r="B80" s="37">
        <f t="shared" si="3"/>
        <v>1.4142135623730951</v>
      </c>
      <c r="C80" s="38">
        <f xml:space="preserve"> POWER(Tabela13681011[[#This Row],[Xi]],2) - 2</f>
        <v>0</v>
      </c>
      <c r="D80" s="39">
        <f xml:space="preserve"> 2*Tabela13681011[[#This Row],[Xi]]</f>
        <v>2.8284271247461903</v>
      </c>
      <c r="E80" s="40">
        <f xml:space="preserve"> ABS(Tabela13681011[[#This Row],[f(Xi)]])</f>
        <v>0</v>
      </c>
      <c r="F80" s="4" t="str">
        <f>IF( OR( ABS(Tabela13681011[[#This Row],[| f(Xi) |]])&lt;=$E$91,  ABS(Tabela13681011[[#This Row],[Xi]]-B79)&lt;=$E$91 ), "SIM", "NÃO")</f>
        <v>SIM</v>
      </c>
    </row>
    <row r="81" spans="1:6" x14ac:dyDescent="0.25">
      <c r="A81" s="2">
        <v>8</v>
      </c>
      <c r="B81" s="37">
        <f t="shared" si="3"/>
        <v>1.4142135623730951</v>
      </c>
      <c r="C81" s="38">
        <f xml:space="preserve"> POWER(Tabela13681011[[#This Row],[Xi]],2) - 2</f>
        <v>0</v>
      </c>
      <c r="D81" s="39">
        <f xml:space="preserve"> 2*Tabela13681011[[#This Row],[Xi]]</f>
        <v>2.8284271247461903</v>
      </c>
      <c r="E81" s="40">
        <f xml:space="preserve"> ABS(Tabela13681011[[#This Row],[f(Xi)]])</f>
        <v>0</v>
      </c>
      <c r="F81" s="4" t="str">
        <f>IF( OR( ABS(Tabela13681011[[#This Row],[| f(Xi) |]])&lt;=$E$91,  ABS(Tabela13681011[[#This Row],[Xi]]-B80)&lt;=$E$91 ), "SIM", "NÃO")</f>
        <v>SIM</v>
      </c>
    </row>
    <row r="82" spans="1:6" x14ac:dyDescent="0.25">
      <c r="A82" s="2">
        <v>9</v>
      </c>
      <c r="B82" s="37">
        <f t="shared" si="3"/>
        <v>1.4142135623730951</v>
      </c>
      <c r="C82" s="38">
        <f xml:space="preserve"> POWER(Tabela13681011[[#This Row],[Xi]],2) - 2</f>
        <v>0</v>
      </c>
      <c r="D82" s="39">
        <f xml:space="preserve"> 2*Tabela13681011[[#This Row],[Xi]]</f>
        <v>2.8284271247461903</v>
      </c>
      <c r="E82" s="40">
        <f xml:space="preserve"> ABS(Tabela13681011[[#This Row],[f(Xi)]])</f>
        <v>0</v>
      </c>
      <c r="F82" s="4" t="str">
        <f>IF( OR( ABS(Tabela13681011[[#This Row],[| f(Xi) |]])&lt;=$E$91,  ABS(Tabela13681011[[#This Row],[Xi]]-B81)&lt;=$E$91 ), "SIM", "NÃO")</f>
        <v>SIM</v>
      </c>
    </row>
    <row r="83" spans="1:6" x14ac:dyDescent="0.25">
      <c r="A83" s="2">
        <v>10</v>
      </c>
      <c r="B83" s="37">
        <f t="shared" si="3"/>
        <v>1.4142135623730951</v>
      </c>
      <c r="C83" s="38">
        <f xml:space="preserve"> POWER(Tabela13681011[[#This Row],[Xi]],2) - 2</f>
        <v>0</v>
      </c>
      <c r="D83" s="39">
        <f xml:space="preserve"> 2*Tabela13681011[[#This Row],[Xi]]</f>
        <v>2.8284271247461903</v>
      </c>
      <c r="E83" s="40">
        <f xml:space="preserve"> ABS(Tabela13681011[[#This Row],[f(Xi)]])</f>
        <v>0</v>
      </c>
      <c r="F83" s="4" t="str">
        <f>IF( OR( ABS(Tabela13681011[[#This Row],[| f(Xi) |]])&lt;=$E$91,  ABS(Tabela13681011[[#This Row],[Xi]]-B82)&lt;=$E$91 ), "SIM", "NÃO")</f>
        <v>SIM</v>
      </c>
    </row>
    <row r="84" spans="1:6" x14ac:dyDescent="0.25">
      <c r="A84" s="2">
        <v>11</v>
      </c>
      <c r="B84" s="37">
        <f t="shared" si="3"/>
        <v>1.4142135623730951</v>
      </c>
      <c r="C84" s="38">
        <f xml:space="preserve"> POWER(Tabela13681011[[#This Row],[Xi]],2) - 2</f>
        <v>0</v>
      </c>
      <c r="D84" s="39">
        <f xml:space="preserve"> 2*Tabela13681011[[#This Row],[Xi]]</f>
        <v>2.8284271247461903</v>
      </c>
      <c r="E84" s="40">
        <f xml:space="preserve"> ABS(Tabela13681011[[#This Row],[f(Xi)]])</f>
        <v>0</v>
      </c>
      <c r="F84" s="4" t="str">
        <f>IF( OR( ABS(Tabela13681011[[#This Row],[| f(Xi) |]])&lt;=$E$91,  ABS(Tabela13681011[[#This Row],[Xi]]-B83)&lt;=$E$91 ), "SIM", "NÃO")</f>
        <v>SIM</v>
      </c>
    </row>
    <row r="85" spans="1:6" x14ac:dyDescent="0.25">
      <c r="A85" s="2">
        <v>12</v>
      </c>
      <c r="B85" s="37">
        <f t="shared" si="3"/>
        <v>1.4142135623730951</v>
      </c>
      <c r="C85" s="38">
        <f xml:space="preserve"> POWER(Tabela13681011[[#This Row],[Xi]],2) - 2</f>
        <v>0</v>
      </c>
      <c r="D85" s="39">
        <f xml:space="preserve"> 2*Tabela13681011[[#This Row],[Xi]]</f>
        <v>2.8284271247461903</v>
      </c>
      <c r="E85" s="40">
        <f xml:space="preserve"> ABS(Tabela13681011[[#This Row],[f(Xi)]])</f>
        <v>0</v>
      </c>
      <c r="F85" s="4" t="str">
        <f>IF( OR( ABS(Tabela13681011[[#This Row],[| f(Xi) |]])&lt;=$E$91,  ABS(Tabela13681011[[#This Row],[Xi]]-B84)&lt;=$E$91 ), "SIM", "NÃO")</f>
        <v>SIM</v>
      </c>
    </row>
    <row r="86" spans="1:6" x14ac:dyDescent="0.25">
      <c r="A86" s="2">
        <v>13</v>
      </c>
      <c r="B86" s="37">
        <f t="shared" si="3"/>
        <v>1.4142135623730951</v>
      </c>
      <c r="C86" s="38">
        <f xml:space="preserve"> POWER(Tabela13681011[[#This Row],[Xi]],2) - 2</f>
        <v>0</v>
      </c>
      <c r="D86" s="39">
        <f xml:space="preserve"> 2*Tabela13681011[[#This Row],[Xi]]</f>
        <v>2.8284271247461903</v>
      </c>
      <c r="E86" s="40">
        <f xml:space="preserve"> ABS(Tabela13681011[[#This Row],[f(Xi)]])</f>
        <v>0</v>
      </c>
      <c r="F86" s="4" t="str">
        <f>IF( OR( ABS(Tabela13681011[[#This Row],[| f(Xi) |]])&lt;=$E$91,  ABS(Tabela13681011[[#This Row],[Xi]]-B85)&lt;=$E$91 ), "SIM", "NÃO")</f>
        <v>SIM</v>
      </c>
    </row>
    <row r="90" spans="1:6" x14ac:dyDescent="0.25">
      <c r="C90">
        <v>4</v>
      </c>
      <c r="D90" s="3" t="s">
        <v>37</v>
      </c>
      <c r="E90" s="3"/>
    </row>
    <row r="91" spans="1:6" x14ac:dyDescent="0.25">
      <c r="D91" s="3" t="s">
        <v>9</v>
      </c>
      <c r="E91" s="26">
        <v>0.1</v>
      </c>
      <c r="F91" s="23"/>
    </row>
    <row r="92" spans="1:6" x14ac:dyDescent="0.25">
      <c r="D92" s="25" t="s">
        <v>15</v>
      </c>
      <c r="E92" s="5">
        <v>2</v>
      </c>
    </row>
    <row r="94" spans="1:6" ht="15.75" thickBot="1" x14ac:dyDescent="0.3"/>
    <row r="95" spans="1:6" ht="18.75" x14ac:dyDescent="0.25">
      <c r="A95" s="8" t="s">
        <v>3</v>
      </c>
      <c r="B95" s="9" t="s">
        <v>16</v>
      </c>
      <c r="C95" s="9" t="s">
        <v>17</v>
      </c>
      <c r="D95" s="9" t="s">
        <v>18</v>
      </c>
      <c r="E95" s="12" t="s">
        <v>19</v>
      </c>
      <c r="F95" s="13" t="s">
        <v>20</v>
      </c>
    </row>
    <row r="96" spans="1:6" x14ac:dyDescent="0.25">
      <c r="A96" s="2">
        <v>0</v>
      </c>
      <c r="B96" s="15">
        <f>E115</f>
        <v>2</v>
      </c>
      <c r="C96" s="22">
        <f xml:space="preserve"> 3*POWER(Tabela1368101115[[#This Row],[Xi]],2) - 5*Tabela1368101115[[#This Row],[Xi]] + 1</f>
        <v>3</v>
      </c>
      <c r="D96" s="16">
        <f xml:space="preserve"> 6*Tabela1368101115[[#This Row],[Xi]] - 5</f>
        <v>7</v>
      </c>
      <c r="E96" s="19">
        <f xml:space="preserve"> ABS(Tabela1368101115[[#This Row],[f(Xi)]])</f>
        <v>3</v>
      </c>
      <c r="F96" s="4" t="e">
        <f>IF( OR( ABS(Tabela1368101115[[#This Row],[| f(Xi) |]])&lt;=$E$114,  ABS(Tabela1368101115[[#This Row],[Xi]]-B95)&lt;=$E$114 ), "SIM", "NÃO")</f>
        <v>#VALUE!</v>
      </c>
    </row>
    <row r="97" spans="1:6" x14ac:dyDescent="0.25">
      <c r="A97" s="2">
        <v>1</v>
      </c>
      <c r="B97" s="15">
        <f xml:space="preserve"> B96-(C96/D96)</f>
        <v>1.5714285714285714</v>
      </c>
      <c r="C97" s="22">
        <f xml:space="preserve"> 3*POWER(Tabela1368101115[[#This Row],[Xi]],2) - 5*Tabela1368101115[[#This Row],[Xi]] + 1</f>
        <v>0.55102040816326525</v>
      </c>
      <c r="D97" s="16">
        <f xml:space="preserve"> 6*Tabela1368101115[[#This Row],[Xi]] - 5</f>
        <v>4.4285714285714288</v>
      </c>
      <c r="E97" s="19">
        <f xml:space="preserve"> ABS(Tabela1368101115[[#This Row],[f(Xi)]])</f>
        <v>0.55102040816326525</v>
      </c>
      <c r="F97" s="4" t="str">
        <f>IF( OR( ABS(Tabela1368101115[[#This Row],[| f(Xi) |]])&lt;=$E$114,  ABS(Tabela1368101115[[#This Row],[Xi]]-B96)&lt;=$E$114 ), "SIM", "NÃO")</f>
        <v>NÃO</v>
      </c>
    </row>
    <row r="98" spans="1:6" x14ac:dyDescent="0.25">
      <c r="A98" s="2">
        <v>2</v>
      </c>
      <c r="B98" s="15">
        <f xml:space="preserve"> B97-(C97/D97)</f>
        <v>1.4470046082949308</v>
      </c>
      <c r="C98" s="22">
        <f xml:space="preserve"> 3*POWER(Tabela1368101115[[#This Row],[Xi]],2) - 5*Tabela1368101115[[#This Row],[Xi]] + 1</f>
        <v>4.6443967805644526E-2</v>
      </c>
      <c r="D98" s="16">
        <f xml:space="preserve"> 6*Tabela1368101115[[#This Row],[Xi]] - 5</f>
        <v>3.6820276497695854</v>
      </c>
      <c r="E98" s="19">
        <f xml:space="preserve"> ABS(Tabela1368101115[[#This Row],[f(Xi)]])</f>
        <v>4.6443967805644526E-2</v>
      </c>
      <c r="F98" s="4" t="str">
        <f>IF( OR( ABS(Tabela1368101115[[#This Row],[| f(Xi) |]])&lt;=$E$114,  ABS(Tabela1368101115[[#This Row],[Xi]]-B97)&lt;=$E$114 ), "SIM", "NÃO")</f>
        <v>NÃO</v>
      </c>
    </row>
    <row r="99" spans="1:6" x14ac:dyDescent="0.25">
      <c r="A99" s="2">
        <v>3</v>
      </c>
      <c r="B99" s="15">
        <f t="shared" ref="B99:B109" si="4" xml:space="preserve"> B98-(C98/D98)</f>
        <v>1.4343909149109197</v>
      </c>
      <c r="C99" s="22">
        <f xml:space="preserve"> 3*POWER(Tabela1368101115[[#This Row],[Xi]],2) - 5*Tabela1368101115[[#This Row],[Xi]] + 1</f>
        <v>4.7731578235676864E-4</v>
      </c>
      <c r="D99" s="16">
        <f xml:space="preserve"> 6*Tabela1368101115[[#This Row],[Xi]] - 5</f>
        <v>3.606345489465518</v>
      </c>
      <c r="E99" s="19">
        <f xml:space="preserve"> ABS(Tabela1368101115[[#This Row],[f(Xi)]])</f>
        <v>4.7731578235676864E-4</v>
      </c>
      <c r="F99" s="4" t="str">
        <f>IF( OR( ABS(Tabela1368101115[[#This Row],[| f(Xi) |]])&lt;=$E$114,  ABS(Tabela1368101115[[#This Row],[Xi]]-B98)&lt;=$E$114 ), "SIM", "NÃO")</f>
        <v>SIM</v>
      </c>
    </row>
    <row r="100" spans="1:6" x14ac:dyDescent="0.25">
      <c r="A100" s="2">
        <v>4</v>
      </c>
      <c r="B100" s="15">
        <f t="shared" si="4"/>
        <v>1.4342585604862672</v>
      </c>
      <c r="C100" s="22">
        <f xml:space="preserve"> 3*POWER(Tabela1368101115[[#This Row],[Xi]],2) - 5*Tabela1368101115[[#This Row],[Xi]] + 1</f>
        <v>5.2553082774409177E-8</v>
      </c>
      <c r="D100" s="16">
        <f xml:space="preserve"> 6*Tabela1368101115[[#This Row],[Xi]] - 5</f>
        <v>3.6055513629176037</v>
      </c>
      <c r="E100" s="19">
        <f xml:space="preserve"> ABS(Tabela1368101115[[#This Row],[f(Xi)]])</f>
        <v>5.2553082774409177E-8</v>
      </c>
      <c r="F100" s="4" t="str">
        <f>IF( OR( ABS(Tabela1368101115[[#This Row],[| f(Xi) |]])&lt;=$E$114,  ABS(Tabela1368101115[[#This Row],[Xi]]-B99)&lt;=$E$114 ), "SIM", "NÃO")</f>
        <v>SIM</v>
      </c>
    </row>
    <row r="101" spans="1:6" x14ac:dyDescent="0.25">
      <c r="A101" s="2">
        <v>5</v>
      </c>
      <c r="B101" s="15">
        <f t="shared" si="4"/>
        <v>1.4342585459106649</v>
      </c>
      <c r="C101" s="22">
        <f xml:space="preserve"> 3*POWER(Tabela1368101115[[#This Row],[Xi]],2) - 5*Tabela1368101115[[#This Row],[Xi]] + 1</f>
        <v>8.8817841970012523E-16</v>
      </c>
      <c r="D101" s="16">
        <f xml:space="preserve"> 6*Tabela1368101115[[#This Row],[Xi]] - 5</f>
        <v>3.6055512754639896</v>
      </c>
      <c r="E101" s="19">
        <f xml:space="preserve"> ABS(Tabela1368101115[[#This Row],[f(Xi)]])</f>
        <v>8.8817841970012523E-16</v>
      </c>
      <c r="F101" s="4" t="str">
        <f>IF( OR( ABS(Tabela1368101115[[#This Row],[| f(Xi) |]])&lt;=$E$114,  ABS(Tabela1368101115[[#This Row],[Xi]]-B100)&lt;=$E$114 ), "SIM", "NÃO")</f>
        <v>SIM</v>
      </c>
    </row>
    <row r="102" spans="1:6" x14ac:dyDescent="0.25">
      <c r="A102" s="2">
        <v>6</v>
      </c>
      <c r="B102" s="15">
        <f t="shared" si="4"/>
        <v>1.4342585459106647</v>
      </c>
      <c r="C102" s="22">
        <f xml:space="preserve"> 3*POWER(Tabela1368101115[[#This Row],[Xi]],2) - 5*Tabela1368101115[[#This Row],[Xi]] + 1</f>
        <v>-1.7763568394002505E-15</v>
      </c>
      <c r="D102" s="16">
        <f xml:space="preserve"> 6*Tabela1368101115[[#This Row],[Xi]] - 5</f>
        <v>3.6055512754639878</v>
      </c>
      <c r="E102" s="19">
        <f xml:space="preserve"> ABS(Tabela1368101115[[#This Row],[f(Xi)]])</f>
        <v>1.7763568394002505E-15</v>
      </c>
      <c r="F102" s="4" t="str">
        <f>IF( OR( ABS(Tabela1368101115[[#This Row],[| f(Xi) |]])&lt;=$E$114,  ABS(Tabela1368101115[[#This Row],[Xi]]-B101)&lt;=$E$114 ), "SIM", "NÃO")</f>
        <v>SIM</v>
      </c>
    </row>
    <row r="103" spans="1:6" x14ac:dyDescent="0.25">
      <c r="A103" s="2">
        <v>7</v>
      </c>
      <c r="B103" s="15">
        <f t="shared" si="4"/>
        <v>1.4342585459106652</v>
      </c>
      <c r="C103" s="22">
        <f xml:space="preserve"> 3*POWER(Tabela1368101115[[#This Row],[Xi]],2) - 5*Tabela1368101115[[#This Row],[Xi]] + 1</f>
        <v>8.8817841970012523E-16</v>
      </c>
      <c r="D103" s="16">
        <f xml:space="preserve"> 6*Tabela1368101115[[#This Row],[Xi]] - 5</f>
        <v>3.6055512754639913</v>
      </c>
      <c r="E103" s="19">
        <f xml:space="preserve"> ABS(Tabela1368101115[[#This Row],[f(Xi)]])</f>
        <v>8.8817841970012523E-16</v>
      </c>
      <c r="F103" s="4" t="str">
        <f>IF( OR( ABS(Tabela1368101115[[#This Row],[| f(Xi) |]])&lt;=$E$114,  ABS(Tabela1368101115[[#This Row],[Xi]]-B102)&lt;=$E$114 ), "SIM", "NÃO")</f>
        <v>SIM</v>
      </c>
    </row>
    <row r="104" spans="1:6" x14ac:dyDescent="0.25">
      <c r="A104" s="2">
        <v>8</v>
      </c>
      <c r="B104" s="15">
        <f t="shared" si="4"/>
        <v>1.4342585459106649</v>
      </c>
      <c r="C104" s="22">
        <f xml:space="preserve"> 3*POWER(Tabela1368101115[[#This Row],[Xi]],2) - 5*Tabela1368101115[[#This Row],[Xi]] + 1</f>
        <v>8.8817841970012523E-16</v>
      </c>
      <c r="D104" s="16">
        <f xml:space="preserve"> 6*Tabela1368101115[[#This Row],[Xi]] - 5</f>
        <v>3.6055512754639896</v>
      </c>
      <c r="E104" s="19">
        <f xml:space="preserve"> ABS(Tabela1368101115[[#This Row],[f(Xi)]])</f>
        <v>8.8817841970012523E-16</v>
      </c>
      <c r="F104" s="4" t="str">
        <f>IF( OR( ABS(Tabela1368101115[[#This Row],[| f(Xi) |]])&lt;=$E$114,  ABS(Tabela1368101115[[#This Row],[Xi]]-B103)&lt;=$E$114 ), "SIM", "NÃO")</f>
        <v>SIM</v>
      </c>
    </row>
    <row r="105" spans="1:6" x14ac:dyDescent="0.25">
      <c r="A105" s="2">
        <v>9</v>
      </c>
      <c r="B105" s="15">
        <f t="shared" si="4"/>
        <v>1.4342585459106647</v>
      </c>
      <c r="C105" s="22">
        <f xml:space="preserve"> 3*POWER(Tabela1368101115[[#This Row],[Xi]],2) - 5*Tabela1368101115[[#This Row],[Xi]] + 1</f>
        <v>-1.7763568394002505E-15</v>
      </c>
      <c r="D105" s="16">
        <f xml:space="preserve"> 6*Tabela1368101115[[#This Row],[Xi]] - 5</f>
        <v>3.6055512754639878</v>
      </c>
      <c r="E105" s="19">
        <f xml:space="preserve"> ABS(Tabela1368101115[[#This Row],[f(Xi)]])</f>
        <v>1.7763568394002505E-15</v>
      </c>
      <c r="F105" s="4" t="str">
        <f>IF( OR( ABS(Tabela1368101115[[#This Row],[| f(Xi) |]])&lt;=$E$114,  ABS(Tabela1368101115[[#This Row],[Xi]]-B104)&lt;=$E$114 ), "SIM", "NÃO")</f>
        <v>SIM</v>
      </c>
    </row>
    <row r="106" spans="1:6" x14ac:dyDescent="0.25">
      <c r="A106" s="2">
        <v>10</v>
      </c>
      <c r="B106" s="15">
        <f t="shared" si="4"/>
        <v>1.4342585459106652</v>
      </c>
      <c r="C106" s="22">
        <f xml:space="preserve"> 3*POWER(Tabela1368101115[[#This Row],[Xi]],2) - 5*Tabela1368101115[[#This Row],[Xi]] + 1</f>
        <v>8.8817841970012523E-16</v>
      </c>
      <c r="D106" s="16">
        <f xml:space="preserve"> 6*Tabela1368101115[[#This Row],[Xi]] - 5</f>
        <v>3.6055512754639913</v>
      </c>
      <c r="E106" s="19">
        <f xml:space="preserve"> ABS(Tabela1368101115[[#This Row],[f(Xi)]])</f>
        <v>8.8817841970012523E-16</v>
      </c>
      <c r="F106" s="4" t="str">
        <f>IF( OR( ABS(Tabela1368101115[[#This Row],[| f(Xi) |]])&lt;=$E$114,  ABS(Tabela1368101115[[#This Row],[Xi]]-B105)&lt;=$E$114 ), "SIM", "NÃO")</f>
        <v>SIM</v>
      </c>
    </row>
    <row r="107" spans="1:6" x14ac:dyDescent="0.25">
      <c r="A107" s="2">
        <v>11</v>
      </c>
      <c r="B107" s="15">
        <f t="shared" si="4"/>
        <v>1.4342585459106649</v>
      </c>
      <c r="C107" s="22">
        <f xml:space="preserve"> 3*POWER(Tabela1368101115[[#This Row],[Xi]],2) - 5*Tabela1368101115[[#This Row],[Xi]] + 1</f>
        <v>8.8817841970012523E-16</v>
      </c>
      <c r="D107" s="16">
        <f xml:space="preserve"> 6*Tabela1368101115[[#This Row],[Xi]] - 5</f>
        <v>3.6055512754639896</v>
      </c>
      <c r="E107" s="19">
        <f xml:space="preserve"> ABS(Tabela1368101115[[#This Row],[f(Xi)]])</f>
        <v>8.8817841970012523E-16</v>
      </c>
      <c r="F107" s="4" t="str">
        <f>IF( OR( ABS(Tabela1368101115[[#This Row],[| f(Xi) |]])&lt;=$E$114,  ABS(Tabela1368101115[[#This Row],[Xi]]-B106)&lt;=$E$114 ), "SIM", "NÃO")</f>
        <v>SIM</v>
      </c>
    </row>
    <row r="108" spans="1:6" x14ac:dyDescent="0.25">
      <c r="A108" s="2">
        <v>12</v>
      </c>
      <c r="B108" s="15">
        <f t="shared" si="4"/>
        <v>1.4342585459106647</v>
      </c>
      <c r="C108" s="22">
        <f xml:space="preserve"> 3*POWER(Tabela1368101115[[#This Row],[Xi]],2) - 5*Tabela1368101115[[#This Row],[Xi]] + 1</f>
        <v>-1.7763568394002505E-15</v>
      </c>
      <c r="D108" s="16">
        <f xml:space="preserve"> 6*Tabela1368101115[[#This Row],[Xi]] - 5</f>
        <v>3.6055512754639878</v>
      </c>
      <c r="E108" s="19">
        <f xml:space="preserve"> ABS(Tabela1368101115[[#This Row],[f(Xi)]])</f>
        <v>1.7763568394002505E-15</v>
      </c>
      <c r="F108" s="4" t="str">
        <f>IF( OR( ABS(Tabela1368101115[[#This Row],[| f(Xi) |]])&lt;=$E$114,  ABS(Tabela1368101115[[#This Row],[Xi]]-B107)&lt;=$E$114 ), "SIM", "NÃO")</f>
        <v>SIM</v>
      </c>
    </row>
    <row r="109" spans="1:6" x14ac:dyDescent="0.25">
      <c r="A109" s="2">
        <v>13</v>
      </c>
      <c r="B109" s="15">
        <f t="shared" si="4"/>
        <v>1.4342585459106652</v>
      </c>
      <c r="C109" s="22">
        <f xml:space="preserve"> 3*POWER(Tabela1368101115[[#This Row],[Xi]],2) - 5*Tabela1368101115[[#This Row],[Xi]] + 1</f>
        <v>8.8817841970012523E-16</v>
      </c>
      <c r="D109" s="16">
        <f xml:space="preserve"> 6*Tabela1368101115[[#This Row],[Xi]] - 5</f>
        <v>3.6055512754639913</v>
      </c>
      <c r="E109" s="19">
        <f xml:space="preserve"> ABS(Tabela1368101115[[#This Row],[f(Xi)]])</f>
        <v>8.8817841970012523E-16</v>
      </c>
      <c r="F109" s="4" t="str">
        <f>IF( OR( ABS(Tabela1368101115[[#This Row],[| f(Xi) |]])&lt;=$E$114,  ABS(Tabela1368101115[[#This Row],[Xi]]-B108)&lt;=$E$114 ), "SIM", "NÃO")</f>
        <v>SIM</v>
      </c>
    </row>
    <row r="113" spans="3:6" x14ac:dyDescent="0.25">
      <c r="C113">
        <v>5</v>
      </c>
      <c r="D113" s="3" t="s">
        <v>38</v>
      </c>
      <c r="E113" s="3"/>
    </row>
    <row r="114" spans="3:6" x14ac:dyDescent="0.25">
      <c r="D114" s="3" t="s">
        <v>9</v>
      </c>
      <c r="E114" s="20">
        <v>0.02</v>
      </c>
      <c r="F114" s="23"/>
    </row>
    <row r="115" spans="3:6" x14ac:dyDescent="0.25">
      <c r="D115" s="25" t="s">
        <v>15</v>
      </c>
      <c r="E115" s="5">
        <v>2</v>
      </c>
    </row>
  </sheetData>
  <conditionalFormatting sqref="F2:F15">
    <cfRule type="cellIs" dxfId="9" priority="11" operator="equal">
      <formula>"SIM"</formula>
    </cfRule>
    <cfRule type="cellIs" dxfId="8" priority="12" operator="equal">
      <formula>"NÃO"</formula>
    </cfRule>
  </conditionalFormatting>
  <conditionalFormatting sqref="F26:F39">
    <cfRule type="cellIs" dxfId="7" priority="7" operator="equal">
      <formula>"SIM"</formula>
    </cfRule>
    <cfRule type="cellIs" dxfId="6" priority="8" operator="equal">
      <formula>"NÃO"</formula>
    </cfRule>
  </conditionalFormatting>
  <conditionalFormatting sqref="F50:F63">
    <cfRule type="cellIs" dxfId="5" priority="5" operator="equal">
      <formula>"SIM"</formula>
    </cfRule>
    <cfRule type="cellIs" dxfId="4" priority="6" operator="equal">
      <formula>"NÃO"</formula>
    </cfRule>
  </conditionalFormatting>
  <conditionalFormatting sqref="F73:F86">
    <cfRule type="cellIs" dxfId="3" priority="3" operator="equal">
      <formula>"SIM"</formula>
    </cfRule>
    <cfRule type="cellIs" dxfId="2" priority="4" operator="equal">
      <formula>"NÃO"</formula>
    </cfRule>
  </conditionalFormatting>
  <conditionalFormatting sqref="F96:F109">
    <cfRule type="cellIs" dxfId="1" priority="1" operator="equal">
      <formula>"SIM"</formula>
    </cfRule>
    <cfRule type="cellIs" dxfId="0" priority="2" operator="equal">
      <formula>"NÃO"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workbookViewId="0">
      <selection activeCell="B5" sqref="B5"/>
    </sheetView>
  </sheetViews>
  <sheetFormatPr defaultRowHeight="15" x14ac:dyDescent="0.25"/>
  <cols>
    <col min="1" max="1" width="28.42578125" customWidth="1"/>
    <col min="2" max="2" width="21.7109375" customWidth="1"/>
    <col min="3" max="3" width="21.42578125" customWidth="1"/>
    <col min="4" max="4" width="30.5703125" customWidth="1"/>
    <col min="5" max="6" width="21.7109375" customWidth="1"/>
  </cols>
  <sheetData>
    <row r="1" spans="1:6" ht="18.75" x14ac:dyDescent="0.25">
      <c r="B1" s="65" t="s">
        <v>51</v>
      </c>
      <c r="C1" s="66"/>
      <c r="D1" s="66"/>
      <c r="E1" s="66"/>
      <c r="F1" s="66"/>
    </row>
    <row r="2" spans="1:6" ht="18.75" x14ac:dyDescent="0.25">
      <c r="A2" s="49" t="s">
        <v>29</v>
      </c>
      <c r="B2" s="49" t="s">
        <v>28</v>
      </c>
      <c r="C2" s="49" t="s">
        <v>31</v>
      </c>
      <c r="D2" s="49" t="s">
        <v>30</v>
      </c>
      <c r="E2" s="49" t="s">
        <v>32</v>
      </c>
      <c r="F2" s="49" t="s">
        <v>33</v>
      </c>
    </row>
    <row r="3" spans="1:6" ht="20.25" x14ac:dyDescent="0.25">
      <c r="A3" s="50" t="s">
        <v>42</v>
      </c>
      <c r="B3" s="52">
        <v>139</v>
      </c>
      <c r="C3" s="52">
        <v>37.25</v>
      </c>
      <c r="D3" s="52">
        <v>44</v>
      </c>
      <c r="E3" s="52">
        <v>36.75</v>
      </c>
      <c r="F3" s="52">
        <v>54</v>
      </c>
    </row>
    <row r="4" spans="1:6" ht="20.25" x14ac:dyDescent="0.25">
      <c r="A4" s="51" t="s">
        <v>41</v>
      </c>
      <c r="B4" s="53">
        <v>52</v>
      </c>
      <c r="C4" s="53">
        <v>40.25</v>
      </c>
      <c r="D4" s="53">
        <v>38</v>
      </c>
      <c r="E4" s="53">
        <v>38.25</v>
      </c>
      <c r="F4" s="53">
        <v>41</v>
      </c>
    </row>
    <row r="5" spans="1:6" ht="20.25" x14ac:dyDescent="0.25">
      <c r="A5" s="50" t="s">
        <v>40</v>
      </c>
      <c r="B5" s="52">
        <v>134</v>
      </c>
      <c r="C5" s="52">
        <v>36.25</v>
      </c>
      <c r="D5" s="52">
        <v>37</v>
      </c>
      <c r="E5" s="52">
        <v>36.75</v>
      </c>
      <c r="F5" s="52">
        <v>39.5</v>
      </c>
    </row>
    <row r="6" spans="1:6" x14ac:dyDescent="0.25">
      <c r="A6" s="60" t="s">
        <v>45</v>
      </c>
      <c r="B6" s="61" t="s">
        <v>24</v>
      </c>
      <c r="C6" s="61" t="s">
        <v>25</v>
      </c>
      <c r="D6" s="61" t="s">
        <v>50</v>
      </c>
      <c r="E6" s="61" t="s">
        <v>44</v>
      </c>
      <c r="F6" s="61" t="s">
        <v>25</v>
      </c>
    </row>
    <row r="9" spans="1:6" x14ac:dyDescent="0.25">
      <c r="D9" s="54"/>
    </row>
  </sheetData>
  <mergeCells count="1">
    <mergeCell ref="B1:F1"/>
  </mergeCells>
  <pageMargins left="1" right="1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zoomScale="145" zoomScaleNormal="145" workbookViewId="0">
      <selection activeCell="D20" sqref="D20"/>
    </sheetView>
  </sheetViews>
  <sheetFormatPr defaultRowHeight="15" x14ac:dyDescent="0.25"/>
  <cols>
    <col min="1" max="1" width="28.42578125" customWidth="1"/>
    <col min="2" max="2" width="21.7109375" customWidth="1"/>
    <col min="3" max="3" width="21.42578125" customWidth="1"/>
    <col min="4" max="6" width="21.7109375" customWidth="1"/>
  </cols>
  <sheetData>
    <row r="2" spans="1:6" ht="18.75" x14ac:dyDescent="0.25">
      <c r="B2" s="65" t="s">
        <v>34</v>
      </c>
      <c r="C2" s="66"/>
      <c r="D2" s="66"/>
      <c r="E2" s="66"/>
      <c r="F2" s="66"/>
    </row>
    <row r="3" spans="1:6" ht="18.75" x14ac:dyDescent="0.25">
      <c r="A3" s="49" t="s">
        <v>29</v>
      </c>
      <c r="B3" s="49" t="s">
        <v>28</v>
      </c>
      <c r="C3" s="49" t="s">
        <v>31</v>
      </c>
      <c r="D3" s="49" t="s">
        <v>30</v>
      </c>
      <c r="E3" s="49" t="s">
        <v>32</v>
      </c>
      <c r="F3" s="49" t="s">
        <v>33</v>
      </c>
    </row>
    <row r="4" spans="1:6" ht="20.25" x14ac:dyDescent="0.25">
      <c r="A4" s="50" t="s">
        <v>23</v>
      </c>
      <c r="B4" s="56">
        <v>0.34</v>
      </c>
      <c r="C4" s="56">
        <v>1.7889999999999999</v>
      </c>
      <c r="D4" s="56">
        <v>-0.65200000000000002</v>
      </c>
      <c r="E4" s="56">
        <v>1.41</v>
      </c>
      <c r="F4" s="56">
        <v>0.22700000000000001</v>
      </c>
    </row>
    <row r="5" spans="1:6" ht="20.25" x14ac:dyDescent="0.25">
      <c r="A5" s="51" t="s">
        <v>24</v>
      </c>
      <c r="B5" s="57">
        <v>0.33900000000000002</v>
      </c>
      <c r="C5" s="57">
        <v>1.7949999999999999</v>
      </c>
      <c r="D5" s="57">
        <v>-0.65400000000000003</v>
      </c>
      <c r="E5" s="57">
        <v>1.4</v>
      </c>
      <c r="F5" s="57">
        <v>0.23400000000000001</v>
      </c>
    </row>
    <row r="6" spans="1:6" ht="20.25" x14ac:dyDescent="0.25">
      <c r="A6" s="50" t="s">
        <v>25</v>
      </c>
      <c r="B6" s="56">
        <v>0.33800000000000002</v>
      </c>
      <c r="C6" s="56">
        <v>1.7969999999999999</v>
      </c>
      <c r="D6" s="56">
        <v>-0.65500000000000003</v>
      </c>
      <c r="E6" s="56">
        <v>1.42</v>
      </c>
      <c r="F6" s="56">
        <v>1.4339999999999999</v>
      </c>
    </row>
    <row r="7" spans="1:6" x14ac:dyDescent="0.25">
      <c r="A7" s="62" t="s">
        <v>46</v>
      </c>
      <c r="B7" s="63">
        <v>0.33761000000000002</v>
      </c>
      <c r="C7" s="63">
        <v>1.7963</v>
      </c>
      <c r="D7" s="63">
        <v>-0.65544000000000002</v>
      </c>
      <c r="E7" s="63">
        <v>1.4139999999999999</v>
      </c>
      <c r="F7" s="63">
        <v>0.23200000000000001</v>
      </c>
    </row>
    <row r="8" spans="1:6" x14ac:dyDescent="0.25">
      <c r="A8" s="60" t="s">
        <v>47</v>
      </c>
      <c r="B8" s="64">
        <f>ABS(B7-LARGE(B4:B6,1))</f>
        <v>2.3900000000000032E-3</v>
      </c>
      <c r="C8" s="64">
        <f>ABS(C7-LARGE(C4:C6,1))</f>
        <v>6.9999999999992291E-4</v>
      </c>
      <c r="D8" s="64">
        <f>ABS(D7-LARGE(D4:D6,1))</f>
        <v>3.4399999999999986E-3</v>
      </c>
      <c r="E8" s="64">
        <f>ABS(E7-LARGE(E4:E6,1))</f>
        <v>6.0000000000000053E-3</v>
      </c>
      <c r="F8" s="64">
        <f>ABS(F7-LARGE(F4:F5,1))</f>
        <v>2.0000000000000018E-3</v>
      </c>
    </row>
    <row r="10" spans="1:6" x14ac:dyDescent="0.25">
      <c r="E10" s="54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145" zoomScaleNormal="145" workbookViewId="0">
      <selection activeCell="D29" sqref="D29"/>
    </sheetView>
  </sheetViews>
  <sheetFormatPr defaultRowHeight="15" x14ac:dyDescent="0.25"/>
  <cols>
    <col min="1" max="1" width="28.42578125" customWidth="1"/>
    <col min="2" max="2" width="21.7109375" customWidth="1"/>
    <col min="3" max="3" width="21.42578125" customWidth="1"/>
    <col min="4" max="5" width="21.7109375" customWidth="1"/>
    <col min="6" max="6" width="27" customWidth="1"/>
  </cols>
  <sheetData>
    <row r="1" spans="1:6" ht="18.75" x14ac:dyDescent="0.25">
      <c r="B1" s="65" t="s">
        <v>39</v>
      </c>
      <c r="C1" s="66"/>
      <c r="D1" s="66"/>
      <c r="E1" s="66"/>
      <c r="F1" s="66"/>
    </row>
    <row r="2" spans="1:6" ht="18.75" x14ac:dyDescent="0.25">
      <c r="A2" s="49" t="s">
        <v>29</v>
      </c>
      <c r="B2" s="49" t="s">
        <v>28</v>
      </c>
      <c r="C2" s="49" t="s">
        <v>31</v>
      </c>
      <c r="D2" s="49" t="s">
        <v>30</v>
      </c>
      <c r="E2" s="49" t="s">
        <v>32</v>
      </c>
      <c r="F2" s="49" t="s">
        <v>33</v>
      </c>
    </row>
    <row r="3" spans="1:6" ht="20.25" x14ac:dyDescent="0.25">
      <c r="A3" s="50" t="s">
        <v>23</v>
      </c>
      <c r="B3" s="52">
        <v>8</v>
      </c>
      <c r="C3" s="52">
        <v>8</v>
      </c>
      <c r="D3" s="52">
        <v>8</v>
      </c>
      <c r="E3" s="52">
        <v>5</v>
      </c>
      <c r="F3" s="52">
        <v>7</v>
      </c>
    </row>
    <row r="4" spans="1:6" ht="20.25" x14ac:dyDescent="0.25">
      <c r="A4" s="51" t="s">
        <v>24</v>
      </c>
      <c r="B4" s="53">
        <v>2</v>
      </c>
      <c r="C4" s="53">
        <v>4</v>
      </c>
      <c r="D4" s="53">
        <v>5</v>
      </c>
      <c r="E4" s="53">
        <v>2</v>
      </c>
      <c r="F4" s="53">
        <v>4</v>
      </c>
    </row>
    <row r="5" spans="1:6" ht="20.25" x14ac:dyDescent="0.25">
      <c r="A5" s="50" t="s">
        <v>25</v>
      </c>
      <c r="B5" s="52">
        <v>4</v>
      </c>
      <c r="C5" s="52">
        <v>3</v>
      </c>
      <c r="D5" s="52">
        <v>4</v>
      </c>
      <c r="E5" s="52">
        <v>3</v>
      </c>
      <c r="F5" s="52">
        <v>4</v>
      </c>
    </row>
    <row r="6" spans="1:6" x14ac:dyDescent="0.25">
      <c r="A6" s="59" t="s">
        <v>48</v>
      </c>
      <c r="B6" s="58" t="s">
        <v>23</v>
      </c>
      <c r="C6" s="58" t="s">
        <v>23</v>
      </c>
      <c r="D6" s="58" t="s">
        <v>23</v>
      </c>
      <c r="E6" s="58" t="s">
        <v>23</v>
      </c>
      <c r="F6" s="58" t="s">
        <v>23</v>
      </c>
    </row>
    <row r="7" spans="1:6" x14ac:dyDescent="0.25">
      <c r="A7" s="59" t="s">
        <v>49</v>
      </c>
      <c r="B7" s="58" t="s">
        <v>24</v>
      </c>
      <c r="C7" s="58" t="s">
        <v>25</v>
      </c>
      <c r="D7" s="58" t="s">
        <v>25</v>
      </c>
      <c r="E7" s="58" t="s">
        <v>24</v>
      </c>
      <c r="F7" s="58" t="s">
        <v>43</v>
      </c>
    </row>
    <row r="8" spans="1:6" x14ac:dyDescent="0.25">
      <c r="B8" s="55">
        <v>1</v>
      </c>
      <c r="C8" s="55">
        <v>2</v>
      </c>
      <c r="D8" s="55">
        <v>3</v>
      </c>
      <c r="E8" s="55">
        <v>4</v>
      </c>
      <c r="F8" s="55">
        <v>5</v>
      </c>
    </row>
    <row r="10" spans="1:6" x14ac:dyDescent="0.25">
      <c r="E10" s="54"/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opLeftCell="B1" zoomScale="145" zoomScaleNormal="145" workbookViewId="0">
      <selection activeCell="F23" sqref="F23"/>
    </sheetView>
  </sheetViews>
  <sheetFormatPr defaultRowHeight="15" x14ac:dyDescent="0.25"/>
  <cols>
    <col min="2" max="2" width="17.42578125" customWidth="1"/>
    <col min="3" max="3" width="10.140625" customWidth="1"/>
    <col min="5" max="5" width="11" style="33" customWidth="1"/>
    <col min="6" max="6" width="13.28515625" style="31" customWidth="1"/>
    <col min="7" max="7" width="15.42578125" style="29" customWidth="1"/>
  </cols>
  <sheetData>
    <row r="1" spans="2:7" x14ac:dyDescent="0.25">
      <c r="E1" s="34" t="s">
        <v>23</v>
      </c>
      <c r="F1" s="35" t="s">
        <v>24</v>
      </c>
      <c r="G1" s="36" t="s">
        <v>25</v>
      </c>
    </row>
    <row r="2" spans="2:7" x14ac:dyDescent="0.25">
      <c r="B2" s="27" t="s">
        <v>6</v>
      </c>
      <c r="C2" s="3"/>
      <c r="D2" s="3"/>
      <c r="E2" s="32">
        <v>0.34</v>
      </c>
      <c r="F2" s="30">
        <v>0.33900000000000002</v>
      </c>
      <c r="G2" s="28">
        <v>0.33800000000000002</v>
      </c>
    </row>
    <row r="3" spans="2:7" x14ac:dyDescent="0.25">
      <c r="B3" s="3" t="s">
        <v>9</v>
      </c>
      <c r="C3" s="20">
        <v>0.01</v>
      </c>
      <c r="D3" s="3"/>
      <c r="E3" s="32"/>
      <c r="F3" s="30"/>
      <c r="G3" s="28"/>
    </row>
    <row r="4" spans="2:7" x14ac:dyDescent="0.25">
      <c r="B4" s="3" t="s">
        <v>10</v>
      </c>
      <c r="C4" s="5">
        <v>0</v>
      </c>
      <c r="D4" s="5">
        <v>1</v>
      </c>
      <c r="E4" s="32"/>
      <c r="F4" s="30"/>
      <c r="G4" s="28"/>
    </row>
    <row r="5" spans="2:7" x14ac:dyDescent="0.25">
      <c r="B5" s="25" t="s">
        <v>15</v>
      </c>
      <c r="C5" s="5">
        <v>1</v>
      </c>
      <c r="D5" s="5"/>
      <c r="E5" s="32"/>
      <c r="F5" s="30"/>
      <c r="G5" s="28"/>
    </row>
    <row r="6" spans="2:7" x14ac:dyDescent="0.25">
      <c r="E6" s="32"/>
      <c r="F6" s="30"/>
      <c r="G6" s="28"/>
    </row>
    <row r="7" spans="2:7" x14ac:dyDescent="0.25">
      <c r="B7" s="27" t="s">
        <v>14</v>
      </c>
      <c r="C7" s="3"/>
      <c r="D7" s="3"/>
      <c r="E7" s="32">
        <v>1.7889999999999999</v>
      </c>
      <c r="F7" s="30">
        <v>1.7949999999999999</v>
      </c>
      <c r="G7" s="28">
        <v>1.7969999999999999</v>
      </c>
    </row>
    <row r="8" spans="2:7" x14ac:dyDescent="0.25">
      <c r="B8" s="3" t="s">
        <v>9</v>
      </c>
      <c r="C8" s="20">
        <v>0.03</v>
      </c>
      <c r="D8" s="3"/>
      <c r="E8" s="32"/>
      <c r="F8" s="30"/>
      <c r="G8" s="28"/>
    </row>
    <row r="9" spans="2:7" x14ac:dyDescent="0.25">
      <c r="B9" s="3" t="s">
        <v>10</v>
      </c>
      <c r="C9" s="5">
        <v>0</v>
      </c>
      <c r="D9" s="5">
        <v>2</v>
      </c>
      <c r="E9" s="32"/>
      <c r="F9" s="30"/>
      <c r="G9" s="28"/>
    </row>
    <row r="10" spans="2:7" x14ac:dyDescent="0.25">
      <c r="B10" s="25" t="s">
        <v>15</v>
      </c>
      <c r="C10" s="5">
        <v>2</v>
      </c>
      <c r="D10" s="5"/>
      <c r="E10" s="32"/>
      <c r="F10" s="30"/>
      <c r="G10" s="28"/>
    </row>
    <row r="11" spans="2:7" x14ac:dyDescent="0.25">
      <c r="E11" s="32"/>
      <c r="F11" s="30"/>
      <c r="G11" s="28"/>
    </row>
    <row r="12" spans="2:7" x14ac:dyDescent="0.25">
      <c r="B12" s="27" t="s">
        <v>21</v>
      </c>
      <c r="C12" s="3"/>
      <c r="D12" s="3"/>
      <c r="E12" s="32">
        <v>-0.65200000000000002</v>
      </c>
      <c r="F12" s="30">
        <v>-0.65400000000000003</v>
      </c>
      <c r="G12" s="28">
        <v>-0.65500000000000003</v>
      </c>
    </row>
    <row r="13" spans="2:7" x14ac:dyDescent="0.25">
      <c r="B13" s="3" t="s">
        <v>9</v>
      </c>
      <c r="C13" s="20">
        <v>0.01</v>
      </c>
      <c r="D13" s="3"/>
      <c r="E13" s="32"/>
      <c r="F13" s="30"/>
      <c r="G13" s="28"/>
    </row>
    <row r="14" spans="2:7" x14ac:dyDescent="0.25">
      <c r="B14" s="3" t="s">
        <v>10</v>
      </c>
      <c r="C14" s="5">
        <v>-1</v>
      </c>
      <c r="D14" s="5">
        <v>0</v>
      </c>
      <c r="E14" s="32"/>
      <c r="F14" s="30"/>
      <c r="G14" s="28"/>
    </row>
    <row r="15" spans="2:7" x14ac:dyDescent="0.25">
      <c r="B15" s="25" t="s">
        <v>15</v>
      </c>
      <c r="C15" s="5">
        <v>-1</v>
      </c>
      <c r="D15" s="5"/>
      <c r="E15" s="32"/>
      <c r="F15" s="30"/>
      <c r="G15" s="28"/>
    </row>
    <row r="16" spans="2:7" x14ac:dyDescent="0.25">
      <c r="E16" s="32"/>
      <c r="F16" s="30"/>
      <c r="G16" s="28"/>
    </row>
    <row r="17" spans="2:7" x14ac:dyDescent="0.25">
      <c r="B17" s="27" t="s">
        <v>26</v>
      </c>
      <c r="C17" s="3"/>
      <c r="D17" s="3"/>
      <c r="E17" s="32">
        <v>1.41</v>
      </c>
      <c r="F17" s="30">
        <v>1.4</v>
      </c>
      <c r="G17" s="28">
        <v>1.42</v>
      </c>
    </row>
    <row r="18" spans="2:7" x14ac:dyDescent="0.25">
      <c r="B18" s="3" t="s">
        <v>9</v>
      </c>
      <c r="C18" s="26">
        <v>0.1</v>
      </c>
      <c r="D18" s="3"/>
      <c r="E18" s="32"/>
      <c r="F18" s="30"/>
      <c r="G18" s="28"/>
    </row>
    <row r="19" spans="2:7" x14ac:dyDescent="0.25">
      <c r="B19" s="3" t="s">
        <v>10</v>
      </c>
      <c r="C19" s="5">
        <v>1</v>
      </c>
      <c r="D19" s="5">
        <v>2</v>
      </c>
      <c r="E19" s="32"/>
      <c r="F19" s="30"/>
      <c r="G19" s="28"/>
    </row>
    <row r="20" spans="2:7" x14ac:dyDescent="0.25">
      <c r="B20" s="25" t="s">
        <v>15</v>
      </c>
      <c r="C20" s="5">
        <v>2</v>
      </c>
      <c r="D20" s="5"/>
      <c r="E20" s="32"/>
      <c r="F20" s="30"/>
      <c r="G20" s="28"/>
    </row>
    <row r="21" spans="2:7" x14ac:dyDescent="0.25">
      <c r="E21" s="32"/>
      <c r="F21" s="30"/>
      <c r="G21" s="28"/>
    </row>
    <row r="22" spans="2:7" x14ac:dyDescent="0.25">
      <c r="B22" s="27" t="s">
        <v>27</v>
      </c>
      <c r="C22" s="3"/>
      <c r="D22" s="3"/>
      <c r="E22" s="32">
        <v>0.22700000000000001</v>
      </c>
      <c r="F22" s="30">
        <v>0.23400000000000001</v>
      </c>
      <c r="G22" s="28">
        <v>1.4339999999999999</v>
      </c>
    </row>
    <row r="23" spans="2:7" x14ac:dyDescent="0.25">
      <c r="B23" s="3" t="s">
        <v>9</v>
      </c>
      <c r="C23" s="20">
        <v>0.02</v>
      </c>
      <c r="D23" s="3"/>
      <c r="E23" s="32"/>
      <c r="F23" s="30"/>
      <c r="G23" s="28"/>
    </row>
    <row r="24" spans="2:7" x14ac:dyDescent="0.25">
      <c r="B24" s="3" t="s">
        <v>10</v>
      </c>
      <c r="C24" s="5">
        <v>0</v>
      </c>
      <c r="D24" s="5">
        <v>1</v>
      </c>
      <c r="E24" s="32"/>
      <c r="F24" s="30"/>
      <c r="G24" s="28"/>
    </row>
    <row r="25" spans="2:7" x14ac:dyDescent="0.25">
      <c r="B25" s="25" t="s">
        <v>15</v>
      </c>
      <c r="C25" s="5">
        <v>2</v>
      </c>
      <c r="D25" s="5"/>
      <c r="E25" s="32"/>
      <c r="F25" s="30"/>
      <c r="G2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método da bissecção</vt:lpstr>
      <vt:lpstr>método da falsa posição</vt:lpstr>
      <vt:lpstr>método de Newton-Raphson</vt:lpstr>
      <vt:lpstr>métodoXtempo</vt:lpstr>
      <vt:lpstr>métodoXresultado</vt:lpstr>
      <vt:lpstr>métodoXiterações</vt:lpstr>
      <vt:lpstr>testes</vt:lpstr>
      <vt:lpstr>Gráf1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2016-07-31T16:23:10Z</dcterms:modified>
</cp:coreProperties>
</file>