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110_1/製造數據科學/MDS_Assignment4_2021/MDS_Assignment4_r08725059_張煜柔/"/>
    </mc:Choice>
  </mc:AlternateContent>
  <xr:revisionPtr revIDLastSave="0" documentId="13_ncr:1_{BC4C86E5-E56C-B94B-90FA-DE4B4776985A}" xr6:coauthVersionLast="45" xr6:coauthVersionMax="45" xr10:uidLastSave="{00000000-0000-0000-0000-000000000000}"/>
  <bookViews>
    <workbookView xWindow="0" yWindow="560" windowWidth="25600" windowHeight="14120" activeTab="1" xr2:uid="{17EC4A1F-64C4-5844-A585-181110F5B507}"/>
  </bookViews>
  <sheets>
    <sheet name="1-a, b" sheetId="1" r:id="rId1"/>
    <sheet name="1-c,d,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E24" i="5"/>
  <c r="M26" i="5" l="1"/>
  <c r="M25" i="5"/>
  <c r="L28" i="5" s="1"/>
  <c r="L29" i="5" s="1"/>
  <c r="M24" i="5"/>
  <c r="P28" i="5" s="1"/>
  <c r="P29" i="5" s="1"/>
  <c r="Q28" i="5" s="1"/>
  <c r="K30" i="5" s="1"/>
  <c r="P3" i="5" s="1"/>
  <c r="O3" i="5" s="1"/>
  <c r="E25" i="5"/>
  <c r="H28" i="5"/>
  <c r="E26" i="5"/>
  <c r="N22" i="5"/>
  <c r="L22" i="5"/>
  <c r="F22" i="5"/>
  <c r="D22" i="5"/>
  <c r="N21" i="5"/>
  <c r="L21" i="5"/>
  <c r="F21" i="5"/>
  <c r="D21" i="5"/>
  <c r="N20" i="5"/>
  <c r="L20" i="5"/>
  <c r="F20" i="5"/>
  <c r="D20" i="5"/>
  <c r="N19" i="5"/>
  <c r="L19" i="5"/>
  <c r="F19" i="5"/>
  <c r="D19" i="5"/>
  <c r="N18" i="5"/>
  <c r="L18" i="5"/>
  <c r="F18" i="5"/>
  <c r="D18" i="5"/>
  <c r="N17" i="5"/>
  <c r="L17" i="5"/>
  <c r="F17" i="5"/>
  <c r="D17" i="5"/>
  <c r="N16" i="5"/>
  <c r="L16" i="5"/>
  <c r="F16" i="5"/>
  <c r="D16" i="5"/>
  <c r="N15" i="5"/>
  <c r="L15" i="5"/>
  <c r="F15" i="5"/>
  <c r="D15" i="5"/>
  <c r="N14" i="5"/>
  <c r="L14" i="5"/>
  <c r="F14" i="5"/>
  <c r="D14" i="5"/>
  <c r="N13" i="5"/>
  <c r="L13" i="5"/>
  <c r="F13" i="5"/>
  <c r="D13" i="5"/>
  <c r="N12" i="5"/>
  <c r="L12" i="5"/>
  <c r="F12" i="5"/>
  <c r="D12" i="5"/>
  <c r="N11" i="5"/>
  <c r="L11" i="5"/>
  <c r="F11" i="5"/>
  <c r="D11" i="5"/>
  <c r="N10" i="5"/>
  <c r="L10" i="5"/>
  <c r="F10" i="5"/>
  <c r="D10" i="5"/>
  <c r="N9" i="5"/>
  <c r="L9" i="5"/>
  <c r="F9" i="5"/>
  <c r="D9" i="5"/>
  <c r="R8" i="5"/>
  <c r="R6" i="5" s="1"/>
  <c r="N8" i="5"/>
  <c r="L8" i="5"/>
  <c r="J8" i="5"/>
  <c r="J9" i="5" s="1"/>
  <c r="F8" i="5"/>
  <c r="D8" i="5"/>
  <c r="N7" i="5"/>
  <c r="L7" i="5"/>
  <c r="F7" i="5"/>
  <c r="D7" i="5"/>
  <c r="N6" i="5"/>
  <c r="L6" i="5"/>
  <c r="F6" i="5"/>
  <c r="D6" i="5"/>
  <c r="N5" i="5"/>
  <c r="L5" i="5"/>
  <c r="F5" i="5"/>
  <c r="D5" i="5"/>
  <c r="N4" i="5"/>
  <c r="L4" i="5"/>
  <c r="F4" i="5"/>
  <c r="D4" i="5"/>
  <c r="N3" i="5"/>
  <c r="L3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F3" i="5"/>
  <c r="D3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D28" i="5" l="1"/>
  <c r="Q13" i="5"/>
  <c r="R9" i="5"/>
  <c r="R11" i="5" s="1"/>
  <c r="J6" i="5"/>
  <c r="H29" i="5"/>
  <c r="D29" i="5"/>
  <c r="J10" i="5"/>
  <c r="J11" i="5"/>
  <c r="R10" i="5" l="1"/>
  <c r="I28" i="5"/>
  <c r="C30" i="5" s="1"/>
  <c r="H3" i="5" s="1"/>
  <c r="G3" i="5" s="1"/>
  <c r="I13" i="5" l="1"/>
  <c r="J3" i="1"/>
  <c r="E21" i="1"/>
  <c r="L9" i="1"/>
  <c r="K10" i="1"/>
  <c r="J11" i="1"/>
  <c r="L17" i="1"/>
  <c r="K18" i="1"/>
  <c r="J19" i="1"/>
  <c r="L8" i="1"/>
  <c r="K17" i="1"/>
  <c r="K3" i="1"/>
  <c r="L3" i="1"/>
  <c r="J4" i="1"/>
  <c r="L10" i="1"/>
  <c r="K11" i="1"/>
  <c r="J12" i="1"/>
  <c r="L18" i="1"/>
  <c r="K19" i="1"/>
  <c r="J20" i="1"/>
  <c r="K4" i="1"/>
  <c r="J5" i="1"/>
  <c r="L11" i="1"/>
  <c r="K12" i="1"/>
  <c r="J13" i="1"/>
  <c r="L19" i="1"/>
  <c r="K20" i="1"/>
  <c r="J21" i="1"/>
  <c r="K9" i="1"/>
  <c r="J18" i="1"/>
  <c r="L4" i="1"/>
  <c r="K5" i="1"/>
  <c r="J6" i="1"/>
  <c r="L12" i="1"/>
  <c r="K13" i="1"/>
  <c r="J14" i="1"/>
  <c r="L20" i="1"/>
  <c r="K21" i="1"/>
  <c r="J22" i="1"/>
  <c r="L5" i="1"/>
  <c r="K6" i="1"/>
  <c r="J7" i="1"/>
  <c r="L13" i="1"/>
  <c r="K14" i="1"/>
  <c r="J15" i="1"/>
  <c r="L21" i="1"/>
  <c r="K22" i="1"/>
  <c r="L6" i="1"/>
  <c r="K7" i="1"/>
  <c r="J8" i="1"/>
  <c r="L14" i="1"/>
  <c r="K15" i="1"/>
  <c r="J16" i="1"/>
  <c r="L2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L7" i="1"/>
  <c r="K8" i="1"/>
  <c r="J9" i="1"/>
  <c r="L15" i="1"/>
  <c r="K16" i="1"/>
  <c r="J17" i="1"/>
  <c r="J10" i="1"/>
  <c r="L16" i="1"/>
  <c r="D6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3" i="1"/>
  <c r="E10" i="1"/>
  <c r="D19" i="1"/>
  <c r="F5" i="1"/>
  <c r="D15" i="1"/>
  <c r="F18" i="1"/>
  <c r="F20" i="1"/>
  <c r="E12" i="1"/>
  <c r="E15" i="1"/>
  <c r="D16" i="1"/>
  <c r="D7" i="1"/>
  <c r="F22" i="1"/>
  <c r="F13" i="1"/>
  <c r="F15" i="1"/>
  <c r="E13" i="1"/>
  <c r="E5" i="1"/>
  <c r="D13" i="1"/>
  <c r="E9" i="1"/>
  <c r="E6" i="1"/>
  <c r="E7" i="1"/>
  <c r="D18" i="1"/>
  <c r="D4" i="1"/>
  <c r="F19" i="1"/>
  <c r="E8" i="1"/>
  <c r="F16" i="1"/>
  <c r="F10" i="1"/>
  <c r="E20" i="1"/>
  <c r="E14" i="1"/>
  <c r="F6" i="1"/>
  <c r="D9" i="1"/>
  <c r="E17" i="1"/>
  <c r="E11" i="1"/>
  <c r="F4" i="1"/>
  <c r="F21" i="1"/>
  <c r="D8" i="1"/>
  <c r="E16" i="1"/>
  <c r="F3" i="1"/>
  <c r="D20" i="1"/>
  <c r="E22" i="1"/>
  <c r="F14" i="1"/>
  <c r="D17" i="1"/>
  <c r="F9" i="1"/>
  <c r="E4" i="1"/>
  <c r="F17" i="1"/>
  <c r="E3" i="1"/>
  <c r="D11" i="1"/>
  <c r="F11" i="1"/>
  <c r="F12" i="1"/>
  <c r="F8" i="1"/>
  <c r="E18" i="1"/>
  <c r="D12" i="1"/>
  <c r="D22" i="1"/>
  <c r="D21" i="1"/>
  <c r="F7" i="1"/>
  <c r="D10" i="1"/>
  <c r="D14" i="1"/>
  <c r="E19" i="1"/>
  <c r="D5" i="1"/>
</calcChain>
</file>

<file path=xl/sharedStrings.xml><?xml version="1.0" encoding="utf-8"?>
<sst xmlns="http://schemas.openxmlformats.org/spreadsheetml/2006/main" count="79" uniqueCount="32">
  <si>
    <t>EWMA chart -2</t>
    <phoneticPr fontId="1" type="noConversion"/>
  </si>
  <si>
    <t>Zi</t>
    <phoneticPr fontId="5" type="noConversion"/>
  </si>
  <si>
    <t>UCL</t>
    <phoneticPr fontId="5" type="noConversion"/>
  </si>
  <si>
    <t>CL</t>
    <phoneticPr fontId="5" type="noConversion"/>
  </si>
  <si>
    <t>LCL</t>
    <phoneticPr fontId="5" type="noConversion"/>
  </si>
  <si>
    <r>
      <t>Z =μ</t>
    </r>
    <r>
      <rPr>
        <sz val="8"/>
        <color theme="1"/>
        <rFont val="新細明體"/>
        <family val="1"/>
        <charset val="136"/>
      </rPr>
      <t>0</t>
    </r>
    <r>
      <rPr>
        <sz val="12"/>
        <color theme="1"/>
        <rFont val="新細明體"/>
        <family val="2"/>
        <charset val="136"/>
        <scheme val="minor"/>
      </rPr>
      <t xml:space="preserve"> = X</t>
    </r>
    <r>
      <rPr>
        <sz val="8"/>
        <color theme="1"/>
        <rFont val="新細明體 (本文)"/>
        <charset val="136"/>
      </rPr>
      <t>barbar</t>
    </r>
    <r>
      <rPr>
        <sz val="12"/>
        <color theme="1"/>
        <rFont val="新細明體 (本文)"/>
        <charset val="136"/>
      </rPr>
      <t xml:space="preserve"> =</t>
    </r>
    <phoneticPr fontId="5" type="noConversion"/>
  </si>
  <si>
    <t>σ=</t>
    <phoneticPr fontId="5" type="noConversion"/>
  </si>
  <si>
    <t>L=</t>
    <phoneticPr fontId="5" type="noConversion"/>
  </si>
  <si>
    <t>λ=</t>
    <phoneticPr fontId="5" type="noConversion"/>
  </si>
  <si>
    <t xml:space="preserve">Sample No. </t>
  </si>
  <si>
    <t xml:space="preserve">Heart Rate </t>
  </si>
  <si>
    <t>EWMA chart - a</t>
    <phoneticPr fontId="1" type="noConversion"/>
  </si>
  <si>
    <t>g=</t>
    <phoneticPr fontId="1" type="noConversion"/>
  </si>
  <si>
    <t>original mean</t>
    <phoneticPr fontId="1" type="noConversion"/>
  </si>
  <si>
    <t>d(shift幾倍σ)=</t>
    <phoneticPr fontId="1" type="noConversion"/>
  </si>
  <si>
    <t>w=</t>
    <phoneticPr fontId="1" type="noConversion"/>
  </si>
  <si>
    <t>φ(w)^-1 =</t>
    <phoneticPr fontId="1" type="noConversion"/>
  </si>
  <si>
    <t>Φ(w)=</t>
    <phoneticPr fontId="1" type="noConversion"/>
  </si>
  <si>
    <t>ARL</t>
    <phoneticPr fontId="5" type="noConversion"/>
  </si>
  <si>
    <t>p</t>
    <phoneticPr fontId="5" type="noConversion"/>
  </si>
  <si>
    <t>UCL</t>
    <phoneticPr fontId="1" type="noConversion"/>
  </si>
  <si>
    <t>LCL</t>
    <phoneticPr fontId="1" type="noConversion"/>
  </si>
  <si>
    <t>V(Z)=</t>
    <phoneticPr fontId="1" type="noConversion"/>
  </si>
  <si>
    <t>P</t>
    <phoneticPr fontId="1" type="noConversion"/>
  </si>
  <si>
    <t>&lt;=</t>
    <phoneticPr fontId="1" type="noConversion"/>
  </si>
  <si>
    <t>Z</t>
    <phoneticPr fontId="1" type="noConversion"/>
  </si>
  <si>
    <t>n=</t>
    <phoneticPr fontId="1" type="noConversion"/>
  </si>
  <si>
    <t>In control=</t>
    <phoneticPr fontId="1" type="noConversion"/>
  </si>
  <si>
    <t>out of control=</t>
    <phoneticPr fontId="1" type="noConversion"/>
  </si>
  <si>
    <t>嗷嗷煜柔兒～</t>
    <phoneticPr fontId="1" type="noConversion"/>
  </si>
  <si>
    <t>我還是覺得很神秘耶 為啥 LCL UCL 比 CL 還低QQ</t>
    <phoneticPr fontId="1" type="noConversion"/>
  </si>
  <si>
    <t>但我想要偷睡覺 所以等等問你可以嗎！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</si>
</sst>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8"/>
      <color theme="1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8"/>
      <color theme="1"/>
      <name val="新細明體 (本文)"/>
      <charset val="136"/>
    </font>
    <font>
      <sz val="12"/>
      <color theme="1"/>
      <name val="新細明體 (本文)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left"/>
    </xf>
    <xf numFmtId="0" fontId="0" fillId="0" borderId="0" xfId="0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0" fillId="0" borderId="6" xfId="0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EWMA chart - a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'1-a, b'!$B$2</c:f>
              <c:strCache>
                <c:ptCount val="1"/>
                <c:pt idx="0">
                  <c:v>Heart 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'1-a, b'!$B$3:$B$22</c:f>
              <c:numCache>
                <c:formatCode>General</c:formatCode>
                <c:ptCount val="20"/>
                <c:pt idx="0">
                  <c:v>68</c:v>
                </c:pt>
                <c:pt idx="1">
                  <c:v>71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67</c:v>
                </c:pt>
                <c:pt idx="8">
                  <c:v>70</c:v>
                </c:pt>
                <c:pt idx="9">
                  <c:v>70</c:v>
                </c:pt>
                <c:pt idx="10">
                  <c:v>79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084E-9403-2921BA5B080B}"/>
            </c:ext>
          </c:extLst>
        </c:ser>
        <c:ser>
          <c:idx val="1"/>
          <c:order val="1"/>
          <c:tx>
            <c:strRef>
              <c:f>'1-a, b'!$D$2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'1-a, b'!$D$3:$D$22</c:f>
              <c:numCache>
                <c:formatCode>General</c:formatCode>
                <c:ptCount val="20"/>
                <c:pt idx="0">
                  <c:v>70.843000000000004</c:v>
                </c:pt>
                <c:pt idx="1">
                  <c:v>71.134140507168311</c:v>
                </c:pt>
                <c:pt idx="2">
                  <c:v>71.323832126404255</c:v>
                </c:pt>
                <c:pt idx="3">
                  <c:v>71.459520302739563</c:v>
                </c:pt>
                <c:pt idx="4">
                  <c:v>71.560804474118484</c:v>
                </c:pt>
                <c:pt idx="5">
                  <c:v>71.638260843457758</c:v>
                </c:pt>
                <c:pt idx="6">
                  <c:v>71.698413041305798</c:v>
                </c:pt>
                <c:pt idx="7">
                  <c:v>71.745617528466894</c:v>
                </c:pt>
                <c:pt idx="8">
                  <c:v>71.782937253553698</c:v>
                </c:pt>
                <c:pt idx="9">
                  <c:v>71.812603059853089</c:v>
                </c:pt>
                <c:pt idx="10">
                  <c:v>71.836281073419016</c:v>
                </c:pt>
                <c:pt idx="11">
                  <c:v>71.855238751827784</c:v>
                </c:pt>
                <c:pt idx="12">
                  <c:v>71.870453626607627</c:v>
                </c:pt>
                <c:pt idx="13">
                  <c:v>71.882687542616836</c:v>
                </c:pt>
                <c:pt idx="14">
                  <c:v>71.892539043277822</c:v>
                </c:pt>
                <c:pt idx="15">
                  <c:v>71.900481324446005</c:v>
                </c:pt>
                <c:pt idx="16">
                  <c:v>71.906890323091531</c:v>
                </c:pt>
                <c:pt idx="17">
                  <c:v>71.912065864577656</c:v>
                </c:pt>
                <c:pt idx="18">
                  <c:v>71.916247806284801</c:v>
                </c:pt>
                <c:pt idx="19">
                  <c:v>71.919628500680261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084E-9403-2921BA5B080B}"/>
            </c:ext>
          </c:extLst>
        </c:ser>
        <c:ser>
          <c:idx val="2"/>
          <c:order val="2"/>
          <c:tx>
            <c:strRef>
              <c:f>'1-a, b'!$E$2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'1-a, b'!$E$3:$E$22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084E-9403-2921BA5B080B}"/>
            </c:ext>
          </c:extLst>
        </c:ser>
        <c:ser>
          <c:idx val="3"/>
          <c:order val="3"/>
          <c:tx>
            <c:strRef>
              <c:f>'1-a, b'!$F$2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'1-a, b'!$F$3:$F$22</c:f>
              <c:numCache>
                <c:formatCode>General</c:formatCode>
                <c:ptCount val="20"/>
                <c:pt idx="0">
                  <c:v>69.156999999999996</c:v>
                </c:pt>
                <c:pt idx="1">
                  <c:v>68.865859492831689</c:v>
                </c:pt>
                <c:pt idx="2">
                  <c:v>68.676167873595745</c:v>
                </c:pt>
                <c:pt idx="3">
                  <c:v>68.540479697260437</c:v>
                </c:pt>
                <c:pt idx="4">
                  <c:v>68.439195525881516</c:v>
                </c:pt>
                <c:pt idx="5">
                  <c:v>68.361739156542242</c:v>
                </c:pt>
                <c:pt idx="6">
                  <c:v>68.301586958694202</c:v>
                </c:pt>
                <c:pt idx="7">
                  <c:v>68.254382471533106</c:v>
                </c:pt>
                <c:pt idx="8">
                  <c:v>68.217062746446302</c:v>
                </c:pt>
                <c:pt idx="9">
                  <c:v>68.187396940146911</c:v>
                </c:pt>
                <c:pt idx="10">
                  <c:v>68.163718926580984</c:v>
                </c:pt>
                <c:pt idx="11">
                  <c:v>68.144761248172216</c:v>
                </c:pt>
                <c:pt idx="12">
                  <c:v>68.129546373392373</c:v>
                </c:pt>
                <c:pt idx="13">
                  <c:v>68.117312457383164</c:v>
                </c:pt>
                <c:pt idx="14">
                  <c:v>68.107460956722178</c:v>
                </c:pt>
                <c:pt idx="15">
                  <c:v>68.099518675553995</c:v>
                </c:pt>
                <c:pt idx="16">
                  <c:v>68.093109676908469</c:v>
                </c:pt>
                <c:pt idx="17">
                  <c:v>68.087934135422344</c:v>
                </c:pt>
                <c:pt idx="18">
                  <c:v>68.083752193715199</c:v>
                </c:pt>
                <c:pt idx="19">
                  <c:v>68.080371499319739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084E-9403-2921BA5B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00336"/>
        <c:axId val="658375936"/>
      </c:lineChart>
      <c:catAx>
        <c:axId val="2986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375936"/>
        <c:crosses val="autoZero"/>
        <c:auto val="1"/>
        <c:lblAlgn val="ctr"/>
        <c:lblOffset val="100"/>
        <c:noMultiLvlLbl val="0"/>
      </c:catAx>
      <c:valAx>
        <c:axId val="6583759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6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EWMA chart - b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'1-a, b'!$B$2</c:f>
              <c:strCache>
                <c:ptCount val="1"/>
                <c:pt idx="0">
                  <c:v>Heart 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'1-a, b'!$B$3:$B$22</c:f>
              <c:numCache>
                <c:formatCode>General</c:formatCode>
                <c:ptCount val="20"/>
                <c:pt idx="0">
                  <c:v>68</c:v>
                </c:pt>
                <c:pt idx="1">
                  <c:v>71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67</c:v>
                </c:pt>
                <c:pt idx="8">
                  <c:v>70</c:v>
                </c:pt>
                <c:pt idx="9">
                  <c:v>70</c:v>
                </c:pt>
                <c:pt idx="10">
                  <c:v>79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5-2944-BBE8-FEC808307B41}"/>
            </c:ext>
          </c:extLst>
        </c:ser>
        <c:ser>
          <c:idx val="1"/>
          <c:order val="1"/>
          <c:tx>
            <c:strRef>
              <c:f>'1-a, b'!$J$2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'1-a, b'!$J$3:$J$22</c:f>
              <c:numCache>
                <c:formatCode>General</c:formatCode>
                <c:ptCount val="20"/>
                <c:pt idx="0">
                  <c:v>74.605000000000004</c:v>
                </c:pt>
                <c:pt idx="1">
                  <c:v>75.148546518193271</c:v>
                </c:pt>
                <c:pt idx="2">
                  <c:v>75.275690268817911</c:v>
                </c:pt>
                <c:pt idx="3">
                  <c:v>75.307000278229225</c:v>
                </c:pt>
                <c:pt idx="4">
                  <c:v>75.314798960288272</c:v>
                </c:pt>
                <c:pt idx="5">
                  <c:v>75.316746843425051</c:v>
                </c:pt>
                <c:pt idx="6">
                  <c:v>75.317233702713054</c:v>
                </c:pt>
                <c:pt idx="7">
                  <c:v>75.317355410569888</c:v>
                </c:pt>
                <c:pt idx="8">
                  <c:v>75.317385837098826</c:v>
                </c:pt>
                <c:pt idx="9">
                  <c:v>75.317393443703864</c:v>
                </c:pt>
                <c:pt idx="10">
                  <c:v>75.317395345353418</c:v>
                </c:pt>
                <c:pt idx="11">
                  <c:v>75.317395820765697</c:v>
                </c:pt>
                <c:pt idx="12">
                  <c:v>75.317395939618763</c:v>
                </c:pt>
                <c:pt idx="13">
                  <c:v>75.317395969332026</c:v>
                </c:pt>
                <c:pt idx="14">
                  <c:v>75.317395976760352</c:v>
                </c:pt>
                <c:pt idx="15">
                  <c:v>75.317395978617427</c:v>
                </c:pt>
                <c:pt idx="16">
                  <c:v>75.317395979081695</c:v>
                </c:pt>
                <c:pt idx="17">
                  <c:v>75.317395979197769</c:v>
                </c:pt>
                <c:pt idx="18">
                  <c:v>75.317395979226774</c:v>
                </c:pt>
                <c:pt idx="19">
                  <c:v>75.317395979234036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5-2944-BBE8-FEC808307B41}"/>
            </c:ext>
          </c:extLst>
        </c:ser>
        <c:ser>
          <c:idx val="2"/>
          <c:order val="2"/>
          <c:tx>
            <c:strRef>
              <c:f>'1-a, b'!$K$2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'1-a, b'!$K$3:$K$22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5-2944-BBE8-FEC808307B41}"/>
            </c:ext>
          </c:extLst>
        </c:ser>
        <c:ser>
          <c:idx val="3"/>
          <c:order val="3"/>
          <c:tx>
            <c:strRef>
              <c:f>'1-a, b'!$L$2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'1-a, b'!$L$3:$L$22</c:f>
              <c:numCache>
                <c:formatCode>General</c:formatCode>
                <c:ptCount val="20"/>
                <c:pt idx="0">
                  <c:v>65.394999999999996</c:v>
                </c:pt>
                <c:pt idx="1">
                  <c:v>64.851453481806729</c:v>
                </c:pt>
                <c:pt idx="2">
                  <c:v>64.724309731182089</c:v>
                </c:pt>
                <c:pt idx="3">
                  <c:v>64.692999721770775</c:v>
                </c:pt>
                <c:pt idx="4">
                  <c:v>64.685201039711728</c:v>
                </c:pt>
                <c:pt idx="5">
                  <c:v>64.683253156574949</c:v>
                </c:pt>
                <c:pt idx="6">
                  <c:v>64.682766297286946</c:v>
                </c:pt>
                <c:pt idx="7">
                  <c:v>64.682644589430112</c:v>
                </c:pt>
                <c:pt idx="8">
                  <c:v>64.682614162901174</c:v>
                </c:pt>
                <c:pt idx="9">
                  <c:v>64.682606556296136</c:v>
                </c:pt>
                <c:pt idx="10">
                  <c:v>64.682604654646582</c:v>
                </c:pt>
                <c:pt idx="11">
                  <c:v>64.682604179234303</c:v>
                </c:pt>
                <c:pt idx="12">
                  <c:v>64.682604060381237</c:v>
                </c:pt>
                <c:pt idx="13">
                  <c:v>64.682604030667974</c:v>
                </c:pt>
                <c:pt idx="14">
                  <c:v>64.682604023239648</c:v>
                </c:pt>
                <c:pt idx="15">
                  <c:v>64.682604021382573</c:v>
                </c:pt>
                <c:pt idx="16">
                  <c:v>64.682604020918305</c:v>
                </c:pt>
                <c:pt idx="17">
                  <c:v>64.682604020802231</c:v>
                </c:pt>
                <c:pt idx="18">
                  <c:v>64.682604020773226</c:v>
                </c:pt>
                <c:pt idx="19">
                  <c:v>64.682604020765964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5-2944-BBE8-FEC80830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00336"/>
        <c:axId val="658375936"/>
      </c:lineChart>
      <c:catAx>
        <c:axId val="2986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375936"/>
        <c:crosses val="autoZero"/>
        <c:auto val="1"/>
        <c:lblAlgn val="ctr"/>
        <c:lblOffset val="100"/>
        <c:noMultiLvlLbl val="0"/>
      </c:catAx>
      <c:valAx>
        <c:axId val="6583759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6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EWMA chart - c-a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'1-c,d,e'!$B$2</c:f>
              <c:strCache>
                <c:ptCount val="1"/>
                <c:pt idx="0">
                  <c:v>Heart 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'1-c,d,e'!$B$3:$B$22</c:f>
              <c:numCache>
                <c:formatCode>General</c:formatCode>
                <c:ptCount val="20"/>
                <c:pt idx="0">
                  <c:v>68</c:v>
                </c:pt>
                <c:pt idx="1">
                  <c:v>71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67</c:v>
                </c:pt>
                <c:pt idx="8">
                  <c:v>70</c:v>
                </c:pt>
                <c:pt idx="9">
                  <c:v>70</c:v>
                </c:pt>
                <c:pt idx="10">
                  <c:v>79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9-4340-987D-A649140BE101}"/>
            </c:ext>
          </c:extLst>
        </c:ser>
        <c:ser>
          <c:idx val="1"/>
          <c:order val="1"/>
          <c:tx>
            <c:strRef>
              <c:f>'1-c,d,e'!$D$2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'1-c,d,e'!$D$3:$D$22</c:f>
              <c:numCache>
                <c:formatCode>General</c:formatCode>
                <c:ptCount val="20"/>
                <c:pt idx="0">
                  <c:v>76.843000000000004</c:v>
                </c:pt>
                <c:pt idx="1">
                  <c:v>77.134140507168311</c:v>
                </c:pt>
                <c:pt idx="2">
                  <c:v>77.323832126404255</c:v>
                </c:pt>
                <c:pt idx="3">
                  <c:v>77.459520302739563</c:v>
                </c:pt>
                <c:pt idx="4">
                  <c:v>77.560804474118484</c:v>
                </c:pt>
                <c:pt idx="5">
                  <c:v>77.638260843457758</c:v>
                </c:pt>
                <c:pt idx="6">
                  <c:v>77.698413041305798</c:v>
                </c:pt>
                <c:pt idx="7">
                  <c:v>77.745617528466894</c:v>
                </c:pt>
                <c:pt idx="8">
                  <c:v>77.782937253553698</c:v>
                </c:pt>
                <c:pt idx="9">
                  <c:v>77.812603059853089</c:v>
                </c:pt>
                <c:pt idx="10">
                  <c:v>77.836281073419016</c:v>
                </c:pt>
                <c:pt idx="11">
                  <c:v>77.855238751827784</c:v>
                </c:pt>
                <c:pt idx="12">
                  <c:v>77.870453626607627</c:v>
                </c:pt>
                <c:pt idx="13">
                  <c:v>77.882687542616836</c:v>
                </c:pt>
                <c:pt idx="14">
                  <c:v>77.892539043277822</c:v>
                </c:pt>
                <c:pt idx="15">
                  <c:v>77.900481324446005</c:v>
                </c:pt>
                <c:pt idx="16">
                  <c:v>77.906890323091531</c:v>
                </c:pt>
                <c:pt idx="17">
                  <c:v>77.912065864577656</c:v>
                </c:pt>
                <c:pt idx="18">
                  <c:v>77.916247806284801</c:v>
                </c:pt>
                <c:pt idx="19">
                  <c:v>77.919628500680261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9-4340-987D-A649140BE101}"/>
            </c:ext>
          </c:extLst>
        </c:ser>
        <c:ser>
          <c:idx val="2"/>
          <c:order val="2"/>
          <c:tx>
            <c:strRef>
              <c:f>'1-c,d,e'!$E$2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'1-c,d,e'!$E$3:$E$22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9-4340-987D-A649140BE101}"/>
            </c:ext>
          </c:extLst>
        </c:ser>
        <c:ser>
          <c:idx val="3"/>
          <c:order val="3"/>
          <c:tx>
            <c:strRef>
              <c:f>'1-c,d,e'!$F$2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'1-c,d,e'!$F$3:$F$22</c:f>
              <c:numCache>
                <c:formatCode>General</c:formatCode>
                <c:ptCount val="20"/>
                <c:pt idx="0">
                  <c:v>75.156999999999996</c:v>
                </c:pt>
                <c:pt idx="1">
                  <c:v>74.865859492831689</c:v>
                </c:pt>
                <c:pt idx="2">
                  <c:v>74.676167873595745</c:v>
                </c:pt>
                <c:pt idx="3">
                  <c:v>74.540479697260437</c:v>
                </c:pt>
                <c:pt idx="4">
                  <c:v>74.439195525881516</c:v>
                </c:pt>
                <c:pt idx="5">
                  <c:v>74.361739156542242</c:v>
                </c:pt>
                <c:pt idx="6">
                  <c:v>74.301586958694202</c:v>
                </c:pt>
                <c:pt idx="7">
                  <c:v>74.254382471533106</c:v>
                </c:pt>
                <c:pt idx="8">
                  <c:v>74.217062746446302</c:v>
                </c:pt>
                <c:pt idx="9">
                  <c:v>74.187396940146911</c:v>
                </c:pt>
                <c:pt idx="10">
                  <c:v>74.163718926580984</c:v>
                </c:pt>
                <c:pt idx="11">
                  <c:v>74.144761248172216</c:v>
                </c:pt>
                <c:pt idx="12">
                  <c:v>74.129546373392373</c:v>
                </c:pt>
                <c:pt idx="13">
                  <c:v>74.117312457383164</c:v>
                </c:pt>
                <c:pt idx="14">
                  <c:v>74.107460956722178</c:v>
                </c:pt>
                <c:pt idx="15">
                  <c:v>74.099518675553995</c:v>
                </c:pt>
                <c:pt idx="16">
                  <c:v>74.093109676908469</c:v>
                </c:pt>
                <c:pt idx="17">
                  <c:v>74.087934135422344</c:v>
                </c:pt>
                <c:pt idx="18">
                  <c:v>74.083752193715199</c:v>
                </c:pt>
                <c:pt idx="19">
                  <c:v>74.080371499319739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9-4340-987D-A649140B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00336"/>
        <c:axId val="658375936"/>
      </c:lineChart>
      <c:catAx>
        <c:axId val="2986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375936"/>
        <c:crosses val="autoZero"/>
        <c:auto val="1"/>
        <c:lblAlgn val="ctr"/>
        <c:lblOffset val="100"/>
        <c:noMultiLvlLbl val="0"/>
      </c:catAx>
      <c:valAx>
        <c:axId val="6583759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6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EWMA chart - c-b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'1-c,d,e'!$B$2</c:f>
              <c:strCache>
                <c:ptCount val="1"/>
                <c:pt idx="0">
                  <c:v>Heart 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'1-c,d,e'!$B$3:$B$22</c:f>
              <c:numCache>
                <c:formatCode>General</c:formatCode>
                <c:ptCount val="20"/>
                <c:pt idx="0">
                  <c:v>68</c:v>
                </c:pt>
                <c:pt idx="1">
                  <c:v>71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67</c:v>
                </c:pt>
                <c:pt idx="8">
                  <c:v>70</c:v>
                </c:pt>
                <c:pt idx="9">
                  <c:v>70</c:v>
                </c:pt>
                <c:pt idx="10">
                  <c:v>79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AB4D-90EA-EB54292B518B}"/>
            </c:ext>
          </c:extLst>
        </c:ser>
        <c:ser>
          <c:idx val="1"/>
          <c:order val="1"/>
          <c:tx>
            <c:strRef>
              <c:f>'1-c,d,e'!$L$2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'1-c,d,e'!$L$3:$L$22</c:f>
              <c:numCache>
                <c:formatCode>General</c:formatCode>
                <c:ptCount val="20"/>
                <c:pt idx="0">
                  <c:v>80.605000000000004</c:v>
                </c:pt>
                <c:pt idx="1">
                  <c:v>81.148546518193271</c:v>
                </c:pt>
                <c:pt idx="2">
                  <c:v>81.275690268817911</c:v>
                </c:pt>
                <c:pt idx="3">
                  <c:v>81.307000278229225</c:v>
                </c:pt>
                <c:pt idx="4">
                  <c:v>81.314798960288272</c:v>
                </c:pt>
                <c:pt idx="5">
                  <c:v>81.316746843425051</c:v>
                </c:pt>
                <c:pt idx="6">
                  <c:v>81.317233702713054</c:v>
                </c:pt>
                <c:pt idx="7">
                  <c:v>81.317355410569888</c:v>
                </c:pt>
                <c:pt idx="8">
                  <c:v>81.317385837098826</c:v>
                </c:pt>
                <c:pt idx="9">
                  <c:v>81.317393443703864</c:v>
                </c:pt>
                <c:pt idx="10">
                  <c:v>81.317395345353418</c:v>
                </c:pt>
                <c:pt idx="11">
                  <c:v>81.317395820765697</c:v>
                </c:pt>
                <c:pt idx="12">
                  <c:v>81.317395939618763</c:v>
                </c:pt>
                <c:pt idx="13">
                  <c:v>81.317395969332026</c:v>
                </c:pt>
                <c:pt idx="14">
                  <c:v>81.317395976760352</c:v>
                </c:pt>
                <c:pt idx="15">
                  <c:v>81.317395978617427</c:v>
                </c:pt>
                <c:pt idx="16">
                  <c:v>81.317395979081695</c:v>
                </c:pt>
                <c:pt idx="17">
                  <c:v>81.317395979197769</c:v>
                </c:pt>
                <c:pt idx="18">
                  <c:v>81.317395979226774</c:v>
                </c:pt>
                <c:pt idx="19">
                  <c:v>81.317395979234036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5-AB4D-90EA-EB54292B518B}"/>
            </c:ext>
          </c:extLst>
        </c:ser>
        <c:ser>
          <c:idx val="2"/>
          <c:order val="2"/>
          <c:tx>
            <c:strRef>
              <c:f>'1-c,d,e'!$M$2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'1-c,d,e'!$M$3:$M$22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5-AB4D-90EA-EB54292B518B}"/>
            </c:ext>
          </c:extLst>
        </c:ser>
        <c:ser>
          <c:idx val="3"/>
          <c:order val="3"/>
          <c:tx>
            <c:strRef>
              <c:f>'1-c,d,e'!$N$2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'1-c,d,e'!$N$3:$N$22</c:f>
              <c:numCache>
                <c:formatCode>General</c:formatCode>
                <c:ptCount val="20"/>
                <c:pt idx="0">
                  <c:v>71.394999999999996</c:v>
                </c:pt>
                <c:pt idx="1">
                  <c:v>70.851453481806729</c:v>
                </c:pt>
                <c:pt idx="2">
                  <c:v>70.724309731182089</c:v>
                </c:pt>
                <c:pt idx="3">
                  <c:v>70.692999721770775</c:v>
                </c:pt>
                <c:pt idx="4">
                  <c:v>70.685201039711728</c:v>
                </c:pt>
                <c:pt idx="5">
                  <c:v>70.683253156574949</c:v>
                </c:pt>
                <c:pt idx="6">
                  <c:v>70.682766297286946</c:v>
                </c:pt>
                <c:pt idx="7">
                  <c:v>70.682644589430112</c:v>
                </c:pt>
                <c:pt idx="8">
                  <c:v>70.682614162901174</c:v>
                </c:pt>
                <c:pt idx="9">
                  <c:v>70.682606556296136</c:v>
                </c:pt>
                <c:pt idx="10">
                  <c:v>70.682604654646582</c:v>
                </c:pt>
                <c:pt idx="11">
                  <c:v>70.682604179234303</c:v>
                </c:pt>
                <c:pt idx="12">
                  <c:v>70.682604060381237</c:v>
                </c:pt>
                <c:pt idx="13">
                  <c:v>70.682604030667974</c:v>
                </c:pt>
                <c:pt idx="14">
                  <c:v>70.682604023239648</c:v>
                </c:pt>
                <c:pt idx="15">
                  <c:v>70.682604021382573</c:v>
                </c:pt>
                <c:pt idx="16">
                  <c:v>70.682604020918305</c:v>
                </c:pt>
                <c:pt idx="17">
                  <c:v>70.682604020802231</c:v>
                </c:pt>
                <c:pt idx="18">
                  <c:v>70.682604020773226</c:v>
                </c:pt>
                <c:pt idx="19">
                  <c:v>70.682604020765964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5-AB4D-90EA-EB54292B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00336"/>
        <c:axId val="658375936"/>
      </c:lineChart>
      <c:catAx>
        <c:axId val="2986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375936"/>
        <c:crosses val="autoZero"/>
        <c:auto val="1"/>
        <c:lblAlgn val="ctr"/>
        <c:lblOffset val="100"/>
        <c:noMultiLvlLbl val="0"/>
      </c:catAx>
      <c:valAx>
        <c:axId val="6583759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6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177800</xdr:rowOff>
    </xdr:from>
    <xdr:to>
      <xdr:col>7</xdr:col>
      <xdr:colOff>444500</xdr:colOff>
      <xdr:row>37</xdr:row>
      <xdr:rowOff>67733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0D6070-3395-C142-9F43-FFE56F0B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23</xdr:row>
      <xdr:rowOff>0</xdr:rowOff>
    </xdr:from>
    <xdr:to>
      <xdr:col>13</xdr:col>
      <xdr:colOff>596900</xdr:colOff>
      <xdr:row>37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A7E711F-4A00-FB41-8C95-D74400872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798901</xdr:colOff>
      <xdr:row>33</xdr:row>
      <xdr:rowOff>7854</xdr:rowOff>
    </xdr:from>
    <xdr:to>
      <xdr:col>6</xdr:col>
      <xdr:colOff>427182</xdr:colOff>
      <xdr:row>47</xdr:row>
      <xdr:rowOff>79007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3C6AA9-0225-4240-92F3-53256540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17201</xdr:colOff>
      <xdr:row>31</xdr:row>
      <xdr:rowOff>103618</xdr:rowOff>
    </xdr:from>
    <xdr:to>
      <xdr:col>15</xdr:col>
      <xdr:colOff>508000</xdr:colOff>
      <xdr:row>45</xdr:row>
      <xdr:rowOff>178810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822108A-A034-2E42-BF40-F3FFB840E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037E-890D-4446-871D-C164A8CEB2F7}">
  <dimension ref="A1:N32"/>
  <sheetViews>
    <sheetView topLeftCell="B18" zoomScale="125" zoomScaleNormal="100" workbookViewId="0">
      <selection activeCell="I36" sqref="I36"/>
    </sheetView>
  </sheetViews>
  <sheetFormatPr baseColWidth="10" defaultRowHeight="15"/>
  <sheetData>
    <row r="1" spans="1:14" ht="16" thickBot="1">
      <c r="B1" s="10"/>
      <c r="C1" s="15" t="s">
        <v>11</v>
      </c>
      <c r="D1" s="15"/>
      <c r="E1" s="15"/>
      <c r="F1" s="15"/>
      <c r="G1" s="15"/>
      <c r="H1" s="16"/>
      <c r="I1" s="17" t="s">
        <v>0</v>
      </c>
      <c r="J1" s="15"/>
      <c r="K1" s="15"/>
      <c r="L1" s="15"/>
      <c r="M1" s="15"/>
      <c r="N1" s="16"/>
    </row>
    <row r="2" spans="1:14">
      <c r="A2" s="1" t="s">
        <v>9</v>
      </c>
      <c r="B2" s="1" t="s">
        <v>10</v>
      </c>
      <c r="C2" s="9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4">
        <v>70</v>
      </c>
      <c r="I2" s="2" t="s">
        <v>1</v>
      </c>
      <c r="J2" s="2" t="s">
        <v>2</v>
      </c>
      <c r="K2" s="2" t="s">
        <v>3</v>
      </c>
      <c r="L2" s="2" t="s">
        <v>4</v>
      </c>
      <c r="M2" s="3" t="s">
        <v>5</v>
      </c>
      <c r="N2" s="4">
        <v>70</v>
      </c>
    </row>
    <row r="3" spans="1:14">
      <c r="A3" s="5">
        <v>1</v>
      </c>
      <c r="B3" s="10">
        <v>68</v>
      </c>
      <c r="C3" s="6">
        <f>(1-H$5)*H$2+H$5*$B3</f>
        <v>69.8</v>
      </c>
      <c r="D3" s="6">
        <f>H$2+H$4*H$3*SQRT(H$5/(2-H$5)*(1-(1-H$5)^(2*$A3)))</f>
        <v>70.843000000000004</v>
      </c>
      <c r="E3" s="6">
        <f>H$2</f>
        <v>70</v>
      </c>
      <c r="F3" s="6">
        <f>H$2-H$4*H$3*SQRT(H$5/(2-H$5)*(1-(1-H$5)^(2*$A3)))</f>
        <v>69.156999999999996</v>
      </c>
      <c r="G3" s="7" t="s">
        <v>6</v>
      </c>
      <c r="H3" s="8">
        <v>3</v>
      </c>
      <c r="I3" s="6">
        <f>(1-N$5)*N$2+N$5*$B3</f>
        <v>69</v>
      </c>
      <c r="J3" s="6">
        <f>N$2+N$4*N$3*SQRT(N$5/(2-N$5)*(1-(1-N$5)^(2*$A3)))</f>
        <v>74.605000000000004</v>
      </c>
      <c r="K3" s="6">
        <f>N$2</f>
        <v>70</v>
      </c>
      <c r="L3" s="6">
        <f>N$2-N$4*N$3*SQRT(N$5/(2-N$5)*(1-(1-N$5)^(2*$A3)))</f>
        <v>65.394999999999996</v>
      </c>
      <c r="M3" s="7" t="s">
        <v>6</v>
      </c>
      <c r="N3" s="8">
        <v>3</v>
      </c>
    </row>
    <row r="4" spans="1:14">
      <c r="A4" s="5">
        <v>2</v>
      </c>
      <c r="B4" s="10">
        <v>71</v>
      </c>
      <c r="C4" s="6">
        <f t="shared" ref="C4:C22" si="0">(1-H$5)*C3+H$5*$B4</f>
        <v>69.92</v>
      </c>
      <c r="D4" s="6">
        <f t="shared" ref="D4:D22" si="1">H$2+H$4*H$3*SQRT(H$5/(2-H$5)*(1-(1-H$5)^(2*$A4)))</f>
        <v>71.134140507168311</v>
      </c>
      <c r="E4" s="6">
        <f t="shared" ref="E4:E22" si="2">H$2</f>
        <v>70</v>
      </c>
      <c r="F4" s="6">
        <f t="shared" ref="F4:F22" si="3">H$2-H$4*H$3*SQRT(H$5/(2-H$5)*(1-(1-H$5)^(2*$A4)))</f>
        <v>68.865859492831689</v>
      </c>
      <c r="G4" s="7" t="s">
        <v>7</v>
      </c>
      <c r="H4" s="8">
        <v>2.81</v>
      </c>
      <c r="I4" s="6">
        <f t="shared" ref="I4:I22" si="4">(1-N$5)*I3+N$5*$B4</f>
        <v>70</v>
      </c>
      <c r="J4" s="6">
        <f t="shared" ref="J4:J22" si="5">N$2+N$4*N$3*SQRT(N$5/(2-N$5)*(1-(1-N$5)^(2*$A4)))</f>
        <v>75.148546518193271</v>
      </c>
      <c r="K4" s="6">
        <f t="shared" ref="K4:K22" si="6">N$2</f>
        <v>70</v>
      </c>
      <c r="L4" s="6">
        <f t="shared" ref="L4:L22" si="7">N$2-N$4*N$3*SQRT(N$5/(2-N$5)*(1-(1-N$5)^(2*$A4)))</f>
        <v>64.851453481806729</v>
      </c>
      <c r="M4" s="7" t="s">
        <v>7</v>
      </c>
      <c r="N4" s="8">
        <v>3.07</v>
      </c>
    </row>
    <row r="5" spans="1:14">
      <c r="A5" s="5">
        <v>3</v>
      </c>
      <c r="B5" s="10">
        <v>67</v>
      </c>
      <c r="C5" s="6">
        <f t="shared" si="0"/>
        <v>69.628</v>
      </c>
      <c r="D5" s="6">
        <f t="shared" si="1"/>
        <v>71.323832126404255</v>
      </c>
      <c r="E5" s="6">
        <f t="shared" si="2"/>
        <v>70</v>
      </c>
      <c r="F5" s="6">
        <f t="shared" si="3"/>
        <v>68.676167873595745</v>
      </c>
      <c r="G5" s="7" t="s">
        <v>8</v>
      </c>
      <c r="H5" s="8">
        <v>0.1</v>
      </c>
      <c r="I5" s="6">
        <f t="shared" si="4"/>
        <v>68.5</v>
      </c>
      <c r="J5" s="6">
        <f t="shared" si="5"/>
        <v>75.275690268817911</v>
      </c>
      <c r="K5" s="6">
        <f t="shared" si="6"/>
        <v>70</v>
      </c>
      <c r="L5" s="6">
        <f t="shared" si="7"/>
        <v>64.724309731182089</v>
      </c>
      <c r="M5" s="7" t="s">
        <v>8</v>
      </c>
      <c r="N5" s="8">
        <v>0.5</v>
      </c>
    </row>
    <row r="6" spans="1:14">
      <c r="A6" s="5">
        <v>4</v>
      </c>
      <c r="B6" s="10">
        <v>69</v>
      </c>
      <c r="C6" s="6">
        <f t="shared" si="0"/>
        <v>69.565200000000004</v>
      </c>
      <c r="D6" s="6">
        <f t="shared" si="1"/>
        <v>71.459520302739563</v>
      </c>
      <c r="E6" s="6">
        <f t="shared" si="2"/>
        <v>70</v>
      </c>
      <c r="F6" s="6">
        <f t="shared" si="3"/>
        <v>68.540479697260437</v>
      </c>
      <c r="G6" s="7"/>
      <c r="H6" s="8"/>
      <c r="I6" s="6">
        <f t="shared" si="4"/>
        <v>68.75</v>
      </c>
      <c r="J6" s="6">
        <f t="shared" si="5"/>
        <v>75.307000278229225</v>
      </c>
      <c r="K6" s="6">
        <f t="shared" si="6"/>
        <v>70</v>
      </c>
      <c r="L6" s="6">
        <f t="shared" si="7"/>
        <v>64.692999721770775</v>
      </c>
      <c r="M6" s="7"/>
      <c r="N6" s="8"/>
    </row>
    <row r="7" spans="1:14">
      <c r="A7" s="5">
        <v>5</v>
      </c>
      <c r="B7" s="10">
        <v>71</v>
      </c>
      <c r="C7" s="6">
        <f t="shared" si="0"/>
        <v>69.708680000000001</v>
      </c>
      <c r="D7" s="6">
        <f t="shared" si="1"/>
        <v>71.560804474118484</v>
      </c>
      <c r="E7" s="6">
        <f t="shared" si="2"/>
        <v>70</v>
      </c>
      <c r="F7" s="6">
        <f t="shared" si="3"/>
        <v>68.439195525881516</v>
      </c>
      <c r="G7" s="7"/>
      <c r="H7" s="8"/>
      <c r="I7" s="6">
        <f t="shared" si="4"/>
        <v>69.875</v>
      </c>
      <c r="J7" s="6">
        <f t="shared" si="5"/>
        <v>75.314798960288272</v>
      </c>
      <c r="K7" s="6">
        <f t="shared" si="6"/>
        <v>70</v>
      </c>
      <c r="L7" s="6">
        <f t="shared" si="7"/>
        <v>64.685201039711728</v>
      </c>
      <c r="M7" s="7"/>
      <c r="N7" s="8"/>
    </row>
    <row r="8" spans="1:14">
      <c r="A8" s="5">
        <v>6</v>
      </c>
      <c r="B8" s="10">
        <v>70</v>
      </c>
      <c r="C8" s="6">
        <f t="shared" si="0"/>
        <v>69.737812000000005</v>
      </c>
      <c r="D8" s="6">
        <f t="shared" si="1"/>
        <v>71.638260843457758</v>
      </c>
      <c r="E8" s="6">
        <f t="shared" si="2"/>
        <v>70</v>
      </c>
      <c r="F8" s="6">
        <f t="shared" si="3"/>
        <v>68.361739156542242</v>
      </c>
      <c r="G8" s="7"/>
      <c r="H8" s="8"/>
      <c r="I8" s="6">
        <f t="shared" si="4"/>
        <v>69.9375</v>
      </c>
      <c r="J8" s="6">
        <f t="shared" si="5"/>
        <v>75.316746843425051</v>
      </c>
      <c r="K8" s="6">
        <f t="shared" si="6"/>
        <v>70</v>
      </c>
      <c r="L8" s="6">
        <f t="shared" si="7"/>
        <v>64.683253156574949</v>
      </c>
      <c r="M8" s="7"/>
      <c r="N8" s="8"/>
    </row>
    <row r="9" spans="1:14">
      <c r="A9" s="5">
        <v>7</v>
      </c>
      <c r="B9" s="10">
        <v>69</v>
      </c>
      <c r="C9" s="6">
        <f t="shared" si="0"/>
        <v>69.664030800000006</v>
      </c>
      <c r="D9" s="6">
        <f t="shared" si="1"/>
        <v>71.698413041305798</v>
      </c>
      <c r="E9" s="6">
        <f t="shared" si="2"/>
        <v>70</v>
      </c>
      <c r="F9" s="6">
        <f t="shared" si="3"/>
        <v>68.301586958694202</v>
      </c>
      <c r="G9" s="7"/>
      <c r="H9" s="8"/>
      <c r="I9" s="6">
        <f t="shared" si="4"/>
        <v>69.46875</v>
      </c>
      <c r="J9" s="6">
        <f t="shared" si="5"/>
        <v>75.317233702713054</v>
      </c>
      <c r="K9" s="6">
        <f t="shared" si="6"/>
        <v>70</v>
      </c>
      <c r="L9" s="6">
        <f t="shared" si="7"/>
        <v>64.682766297286946</v>
      </c>
      <c r="M9" s="7"/>
      <c r="N9" s="8"/>
    </row>
    <row r="10" spans="1:14">
      <c r="A10" s="5">
        <v>8</v>
      </c>
      <c r="B10" s="10">
        <v>67</v>
      </c>
      <c r="C10" s="6">
        <f t="shared" si="0"/>
        <v>69.397627720000003</v>
      </c>
      <c r="D10" s="6">
        <f t="shared" si="1"/>
        <v>71.745617528466894</v>
      </c>
      <c r="E10" s="6">
        <f t="shared" si="2"/>
        <v>70</v>
      </c>
      <c r="F10" s="6">
        <f t="shared" si="3"/>
        <v>68.254382471533106</v>
      </c>
      <c r="G10" s="7"/>
      <c r="H10" s="8"/>
      <c r="I10" s="6">
        <f t="shared" si="4"/>
        <v>68.234375</v>
      </c>
      <c r="J10" s="6">
        <f t="shared" si="5"/>
        <v>75.317355410569888</v>
      </c>
      <c r="K10" s="6">
        <f t="shared" si="6"/>
        <v>70</v>
      </c>
      <c r="L10" s="6">
        <f t="shared" si="7"/>
        <v>64.682644589430112</v>
      </c>
      <c r="M10" s="7"/>
      <c r="N10" s="8"/>
    </row>
    <row r="11" spans="1:14">
      <c r="A11" s="5">
        <v>9</v>
      </c>
      <c r="B11" s="10">
        <v>70</v>
      </c>
      <c r="C11" s="6">
        <f t="shared" si="0"/>
        <v>69.457864948000008</v>
      </c>
      <c r="D11" s="6">
        <f t="shared" si="1"/>
        <v>71.782937253553698</v>
      </c>
      <c r="E11" s="6">
        <f t="shared" si="2"/>
        <v>70</v>
      </c>
      <c r="F11" s="6">
        <f t="shared" si="3"/>
        <v>68.217062746446302</v>
      </c>
      <c r="G11" s="7"/>
      <c r="H11" s="8"/>
      <c r="I11" s="6">
        <f t="shared" si="4"/>
        <v>69.1171875</v>
      </c>
      <c r="J11" s="6">
        <f t="shared" si="5"/>
        <v>75.317385837098826</v>
      </c>
      <c r="K11" s="6">
        <f t="shared" si="6"/>
        <v>70</v>
      </c>
      <c r="L11" s="6">
        <f t="shared" si="7"/>
        <v>64.682614162901174</v>
      </c>
      <c r="M11" s="7"/>
      <c r="N11" s="8"/>
    </row>
    <row r="12" spans="1:14">
      <c r="A12" s="5">
        <v>10</v>
      </c>
      <c r="B12" s="10">
        <v>70</v>
      </c>
      <c r="C12" s="6">
        <f t="shared" si="0"/>
        <v>69.512078453200019</v>
      </c>
      <c r="D12" s="6">
        <f t="shared" si="1"/>
        <v>71.812603059853089</v>
      </c>
      <c r="E12" s="6">
        <f t="shared" si="2"/>
        <v>70</v>
      </c>
      <c r="F12" s="6">
        <f t="shared" si="3"/>
        <v>68.187396940146911</v>
      </c>
      <c r="G12" s="7"/>
      <c r="H12" s="8"/>
      <c r="I12" s="6">
        <f t="shared" si="4"/>
        <v>69.55859375</v>
      </c>
      <c r="J12" s="6">
        <f t="shared" si="5"/>
        <v>75.317393443703864</v>
      </c>
      <c r="K12" s="6">
        <f t="shared" si="6"/>
        <v>70</v>
      </c>
      <c r="L12" s="6">
        <f t="shared" si="7"/>
        <v>64.682606556296136</v>
      </c>
      <c r="M12" s="7"/>
      <c r="N12" s="8"/>
    </row>
    <row r="13" spans="1:14">
      <c r="A13" s="5">
        <v>11</v>
      </c>
      <c r="B13" s="10">
        <v>79</v>
      </c>
      <c r="C13" s="6">
        <f t="shared" si="0"/>
        <v>70.460870607880025</v>
      </c>
      <c r="D13" s="6">
        <f t="shared" si="1"/>
        <v>71.836281073419016</v>
      </c>
      <c r="E13" s="6">
        <f t="shared" si="2"/>
        <v>70</v>
      </c>
      <c r="F13" s="6">
        <f t="shared" si="3"/>
        <v>68.163718926580984</v>
      </c>
      <c r="G13" s="7"/>
      <c r="H13" s="8"/>
      <c r="I13" s="6">
        <f t="shared" si="4"/>
        <v>74.279296875</v>
      </c>
      <c r="J13" s="6">
        <f t="shared" si="5"/>
        <v>75.317395345353418</v>
      </c>
      <c r="K13" s="6">
        <f t="shared" si="6"/>
        <v>70</v>
      </c>
      <c r="L13" s="6">
        <f t="shared" si="7"/>
        <v>64.682604654646582</v>
      </c>
      <c r="M13" s="7"/>
      <c r="N13" s="8"/>
    </row>
    <row r="14" spans="1:14">
      <c r="A14" s="5">
        <v>12</v>
      </c>
      <c r="B14" s="10">
        <v>79</v>
      </c>
      <c r="C14" s="6">
        <f t="shared" si="0"/>
        <v>71.31478354709202</v>
      </c>
      <c r="D14" s="6">
        <f t="shared" si="1"/>
        <v>71.855238751827784</v>
      </c>
      <c r="E14" s="6">
        <f t="shared" si="2"/>
        <v>70</v>
      </c>
      <c r="F14" s="6">
        <f t="shared" si="3"/>
        <v>68.144761248172216</v>
      </c>
      <c r="G14" s="7"/>
      <c r="H14" s="8"/>
      <c r="I14" s="6">
        <f t="shared" si="4"/>
        <v>76.6396484375</v>
      </c>
      <c r="J14" s="6">
        <f t="shared" si="5"/>
        <v>75.317395820765697</v>
      </c>
      <c r="K14" s="6">
        <f t="shared" si="6"/>
        <v>70</v>
      </c>
      <c r="L14" s="6">
        <f t="shared" si="7"/>
        <v>64.682604179234303</v>
      </c>
      <c r="M14" s="7"/>
      <c r="N14" s="8"/>
    </row>
    <row r="15" spans="1:14">
      <c r="A15" s="5">
        <v>13</v>
      </c>
      <c r="B15" s="10">
        <v>78</v>
      </c>
      <c r="C15" s="6">
        <f t="shared" si="0"/>
        <v>71.983305192382815</v>
      </c>
      <c r="D15" s="6">
        <f t="shared" si="1"/>
        <v>71.870453626607627</v>
      </c>
      <c r="E15" s="6">
        <f t="shared" si="2"/>
        <v>70</v>
      </c>
      <c r="F15" s="6">
        <f t="shared" si="3"/>
        <v>68.129546373392373</v>
      </c>
      <c r="G15" s="7"/>
      <c r="H15" s="8"/>
      <c r="I15" s="6">
        <f t="shared" si="4"/>
        <v>77.31982421875</v>
      </c>
      <c r="J15" s="6">
        <f t="shared" si="5"/>
        <v>75.317395939618763</v>
      </c>
      <c r="K15" s="6">
        <f t="shared" si="6"/>
        <v>70</v>
      </c>
      <c r="L15" s="6">
        <f t="shared" si="7"/>
        <v>64.682604060381237</v>
      </c>
      <c r="M15" s="7"/>
      <c r="N15" s="8"/>
    </row>
    <row r="16" spans="1:14">
      <c r="A16" s="5">
        <v>14</v>
      </c>
      <c r="B16" s="10">
        <v>78</v>
      </c>
      <c r="C16" s="6">
        <f t="shared" si="0"/>
        <v>72.584974673144529</v>
      </c>
      <c r="D16" s="6">
        <f t="shared" si="1"/>
        <v>71.882687542616836</v>
      </c>
      <c r="E16" s="6">
        <f t="shared" si="2"/>
        <v>70</v>
      </c>
      <c r="F16" s="6">
        <f t="shared" si="3"/>
        <v>68.117312457383164</v>
      </c>
      <c r="G16" s="7"/>
      <c r="H16" s="8"/>
      <c r="I16" s="6">
        <f t="shared" si="4"/>
        <v>77.659912109375</v>
      </c>
      <c r="J16" s="6">
        <f t="shared" si="5"/>
        <v>75.317395969332026</v>
      </c>
      <c r="K16" s="6">
        <f t="shared" si="6"/>
        <v>70</v>
      </c>
      <c r="L16" s="6">
        <f t="shared" si="7"/>
        <v>64.682604030667974</v>
      </c>
      <c r="M16" s="7"/>
      <c r="N16" s="8"/>
    </row>
    <row r="17" spans="1:14">
      <c r="A17" s="5">
        <v>15</v>
      </c>
      <c r="B17" s="10">
        <v>78</v>
      </c>
      <c r="C17" s="6">
        <f t="shared" si="0"/>
        <v>73.126477205830071</v>
      </c>
      <c r="D17" s="6">
        <f t="shared" si="1"/>
        <v>71.892539043277822</v>
      </c>
      <c r="E17" s="6">
        <f t="shared" si="2"/>
        <v>70</v>
      </c>
      <c r="F17" s="6">
        <f t="shared" si="3"/>
        <v>68.107460956722178</v>
      </c>
      <c r="G17" s="7"/>
      <c r="H17" s="8"/>
      <c r="I17" s="6">
        <f t="shared" si="4"/>
        <v>77.8299560546875</v>
      </c>
      <c r="J17" s="6">
        <f t="shared" si="5"/>
        <v>75.317395976760352</v>
      </c>
      <c r="K17" s="6">
        <f t="shared" si="6"/>
        <v>70</v>
      </c>
      <c r="L17" s="6">
        <f t="shared" si="7"/>
        <v>64.682604023239648</v>
      </c>
      <c r="M17" s="7"/>
      <c r="N17" s="8"/>
    </row>
    <row r="18" spans="1:14">
      <c r="A18" s="5">
        <v>16</v>
      </c>
      <c r="B18" s="10">
        <v>79</v>
      </c>
      <c r="C18" s="6">
        <f t="shared" si="0"/>
        <v>73.713829485247075</v>
      </c>
      <c r="D18" s="6">
        <f t="shared" si="1"/>
        <v>71.900481324446005</v>
      </c>
      <c r="E18" s="6">
        <f t="shared" si="2"/>
        <v>70</v>
      </c>
      <c r="F18" s="6">
        <f t="shared" si="3"/>
        <v>68.099518675553995</v>
      </c>
      <c r="G18" s="7"/>
      <c r="H18" s="8"/>
      <c r="I18" s="6">
        <f t="shared" si="4"/>
        <v>78.41497802734375</v>
      </c>
      <c r="J18" s="6">
        <f t="shared" si="5"/>
        <v>75.317395978617427</v>
      </c>
      <c r="K18" s="6">
        <f t="shared" si="6"/>
        <v>70</v>
      </c>
      <c r="L18" s="6">
        <f t="shared" si="7"/>
        <v>64.682604021382573</v>
      </c>
      <c r="M18" s="7"/>
      <c r="N18" s="8"/>
    </row>
    <row r="19" spans="1:14">
      <c r="A19" s="5">
        <v>17</v>
      </c>
      <c r="B19" s="10">
        <v>79</v>
      </c>
      <c r="C19" s="6">
        <f t="shared" si="0"/>
        <v>74.242446536722369</v>
      </c>
      <c r="D19" s="6">
        <f t="shared" si="1"/>
        <v>71.906890323091531</v>
      </c>
      <c r="E19" s="6">
        <f t="shared" si="2"/>
        <v>70</v>
      </c>
      <c r="F19" s="6">
        <f t="shared" si="3"/>
        <v>68.093109676908469</v>
      </c>
      <c r="G19" s="7"/>
      <c r="H19" s="8"/>
      <c r="I19" s="6">
        <f t="shared" si="4"/>
        <v>78.707489013671875</v>
      </c>
      <c r="J19" s="6">
        <f t="shared" si="5"/>
        <v>75.317395979081695</v>
      </c>
      <c r="K19" s="6">
        <f t="shared" si="6"/>
        <v>70</v>
      </c>
      <c r="L19" s="6">
        <f t="shared" si="7"/>
        <v>64.682604020918305</v>
      </c>
      <c r="M19" s="7"/>
      <c r="N19" s="8"/>
    </row>
    <row r="20" spans="1:14">
      <c r="A20" s="5">
        <v>18</v>
      </c>
      <c r="B20" s="10">
        <v>82</v>
      </c>
      <c r="C20" s="6">
        <f t="shared" si="0"/>
        <v>75.018201883050139</v>
      </c>
      <c r="D20" s="6">
        <f t="shared" si="1"/>
        <v>71.912065864577656</v>
      </c>
      <c r="E20" s="6">
        <f t="shared" si="2"/>
        <v>70</v>
      </c>
      <c r="F20" s="6">
        <f t="shared" si="3"/>
        <v>68.087934135422344</v>
      </c>
      <c r="G20" s="7"/>
      <c r="H20" s="8"/>
      <c r="I20" s="6">
        <f t="shared" si="4"/>
        <v>80.353744506835938</v>
      </c>
      <c r="J20" s="6">
        <f t="shared" si="5"/>
        <v>75.317395979197769</v>
      </c>
      <c r="K20" s="6">
        <f t="shared" si="6"/>
        <v>70</v>
      </c>
      <c r="L20" s="6">
        <f t="shared" si="7"/>
        <v>64.682604020802231</v>
      </c>
      <c r="M20" s="7"/>
      <c r="N20" s="8"/>
    </row>
    <row r="21" spans="1:14">
      <c r="A21" s="5">
        <v>19</v>
      </c>
      <c r="B21" s="10">
        <v>82</v>
      </c>
      <c r="C21" s="6">
        <f t="shared" si="0"/>
        <v>75.716381694745124</v>
      </c>
      <c r="D21" s="6">
        <f t="shared" si="1"/>
        <v>71.916247806284801</v>
      </c>
      <c r="E21" s="6">
        <f t="shared" si="2"/>
        <v>70</v>
      </c>
      <c r="F21" s="6">
        <f t="shared" si="3"/>
        <v>68.083752193715199</v>
      </c>
      <c r="G21" s="7"/>
      <c r="H21" s="8"/>
      <c r="I21" s="6">
        <f t="shared" si="4"/>
        <v>81.176872253417969</v>
      </c>
      <c r="J21" s="6">
        <f t="shared" si="5"/>
        <v>75.317395979226774</v>
      </c>
      <c r="K21" s="6">
        <f t="shared" si="6"/>
        <v>70</v>
      </c>
      <c r="L21" s="6">
        <f t="shared" si="7"/>
        <v>64.682604020773226</v>
      </c>
      <c r="M21" s="7"/>
      <c r="N21" s="8"/>
    </row>
    <row r="22" spans="1:14">
      <c r="A22" s="5">
        <v>20</v>
      </c>
      <c r="B22" s="10">
        <v>81</v>
      </c>
      <c r="C22" s="6">
        <f t="shared" si="0"/>
        <v>76.244743525270607</v>
      </c>
      <c r="D22" s="6">
        <f t="shared" si="1"/>
        <v>71.919628500680261</v>
      </c>
      <c r="E22" s="6">
        <f t="shared" si="2"/>
        <v>70</v>
      </c>
      <c r="F22" s="6">
        <f t="shared" si="3"/>
        <v>68.080371499319739</v>
      </c>
      <c r="G22" s="7"/>
      <c r="H22" s="8"/>
      <c r="I22" s="6">
        <f t="shared" si="4"/>
        <v>81.088436126708984</v>
      </c>
      <c r="J22" s="6">
        <f t="shared" si="5"/>
        <v>75.317395979234036</v>
      </c>
      <c r="K22" s="6">
        <f t="shared" si="6"/>
        <v>70</v>
      </c>
      <c r="L22" s="6">
        <f t="shared" si="7"/>
        <v>64.682604020765964</v>
      </c>
      <c r="M22" s="7"/>
      <c r="N22" s="8"/>
    </row>
    <row r="23" spans="1:14">
      <c r="A23" s="5"/>
      <c r="C23" s="11"/>
      <c r="D23" s="11"/>
      <c r="E23" s="11"/>
      <c r="F23" s="11"/>
      <c r="G23" s="12"/>
      <c r="H23" s="11"/>
      <c r="I23" s="11"/>
      <c r="J23" s="11"/>
      <c r="K23" s="11"/>
      <c r="L23" s="11"/>
      <c r="M23" s="12"/>
      <c r="N23" s="11"/>
    </row>
    <row r="24" spans="1:14">
      <c r="A24" s="5"/>
      <c r="C24" s="11"/>
      <c r="D24" s="11"/>
      <c r="E24" s="11"/>
      <c r="F24" s="11"/>
      <c r="G24" s="12"/>
      <c r="H24" s="11"/>
      <c r="I24" s="11"/>
      <c r="J24" s="11"/>
      <c r="K24" s="11"/>
      <c r="L24" s="11"/>
      <c r="M24" s="12"/>
      <c r="N24" s="11"/>
    </row>
    <row r="25" spans="1:14">
      <c r="A25" s="5"/>
      <c r="C25" s="11"/>
      <c r="D25" s="11"/>
      <c r="E25" s="11"/>
      <c r="F25" s="11"/>
      <c r="G25" s="12"/>
      <c r="H25" s="11"/>
      <c r="I25" s="11"/>
      <c r="J25" s="11"/>
      <c r="K25" s="11"/>
      <c r="L25" s="11"/>
      <c r="M25" s="12"/>
      <c r="N25" s="11"/>
    </row>
    <row r="26" spans="1:14">
      <c r="A26" s="5"/>
      <c r="C26" s="11"/>
      <c r="D26" s="11"/>
      <c r="E26" s="11"/>
      <c r="F26" s="11"/>
      <c r="G26" s="12"/>
      <c r="H26" s="11"/>
      <c r="I26" s="11"/>
      <c r="J26" s="11"/>
      <c r="K26" s="11"/>
      <c r="L26" s="11"/>
      <c r="M26" s="12"/>
      <c r="N26" s="11"/>
    </row>
    <row r="27" spans="1:14">
      <c r="A27" s="5"/>
      <c r="C27" s="11"/>
      <c r="D27" s="11"/>
      <c r="E27" s="11"/>
      <c r="F27" s="11"/>
      <c r="G27" s="12"/>
      <c r="H27" s="11"/>
      <c r="I27" s="11"/>
      <c r="J27" s="11"/>
      <c r="K27" s="11"/>
      <c r="L27" s="11"/>
      <c r="M27" s="12"/>
      <c r="N27" s="11"/>
    </row>
    <row r="28" spans="1:14">
      <c r="A28" s="5"/>
      <c r="C28" s="11"/>
      <c r="D28" s="11"/>
      <c r="E28" s="11"/>
      <c r="F28" s="11"/>
      <c r="G28" s="12"/>
      <c r="H28" s="11"/>
      <c r="I28" s="11"/>
      <c r="J28" s="11"/>
      <c r="K28" s="11"/>
      <c r="L28" s="11"/>
      <c r="M28" s="12"/>
      <c r="N28" s="11"/>
    </row>
    <row r="29" spans="1:14">
      <c r="A29" s="5"/>
      <c r="C29" s="11"/>
      <c r="D29" s="11"/>
      <c r="E29" s="11"/>
      <c r="F29" s="11"/>
      <c r="G29" s="12"/>
      <c r="H29" s="11"/>
      <c r="I29" s="11"/>
      <c r="J29" s="11"/>
      <c r="K29" s="11"/>
      <c r="L29" s="11"/>
      <c r="M29" s="12"/>
      <c r="N29" s="11"/>
    </row>
    <row r="30" spans="1:14">
      <c r="A30" s="5"/>
      <c r="C30" s="11"/>
      <c r="D30" s="11"/>
      <c r="E30" s="11"/>
      <c r="F30" s="11"/>
      <c r="G30" s="12"/>
      <c r="H30" s="11"/>
      <c r="I30" s="11"/>
      <c r="J30" s="11"/>
      <c r="K30" s="11"/>
      <c r="L30" s="11"/>
      <c r="M30" s="12"/>
      <c r="N30" s="11"/>
    </row>
    <row r="31" spans="1:14">
      <c r="A31" s="5"/>
      <c r="C31" s="11"/>
      <c r="D31" s="11"/>
      <c r="E31" s="11"/>
      <c r="F31" s="11"/>
      <c r="G31" s="12"/>
      <c r="H31" s="11"/>
      <c r="I31" s="11"/>
      <c r="J31" s="11"/>
      <c r="K31" s="11"/>
      <c r="L31" s="11"/>
      <c r="M31" s="12"/>
      <c r="N31" s="11"/>
    </row>
    <row r="32" spans="1:14">
      <c r="A32" s="5"/>
      <c r="C32" s="11"/>
      <c r="D32" s="11"/>
      <c r="E32" s="11"/>
      <c r="F32" s="11"/>
      <c r="G32" s="12"/>
      <c r="H32" s="11"/>
      <c r="I32" s="11"/>
      <c r="J32" s="11"/>
      <c r="K32" s="11"/>
      <c r="L32" s="11"/>
      <c r="M32" s="12"/>
      <c r="N32" s="11"/>
    </row>
  </sheetData>
  <mergeCells count="2">
    <mergeCell ref="C1:H1"/>
    <mergeCell ref="I1:N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C4CF-D8D2-9E4C-BB2D-D456C9006C63}">
  <dimension ref="A1:T32"/>
  <sheetViews>
    <sheetView tabSelected="1" topLeftCell="H1" zoomScale="150" zoomScaleNormal="100" workbookViewId="0">
      <selection activeCell="O7" sqref="O7"/>
    </sheetView>
  </sheetViews>
  <sheetFormatPr baseColWidth="10" defaultRowHeight="15"/>
  <cols>
    <col min="1" max="1" width="11" bestFit="1" customWidth="1"/>
    <col min="2" max="2" width="11.1640625" bestFit="1" customWidth="1"/>
    <col min="3" max="3" width="13.1640625" bestFit="1" customWidth="1"/>
    <col min="4" max="4" width="13.5" bestFit="1" customWidth="1"/>
    <col min="5" max="6" width="11.1640625" bestFit="1" customWidth="1"/>
    <col min="7" max="7" width="12.1640625" customWidth="1"/>
    <col min="8" max="8" width="13.1640625" bestFit="1" customWidth="1"/>
    <col min="9" max="9" width="16.1640625" bestFit="1" customWidth="1"/>
    <col min="10" max="10" width="13.33203125" bestFit="1" customWidth="1"/>
    <col min="11" max="14" width="11.1640625" bestFit="1" customWidth="1"/>
    <col min="16" max="16" width="11" bestFit="1" customWidth="1"/>
    <col min="17" max="17" width="16" bestFit="1" customWidth="1"/>
    <col min="18" max="18" width="11" bestFit="1" customWidth="1"/>
    <col min="20" max="20" width="10.83203125" style="13"/>
  </cols>
  <sheetData>
    <row r="1" spans="1:20" ht="16" thickBot="1">
      <c r="B1" s="10"/>
      <c r="C1" s="18" t="s">
        <v>11</v>
      </c>
      <c r="D1" s="15"/>
      <c r="E1" s="15"/>
      <c r="F1" s="15"/>
      <c r="G1" s="15"/>
      <c r="H1" s="15"/>
      <c r="I1" s="15"/>
      <c r="J1" s="16"/>
      <c r="K1" s="17" t="s">
        <v>0</v>
      </c>
      <c r="L1" s="15"/>
      <c r="M1" s="15"/>
      <c r="N1" s="15"/>
      <c r="O1" s="15"/>
      <c r="P1" s="15"/>
      <c r="Q1" s="15"/>
      <c r="R1" s="16"/>
    </row>
    <row r="2" spans="1:20">
      <c r="A2" s="1" t="s">
        <v>9</v>
      </c>
      <c r="B2" s="1" t="s">
        <v>10</v>
      </c>
      <c r="C2" s="9" t="s">
        <v>1</v>
      </c>
      <c r="D2" s="2" t="s">
        <v>2</v>
      </c>
      <c r="E2" s="2" t="s">
        <v>3</v>
      </c>
      <c r="F2" s="2" t="s">
        <v>4</v>
      </c>
      <c r="G2" s="2" t="s">
        <v>18</v>
      </c>
      <c r="H2" s="2" t="s">
        <v>19</v>
      </c>
      <c r="I2" s="3" t="s">
        <v>5</v>
      </c>
      <c r="J2" s="4">
        <v>76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18</v>
      </c>
      <c r="P2" s="2" t="s">
        <v>19</v>
      </c>
      <c r="Q2" s="3" t="s">
        <v>5</v>
      </c>
      <c r="R2" s="4">
        <v>76</v>
      </c>
      <c r="S2" s="3"/>
      <c r="T2" s="14"/>
    </row>
    <row r="3" spans="1:20">
      <c r="A3" s="5">
        <v>1</v>
      </c>
      <c r="B3" s="10">
        <v>68</v>
      </c>
      <c r="C3" s="6">
        <f>(1-J$5)*J$2+J$5*$B3</f>
        <v>75.2</v>
      </c>
      <c r="D3" s="6">
        <f t="shared" ref="D3:D22" si="0">J$2+J$4*J$3*SQRT(J$5/(2-J$5)*(1-(1-J$5)^(2*$A3)))</f>
        <v>76.843000000000004</v>
      </c>
      <c r="E3" s="6">
        <f>J$7</f>
        <v>70</v>
      </c>
      <c r="F3" s="6">
        <f t="shared" ref="F3:F22" si="1">J$2-J$4*J$3*SQRT(J$5/(2-J$5)*(1-(1-J$5)^(2*$A3)))</f>
        <v>75.156999999999996</v>
      </c>
      <c r="G3" s="6">
        <f>1/H3</f>
        <v>1.0000000017335551</v>
      </c>
      <c r="H3" s="6">
        <f>C30</f>
        <v>0.99999999826644492</v>
      </c>
      <c r="I3" s="7" t="s">
        <v>6</v>
      </c>
      <c r="J3" s="8">
        <v>3</v>
      </c>
      <c r="K3" s="6">
        <f>(1-R$5)*R$2+R$5*$B3</f>
        <v>72</v>
      </c>
      <c r="L3" s="6">
        <f t="shared" ref="L3:L22" si="2">R$2+R$4*R$3*SQRT(R$5/(2-R$5)*(1-(1-R$5)^(2*$A3)))</f>
        <v>80.605000000000004</v>
      </c>
      <c r="M3" s="6">
        <f>R$7</f>
        <v>70</v>
      </c>
      <c r="N3" s="6">
        <f t="shared" ref="N3:N22" si="3">R$2-R$4*R$3*SQRT(R$5/(2-R$5)*(1-(1-R$5)^(2*$A3)))</f>
        <v>71.394999999999996</v>
      </c>
      <c r="O3" s="6">
        <f>1/P3</f>
        <v>1.5308145528279817</v>
      </c>
      <c r="P3" s="6">
        <f>K30</f>
        <v>0.65324699072962789</v>
      </c>
      <c r="Q3" s="7" t="s">
        <v>6</v>
      </c>
      <c r="R3" s="8">
        <v>3</v>
      </c>
      <c r="S3" s="7"/>
      <c r="T3" s="11"/>
    </row>
    <row r="4" spans="1:20">
      <c r="A4" s="5">
        <v>2</v>
      </c>
      <c r="B4" s="10">
        <v>71</v>
      </c>
      <c r="C4" s="6">
        <f t="shared" ref="C4:C22" si="4">(1-J$5)*C3+J$5*$B4</f>
        <v>74.78</v>
      </c>
      <c r="D4" s="6">
        <f t="shared" si="0"/>
        <v>77.134140507168311</v>
      </c>
      <c r="E4" s="6">
        <f t="shared" ref="E4:E22" si="5">J$7</f>
        <v>70</v>
      </c>
      <c r="F4" s="6">
        <f t="shared" si="1"/>
        <v>74.865859492831689</v>
      </c>
      <c r="G4" s="6"/>
      <c r="H4" s="6"/>
      <c r="I4" s="7" t="s">
        <v>7</v>
      </c>
      <c r="J4" s="8">
        <v>2.81</v>
      </c>
      <c r="K4" s="6">
        <f t="shared" ref="K4:K22" si="6">(1-R$5)*K3+R$5*$B4</f>
        <v>71.5</v>
      </c>
      <c r="L4" s="6">
        <f t="shared" si="2"/>
        <v>81.148546518193271</v>
      </c>
      <c r="M4" s="6">
        <f t="shared" ref="M4:M22" si="7">R$7</f>
        <v>70</v>
      </c>
      <c r="N4" s="6">
        <f t="shared" si="3"/>
        <v>70.851453481806729</v>
      </c>
      <c r="O4" s="6"/>
      <c r="P4" s="6"/>
      <c r="Q4" s="7" t="s">
        <v>7</v>
      </c>
      <c r="R4" s="8">
        <v>3.07</v>
      </c>
      <c r="S4" s="7"/>
      <c r="T4" s="11"/>
    </row>
    <row r="5" spans="1:20">
      <c r="A5" s="5">
        <v>3</v>
      </c>
      <c r="B5" s="10">
        <v>67</v>
      </c>
      <c r="C5" s="6">
        <f t="shared" si="4"/>
        <v>74.00200000000001</v>
      </c>
      <c r="D5" s="6">
        <f t="shared" si="0"/>
        <v>77.323832126404255</v>
      </c>
      <c r="E5" s="6">
        <f t="shared" si="5"/>
        <v>70</v>
      </c>
      <c r="F5" s="6">
        <f t="shared" si="1"/>
        <v>74.676167873595745</v>
      </c>
      <c r="G5" s="6"/>
      <c r="H5" s="6"/>
      <c r="I5" s="7" t="s">
        <v>8</v>
      </c>
      <c r="J5" s="8">
        <v>0.1</v>
      </c>
      <c r="K5" s="6">
        <f t="shared" si="6"/>
        <v>69.25</v>
      </c>
      <c r="L5" s="6">
        <f t="shared" si="2"/>
        <v>81.275690268817911</v>
      </c>
      <c r="M5" s="6">
        <f t="shared" si="7"/>
        <v>70</v>
      </c>
      <c r="N5" s="6">
        <f t="shared" si="3"/>
        <v>70.724309731182089</v>
      </c>
      <c r="O5" s="6"/>
      <c r="P5" s="6"/>
      <c r="Q5" s="7" t="s">
        <v>8</v>
      </c>
      <c r="R5" s="8">
        <v>0.5</v>
      </c>
      <c r="S5" s="7"/>
      <c r="T5" s="11"/>
    </row>
    <row r="6" spans="1:20">
      <c r="A6" s="5">
        <v>4</v>
      </c>
      <c r="B6" s="10">
        <v>69</v>
      </c>
      <c r="C6" s="6">
        <f t="shared" si="4"/>
        <v>73.501800000000017</v>
      </c>
      <c r="D6" s="6">
        <f t="shared" si="0"/>
        <v>77.459520302739563</v>
      </c>
      <c r="E6" s="6">
        <f t="shared" si="5"/>
        <v>70</v>
      </c>
      <c r="F6" s="6">
        <f t="shared" si="1"/>
        <v>74.540479697260437</v>
      </c>
      <c r="G6" s="6"/>
      <c r="H6" s="6"/>
      <c r="I6" s="7" t="s">
        <v>12</v>
      </c>
      <c r="J6" s="8">
        <f>J4*SQRT(J5/(2*J8^2))</f>
        <v>0.31416755083872044</v>
      </c>
      <c r="K6" s="6">
        <f t="shared" si="6"/>
        <v>69.125</v>
      </c>
      <c r="L6" s="6">
        <f t="shared" si="2"/>
        <v>81.307000278229225</v>
      </c>
      <c r="M6" s="6">
        <f t="shared" si="7"/>
        <v>70</v>
      </c>
      <c r="N6" s="6">
        <f t="shared" si="3"/>
        <v>70.692999721770775</v>
      </c>
      <c r="O6" s="6"/>
      <c r="P6" s="6"/>
      <c r="Q6" s="7" t="s">
        <v>12</v>
      </c>
      <c r="R6" s="8">
        <f>R4*SQRT(R5/(2*R8^2))</f>
        <v>0.76749999999999996</v>
      </c>
      <c r="S6" s="7"/>
      <c r="T6" s="11"/>
    </row>
    <row r="7" spans="1:20">
      <c r="A7" s="5">
        <v>5</v>
      </c>
      <c r="B7" s="10">
        <v>71</v>
      </c>
      <c r="C7" s="6">
        <f t="shared" si="4"/>
        <v>73.251620000000017</v>
      </c>
      <c r="D7" s="6">
        <f t="shared" si="0"/>
        <v>77.560804474118484</v>
      </c>
      <c r="E7" s="6">
        <f t="shared" si="5"/>
        <v>70</v>
      </c>
      <c r="F7" s="6">
        <f t="shared" si="1"/>
        <v>74.439195525881516</v>
      </c>
      <c r="G7" s="6"/>
      <c r="H7" s="6"/>
      <c r="I7" s="7" t="s">
        <v>13</v>
      </c>
      <c r="J7" s="8">
        <v>70</v>
      </c>
      <c r="K7" s="6">
        <f t="shared" si="6"/>
        <v>70.0625</v>
      </c>
      <c r="L7" s="6">
        <f t="shared" si="2"/>
        <v>81.314798960288272</v>
      </c>
      <c r="M7" s="6">
        <f t="shared" si="7"/>
        <v>70</v>
      </c>
      <c r="N7" s="6">
        <f t="shared" si="3"/>
        <v>70.685201039711728</v>
      </c>
      <c r="O7" s="6"/>
      <c r="P7" s="6"/>
      <c r="Q7" s="7" t="s">
        <v>13</v>
      </c>
      <c r="R7" s="8">
        <v>70</v>
      </c>
      <c r="S7" s="7"/>
      <c r="T7" s="11"/>
    </row>
    <row r="8" spans="1:20">
      <c r="A8" s="5">
        <v>6</v>
      </c>
      <c r="B8" s="10">
        <v>70</v>
      </c>
      <c r="C8" s="6">
        <f t="shared" si="4"/>
        <v>72.926458000000011</v>
      </c>
      <c r="D8" s="6">
        <f t="shared" si="0"/>
        <v>77.638260843457758</v>
      </c>
      <c r="E8" s="6">
        <f t="shared" si="5"/>
        <v>70</v>
      </c>
      <c r="F8" s="6">
        <f t="shared" si="1"/>
        <v>74.361739156542242</v>
      </c>
      <c r="G8" s="6"/>
      <c r="H8" s="6"/>
      <c r="I8" s="7" t="s">
        <v>14</v>
      </c>
      <c r="J8" s="8">
        <f>(J2-J7)/J3</f>
        <v>2</v>
      </c>
      <c r="K8" s="6">
        <f t="shared" si="6"/>
        <v>70.03125</v>
      </c>
      <c r="L8" s="6">
        <f t="shared" si="2"/>
        <v>81.316746843425051</v>
      </c>
      <c r="M8" s="6">
        <f t="shared" si="7"/>
        <v>70</v>
      </c>
      <c r="N8" s="6">
        <f t="shared" si="3"/>
        <v>70.683253156574949</v>
      </c>
      <c r="O8" s="6"/>
      <c r="P8" s="6"/>
      <c r="Q8" s="7" t="s">
        <v>14</v>
      </c>
      <c r="R8" s="8">
        <f>(R2-R7)/R3</f>
        <v>2</v>
      </c>
      <c r="S8" s="7"/>
      <c r="T8" s="11"/>
    </row>
    <row r="9" spans="1:20">
      <c r="A9" s="5">
        <v>7</v>
      </c>
      <c r="B9" s="10">
        <v>69</v>
      </c>
      <c r="C9" s="6">
        <f t="shared" si="4"/>
        <v>72.533812200000014</v>
      </c>
      <c r="D9" s="6">
        <f t="shared" si="0"/>
        <v>77.698413041305798</v>
      </c>
      <c r="E9" s="6">
        <f t="shared" si="5"/>
        <v>70</v>
      </c>
      <c r="F9" s="6">
        <f t="shared" si="1"/>
        <v>74.301586958694202</v>
      </c>
      <c r="G9" s="6"/>
      <c r="H9" s="6"/>
      <c r="I9" s="7" t="s">
        <v>15</v>
      </c>
      <c r="J9" s="8">
        <f>J4+1.166*SQRT(J8*J5)-SQRT(2*J8^2/J5)</f>
        <v>-5.6128208576462084</v>
      </c>
      <c r="K9" s="6">
        <f t="shared" si="6"/>
        <v>69.515625</v>
      </c>
      <c r="L9" s="6">
        <f t="shared" si="2"/>
        <v>81.317233702713054</v>
      </c>
      <c r="M9" s="6">
        <f t="shared" si="7"/>
        <v>70</v>
      </c>
      <c r="N9" s="6">
        <f t="shared" si="3"/>
        <v>70.682766297286946</v>
      </c>
      <c r="O9" s="6"/>
      <c r="P9" s="6"/>
      <c r="Q9" s="7" t="s">
        <v>15</v>
      </c>
      <c r="R9" s="8">
        <f>R4+1.166*SQRT(R8*R5)-SQRT(2*R8^2/R5)</f>
        <v>0.23599999999999977</v>
      </c>
      <c r="S9" s="7"/>
      <c r="T9" s="11"/>
    </row>
    <row r="10" spans="1:20">
      <c r="A10" s="5">
        <v>8</v>
      </c>
      <c r="B10" s="10">
        <v>67</v>
      </c>
      <c r="C10" s="6">
        <f t="shared" si="4"/>
        <v>71.980430980000023</v>
      </c>
      <c r="D10" s="6">
        <f t="shared" si="0"/>
        <v>77.745617528466894</v>
      </c>
      <c r="E10" s="6">
        <f t="shared" si="5"/>
        <v>70</v>
      </c>
      <c r="F10" s="6">
        <f t="shared" si="1"/>
        <v>74.254382471533106</v>
      </c>
      <c r="G10" s="6"/>
      <c r="H10" s="6"/>
      <c r="I10" s="7" t="s">
        <v>16</v>
      </c>
      <c r="J10" s="8">
        <f>_xlfn.PHI(J9)^(-1)</f>
        <v>17379771.374856614</v>
      </c>
      <c r="K10" s="6">
        <f t="shared" si="6"/>
        <v>68.2578125</v>
      </c>
      <c r="L10" s="6">
        <f t="shared" si="2"/>
        <v>81.317355410569888</v>
      </c>
      <c r="M10" s="6">
        <f t="shared" si="7"/>
        <v>70</v>
      </c>
      <c r="N10" s="6">
        <f t="shared" si="3"/>
        <v>70.682644589430112</v>
      </c>
      <c r="O10" s="6"/>
      <c r="P10" s="6"/>
      <c r="Q10" s="7" t="s">
        <v>16</v>
      </c>
      <c r="R10" s="8">
        <f>_xlfn.PHI(R9)^(-1)</f>
        <v>2.5774139033901338</v>
      </c>
      <c r="S10" s="7"/>
      <c r="T10" s="11"/>
    </row>
    <row r="11" spans="1:20">
      <c r="A11" s="5">
        <v>9</v>
      </c>
      <c r="B11" s="10">
        <v>70</v>
      </c>
      <c r="C11" s="6">
        <f t="shared" si="4"/>
        <v>71.782387882000023</v>
      </c>
      <c r="D11" s="6">
        <f t="shared" si="0"/>
        <v>77.782937253553698</v>
      </c>
      <c r="E11" s="6">
        <f t="shared" si="5"/>
        <v>70</v>
      </c>
      <c r="F11" s="6">
        <f t="shared" si="1"/>
        <v>74.217062746446302</v>
      </c>
      <c r="G11" s="6"/>
      <c r="H11" s="6"/>
      <c r="I11" s="7" t="s">
        <v>17</v>
      </c>
      <c r="J11" s="8">
        <f>_xlfn.NORM.S.DIST(J9,TRUE)</f>
        <v>9.9527323169176539E-9</v>
      </c>
      <c r="K11" s="6">
        <f t="shared" si="6"/>
        <v>69.12890625</v>
      </c>
      <c r="L11" s="6">
        <f t="shared" si="2"/>
        <v>81.317385837098826</v>
      </c>
      <c r="M11" s="6">
        <f t="shared" si="7"/>
        <v>70</v>
      </c>
      <c r="N11" s="6">
        <f t="shared" si="3"/>
        <v>70.682614162901174</v>
      </c>
      <c r="O11" s="6"/>
      <c r="P11" s="6"/>
      <c r="Q11" s="7" t="s">
        <v>17</v>
      </c>
      <c r="R11" s="8">
        <f>_xlfn.NORM.S.DIST(R9,TRUE)</f>
        <v>0.59328366491273121</v>
      </c>
      <c r="S11" s="7"/>
      <c r="T11" s="11"/>
    </row>
    <row r="12" spans="1:20">
      <c r="A12" s="5">
        <v>10</v>
      </c>
      <c r="B12" s="10">
        <v>70</v>
      </c>
      <c r="C12" s="6">
        <f t="shared" si="4"/>
        <v>71.604149093800018</v>
      </c>
      <c r="D12" s="6">
        <f t="shared" si="0"/>
        <v>77.812603059853089</v>
      </c>
      <c r="E12" s="6">
        <f t="shared" si="5"/>
        <v>70</v>
      </c>
      <c r="F12" s="6">
        <f t="shared" si="1"/>
        <v>74.187396940146911</v>
      </c>
      <c r="G12" s="6"/>
      <c r="H12" s="6"/>
      <c r="I12" s="7" t="s">
        <v>26</v>
      </c>
      <c r="J12" s="10">
        <v>1</v>
      </c>
      <c r="K12" s="6">
        <f t="shared" si="6"/>
        <v>69.564453125</v>
      </c>
      <c r="L12" s="6">
        <f t="shared" si="2"/>
        <v>81.317393443703864</v>
      </c>
      <c r="M12" s="6">
        <f t="shared" si="7"/>
        <v>70</v>
      </c>
      <c r="N12" s="6">
        <f t="shared" si="3"/>
        <v>70.682606556296136</v>
      </c>
      <c r="O12" s="6"/>
      <c r="P12" s="6"/>
      <c r="Q12" s="12" t="s">
        <v>26</v>
      </c>
      <c r="R12" s="10">
        <v>1</v>
      </c>
    </row>
    <row r="13" spans="1:20">
      <c r="A13" s="5">
        <v>11</v>
      </c>
      <c r="B13" s="10">
        <v>79</v>
      </c>
      <c r="C13" s="6">
        <f t="shared" si="4"/>
        <v>72.343734184420029</v>
      </c>
      <c r="D13" s="6">
        <f t="shared" si="0"/>
        <v>77.836281073419016</v>
      </c>
      <c r="E13" s="6">
        <f t="shared" si="5"/>
        <v>70</v>
      </c>
      <c r="F13" s="6">
        <f t="shared" si="1"/>
        <v>74.163718926580984</v>
      </c>
      <c r="G13" s="6"/>
      <c r="H13" s="6"/>
      <c r="I13" s="7">
        <f>(1-H3)*H3</f>
        <v>1.7335550742604784E-9</v>
      </c>
      <c r="J13" s="8"/>
      <c r="K13" s="6">
        <f t="shared" si="6"/>
        <v>74.2822265625</v>
      </c>
      <c r="L13" s="6">
        <f t="shared" si="2"/>
        <v>81.317395345353418</v>
      </c>
      <c r="M13" s="6">
        <f t="shared" si="7"/>
        <v>70</v>
      </c>
      <c r="N13" s="6">
        <f t="shared" si="3"/>
        <v>70.682604654646582</v>
      </c>
      <c r="O13" s="6"/>
      <c r="P13" s="6"/>
      <c r="Q13">
        <f>(1-P3)*P3</f>
        <v>0.22651535983231336</v>
      </c>
      <c r="R13" s="8"/>
      <c r="S13" s="7"/>
      <c r="T13" s="11"/>
    </row>
    <row r="14" spans="1:20">
      <c r="A14" s="5">
        <v>12</v>
      </c>
      <c r="B14" s="10">
        <v>79</v>
      </c>
      <c r="C14" s="6">
        <f t="shared" si="4"/>
        <v>73.00936076597803</v>
      </c>
      <c r="D14" s="6">
        <f t="shared" si="0"/>
        <v>77.855238751827784</v>
      </c>
      <c r="E14" s="6">
        <f t="shared" si="5"/>
        <v>70</v>
      </c>
      <c r="F14" s="6">
        <f t="shared" si="1"/>
        <v>74.144761248172216</v>
      </c>
      <c r="G14" s="6"/>
      <c r="H14" s="6"/>
      <c r="I14" s="7"/>
      <c r="J14" s="8"/>
      <c r="K14" s="6">
        <f t="shared" si="6"/>
        <v>76.64111328125</v>
      </c>
      <c r="L14" s="6">
        <f t="shared" si="2"/>
        <v>81.317395820765697</v>
      </c>
      <c r="M14" s="6">
        <f t="shared" si="7"/>
        <v>70</v>
      </c>
      <c r="N14" s="6">
        <f t="shared" si="3"/>
        <v>70.682604179234303</v>
      </c>
      <c r="O14" s="6"/>
      <c r="P14" s="6"/>
      <c r="Q14" s="7"/>
      <c r="R14" s="8"/>
    </row>
    <row r="15" spans="1:20">
      <c r="A15" s="5">
        <v>13</v>
      </c>
      <c r="B15" s="10">
        <v>78</v>
      </c>
      <c r="C15" s="6">
        <f t="shared" si="4"/>
        <v>73.50842468938022</v>
      </c>
      <c r="D15" s="6">
        <f t="shared" si="0"/>
        <v>77.870453626607627</v>
      </c>
      <c r="E15" s="6">
        <f t="shared" si="5"/>
        <v>70</v>
      </c>
      <c r="F15" s="6">
        <f t="shared" si="1"/>
        <v>74.129546373392373</v>
      </c>
      <c r="G15" s="6"/>
      <c r="H15" s="6"/>
      <c r="I15" s="7"/>
      <c r="J15" s="8"/>
      <c r="K15" s="6">
        <f t="shared" si="6"/>
        <v>77.320556640625</v>
      </c>
      <c r="L15" s="6">
        <f t="shared" si="2"/>
        <v>81.317395939618763</v>
      </c>
      <c r="M15" s="6">
        <f t="shared" si="7"/>
        <v>70</v>
      </c>
      <c r="N15" s="6">
        <f t="shared" si="3"/>
        <v>70.682604060381237</v>
      </c>
      <c r="O15" s="6"/>
      <c r="P15" s="6"/>
      <c r="Q15" s="7"/>
      <c r="R15" s="8"/>
    </row>
    <row r="16" spans="1:20">
      <c r="A16" s="5">
        <v>14</v>
      </c>
      <c r="B16" s="10">
        <v>78</v>
      </c>
      <c r="C16" s="6">
        <f t="shared" si="4"/>
        <v>73.957582220442191</v>
      </c>
      <c r="D16" s="6">
        <f t="shared" si="0"/>
        <v>77.882687542616836</v>
      </c>
      <c r="E16" s="6">
        <f t="shared" si="5"/>
        <v>70</v>
      </c>
      <c r="F16" s="6">
        <f t="shared" si="1"/>
        <v>74.117312457383164</v>
      </c>
      <c r="G16" s="6"/>
      <c r="H16" s="6"/>
      <c r="I16" s="7"/>
      <c r="J16" s="8"/>
      <c r="K16" s="6">
        <f t="shared" si="6"/>
        <v>77.6602783203125</v>
      </c>
      <c r="L16" s="6">
        <f t="shared" si="2"/>
        <v>81.317395969332026</v>
      </c>
      <c r="M16" s="6">
        <f t="shared" si="7"/>
        <v>70</v>
      </c>
      <c r="N16" s="6">
        <f t="shared" si="3"/>
        <v>70.682604030667974</v>
      </c>
      <c r="O16" s="6"/>
      <c r="P16" s="6"/>
      <c r="Q16" s="7"/>
      <c r="R16" s="8"/>
    </row>
    <row r="17" spans="1:18">
      <c r="A17" s="5">
        <v>15</v>
      </c>
      <c r="B17" s="10">
        <v>78</v>
      </c>
      <c r="C17" s="6">
        <f t="shared" si="4"/>
        <v>74.361823998397966</v>
      </c>
      <c r="D17" s="6">
        <f t="shared" si="0"/>
        <v>77.892539043277822</v>
      </c>
      <c r="E17" s="6">
        <f t="shared" si="5"/>
        <v>70</v>
      </c>
      <c r="F17" s="6">
        <f t="shared" si="1"/>
        <v>74.107460956722178</v>
      </c>
      <c r="G17" s="6"/>
      <c r="H17" s="6"/>
      <c r="I17" s="7"/>
      <c r="J17" s="8"/>
      <c r="K17" s="6">
        <f t="shared" si="6"/>
        <v>77.83013916015625</v>
      </c>
      <c r="L17" s="6">
        <f t="shared" si="2"/>
        <v>81.317395976760352</v>
      </c>
      <c r="M17" s="6">
        <f t="shared" si="7"/>
        <v>70</v>
      </c>
      <c r="N17" s="6">
        <f t="shared" si="3"/>
        <v>70.682604023239648</v>
      </c>
      <c r="O17" s="6"/>
      <c r="P17" s="6"/>
      <c r="Q17" s="7"/>
      <c r="R17" s="8"/>
    </row>
    <row r="18" spans="1:18">
      <c r="A18" s="5">
        <v>16</v>
      </c>
      <c r="B18" s="10">
        <v>79</v>
      </c>
      <c r="C18" s="6">
        <f t="shared" si="4"/>
        <v>74.825641598558178</v>
      </c>
      <c r="D18" s="6">
        <f t="shared" si="0"/>
        <v>77.900481324446005</v>
      </c>
      <c r="E18" s="6">
        <f t="shared" si="5"/>
        <v>70</v>
      </c>
      <c r="F18" s="6">
        <f t="shared" si="1"/>
        <v>74.099518675553995</v>
      </c>
      <c r="G18" s="6"/>
      <c r="H18" s="6"/>
      <c r="I18" s="7"/>
      <c r="J18" s="8"/>
      <c r="K18" s="6">
        <f t="shared" si="6"/>
        <v>78.415069580078125</v>
      </c>
      <c r="L18" s="6">
        <f t="shared" si="2"/>
        <v>81.317395978617427</v>
      </c>
      <c r="M18" s="6">
        <f t="shared" si="7"/>
        <v>70</v>
      </c>
      <c r="N18" s="6">
        <f t="shared" si="3"/>
        <v>70.682604021382573</v>
      </c>
      <c r="O18" s="6"/>
      <c r="P18" s="6"/>
      <c r="Q18" s="7"/>
      <c r="R18" s="8"/>
    </row>
    <row r="19" spans="1:18">
      <c r="A19" s="5">
        <v>17</v>
      </c>
      <c r="B19" s="10">
        <v>79</v>
      </c>
      <c r="C19" s="6">
        <f t="shared" si="4"/>
        <v>75.243077438702372</v>
      </c>
      <c r="D19" s="6">
        <f t="shared" si="0"/>
        <v>77.906890323091531</v>
      </c>
      <c r="E19" s="6">
        <f t="shared" si="5"/>
        <v>70</v>
      </c>
      <c r="F19" s="6">
        <f t="shared" si="1"/>
        <v>74.093109676908469</v>
      </c>
      <c r="G19" s="6"/>
      <c r="H19" s="6"/>
      <c r="I19" s="7"/>
      <c r="J19" s="8"/>
      <c r="K19" s="6">
        <f t="shared" si="6"/>
        <v>78.707534790039062</v>
      </c>
      <c r="L19" s="6">
        <f t="shared" si="2"/>
        <v>81.317395979081695</v>
      </c>
      <c r="M19" s="6">
        <f t="shared" si="7"/>
        <v>70</v>
      </c>
      <c r="N19" s="6">
        <f t="shared" si="3"/>
        <v>70.682604020918305</v>
      </c>
      <c r="O19" s="6"/>
      <c r="P19" s="6"/>
      <c r="Q19" s="7"/>
      <c r="R19" s="8"/>
    </row>
    <row r="20" spans="1:18">
      <c r="A20" s="5">
        <v>18</v>
      </c>
      <c r="B20" s="10">
        <v>82</v>
      </c>
      <c r="C20" s="6">
        <f t="shared" si="4"/>
        <v>75.918769694832136</v>
      </c>
      <c r="D20" s="6">
        <f t="shared" si="0"/>
        <v>77.912065864577656</v>
      </c>
      <c r="E20" s="6">
        <f t="shared" si="5"/>
        <v>70</v>
      </c>
      <c r="F20" s="6">
        <f t="shared" si="1"/>
        <v>74.087934135422344</v>
      </c>
      <c r="G20" s="6"/>
      <c r="H20" s="19" t="s">
        <v>29</v>
      </c>
      <c r="I20" s="7"/>
      <c r="J20" s="8"/>
      <c r="K20" s="6">
        <f t="shared" si="6"/>
        <v>80.353767395019531</v>
      </c>
      <c r="L20" s="6">
        <f t="shared" si="2"/>
        <v>81.317395979197769</v>
      </c>
      <c r="M20" s="6">
        <f t="shared" si="7"/>
        <v>70</v>
      </c>
      <c r="N20" s="6">
        <f t="shared" si="3"/>
        <v>70.682604020802231</v>
      </c>
      <c r="O20" s="6"/>
      <c r="P20" s="6"/>
      <c r="Q20" s="7"/>
      <c r="R20" s="8"/>
    </row>
    <row r="21" spans="1:18">
      <c r="A21" s="5">
        <v>19</v>
      </c>
      <c r="B21" s="10">
        <v>82</v>
      </c>
      <c r="C21" s="6">
        <f t="shared" si="4"/>
        <v>76.52689272534893</v>
      </c>
      <c r="D21" s="6">
        <f t="shared" si="0"/>
        <v>77.916247806284801</v>
      </c>
      <c r="E21" s="6">
        <f t="shared" si="5"/>
        <v>70</v>
      </c>
      <c r="F21" s="6">
        <f t="shared" si="1"/>
        <v>74.083752193715199</v>
      </c>
      <c r="G21" s="6"/>
      <c r="H21" s="19" t="s">
        <v>30</v>
      </c>
      <c r="I21" s="7"/>
      <c r="J21" s="8"/>
      <c r="K21" s="6">
        <f t="shared" si="6"/>
        <v>81.176883697509766</v>
      </c>
      <c r="L21" s="6">
        <f t="shared" si="2"/>
        <v>81.317395979226774</v>
      </c>
      <c r="M21" s="6">
        <f t="shared" si="7"/>
        <v>70</v>
      </c>
      <c r="N21" s="6">
        <f t="shared" si="3"/>
        <v>70.682604020773226</v>
      </c>
      <c r="O21" s="6"/>
      <c r="P21" s="6"/>
      <c r="Q21" s="7"/>
      <c r="R21" s="8"/>
    </row>
    <row r="22" spans="1:18">
      <c r="A22" s="5">
        <v>20</v>
      </c>
      <c r="B22" s="10">
        <v>81</v>
      </c>
      <c r="C22" s="6">
        <f t="shared" si="4"/>
        <v>76.974203452814038</v>
      </c>
      <c r="D22" s="6">
        <f t="shared" si="0"/>
        <v>77.919628500680261</v>
      </c>
      <c r="E22" s="6">
        <f t="shared" si="5"/>
        <v>70</v>
      </c>
      <c r="F22" s="6">
        <f t="shared" si="1"/>
        <v>74.080371499319739</v>
      </c>
      <c r="G22" s="6"/>
      <c r="H22" s="19" t="s">
        <v>31</v>
      </c>
      <c r="I22" s="7"/>
      <c r="J22" s="8"/>
      <c r="K22" s="6">
        <f t="shared" si="6"/>
        <v>81.088441848754883</v>
      </c>
      <c r="L22" s="6">
        <f t="shared" si="2"/>
        <v>81.317395979234036</v>
      </c>
      <c r="M22" s="6">
        <f t="shared" si="7"/>
        <v>70</v>
      </c>
      <c r="N22" s="6">
        <f t="shared" si="3"/>
        <v>70.682604020765964</v>
      </c>
      <c r="O22" s="6"/>
      <c r="P22" s="6"/>
      <c r="Q22" s="7"/>
      <c r="R22" s="8"/>
    </row>
    <row r="23" spans="1:18">
      <c r="A23" s="5"/>
      <c r="C23" s="11"/>
      <c r="D23" s="11"/>
      <c r="E23" s="11"/>
      <c r="F23" s="11"/>
      <c r="G23" s="11"/>
      <c r="H23" s="11"/>
      <c r="I23" s="12"/>
      <c r="J23" s="11"/>
      <c r="K23" s="11"/>
      <c r="L23" s="11"/>
      <c r="M23" s="11"/>
      <c r="N23" s="11"/>
      <c r="O23" s="11"/>
      <c r="P23" s="11"/>
      <c r="Q23" s="12"/>
      <c r="R23" s="11"/>
    </row>
    <row r="24" spans="1:18">
      <c r="A24" s="5"/>
      <c r="C24" s="11"/>
      <c r="D24" s="11" t="s">
        <v>20</v>
      </c>
      <c r="E24" s="11">
        <f>J7+J4*J3/SQRT(J12)*SQRT(J5/(2-J5))</f>
        <v>71.933974636528831</v>
      </c>
      <c r="F24" s="11"/>
      <c r="G24" s="11"/>
      <c r="H24" s="11"/>
      <c r="I24" s="12"/>
      <c r="K24" s="11"/>
      <c r="L24" s="11" t="s">
        <v>20</v>
      </c>
      <c r="M24" s="11">
        <f>R7+R4*R3/SQRT(R12)*SQRT(R5/(2-R5))</f>
        <v>75.317395979236451</v>
      </c>
      <c r="N24" s="11"/>
      <c r="O24" s="11"/>
      <c r="P24" s="11"/>
      <c r="Q24" s="12"/>
      <c r="R24" s="11"/>
    </row>
    <row r="25" spans="1:18">
      <c r="A25" s="5"/>
      <c r="D25" s="11" t="s">
        <v>21</v>
      </c>
      <c r="E25" s="11">
        <f>J7-J4*J3/SQRT(J12)*SQRT(J5/(2-J5))</f>
        <v>68.066025363471169</v>
      </c>
      <c r="F25" s="11"/>
      <c r="G25" s="11"/>
      <c r="H25" s="11"/>
      <c r="I25" s="12"/>
      <c r="L25" s="11" t="s">
        <v>21</v>
      </c>
      <c r="M25" s="11">
        <f>R7-R4*R3/SQRT(R12)*SQRT(R5/(2-R5))</f>
        <v>64.682604020763549</v>
      </c>
      <c r="N25" s="11"/>
      <c r="O25" s="11"/>
      <c r="P25" s="11"/>
      <c r="Q25" s="12"/>
      <c r="R25" s="11"/>
    </row>
    <row r="26" spans="1:18">
      <c r="A26" s="5"/>
      <c r="C26" s="11"/>
      <c r="D26" s="11" t="s">
        <v>22</v>
      </c>
      <c r="E26" s="11">
        <f>J3^2/J12*(J5/(2-J5))</f>
        <v>0.47368421052631582</v>
      </c>
      <c r="F26" s="11"/>
      <c r="G26" s="11"/>
      <c r="H26" s="11"/>
      <c r="I26" s="12"/>
      <c r="K26" s="11"/>
      <c r="L26" s="11" t="s">
        <v>22</v>
      </c>
      <c r="M26" s="11">
        <f>R3^2/R12*(R5/(2-R5))</f>
        <v>3</v>
      </c>
      <c r="N26" s="11"/>
      <c r="O26" s="11"/>
      <c r="P26" s="11"/>
      <c r="Q26" s="12"/>
      <c r="R26" s="11"/>
    </row>
    <row r="27" spans="1:18">
      <c r="A27" s="5"/>
      <c r="C27" s="11"/>
      <c r="D27" s="11"/>
      <c r="E27" s="11"/>
      <c r="F27" s="11"/>
      <c r="G27" s="11"/>
      <c r="H27" s="11"/>
      <c r="I27" s="12"/>
      <c r="K27" s="11"/>
      <c r="L27" s="11"/>
      <c r="M27" s="11"/>
      <c r="N27" s="11"/>
      <c r="O27" s="11"/>
      <c r="P27" s="11"/>
      <c r="Q27" s="12"/>
      <c r="R27" s="11"/>
    </row>
    <row r="28" spans="1:18">
      <c r="A28" s="5"/>
      <c r="B28" t="s">
        <v>27</v>
      </c>
      <c r="C28" s="11" t="s">
        <v>23</v>
      </c>
      <c r="D28" s="11">
        <f>(E25-J2)/SQRT(E26)</f>
        <v>-11.52779788708134</v>
      </c>
      <c r="E28" s="11" t="s">
        <v>24</v>
      </c>
      <c r="F28" s="11" t="s">
        <v>25</v>
      </c>
      <c r="G28" s="11" t="s">
        <v>24</v>
      </c>
      <c r="H28" s="11">
        <f>(E24-J2)/SQRT(E26)</f>
        <v>-5.9077978870813546</v>
      </c>
      <c r="I28" s="12">
        <f>H29-D29</f>
        <v>1.7335550810148863E-9</v>
      </c>
      <c r="J28" t="s">
        <v>27</v>
      </c>
      <c r="K28" s="11" t="s">
        <v>23</v>
      </c>
      <c r="L28" s="11">
        <f>(M25-R2)/SQRT(M26)</f>
        <v>-6.5341016151377538</v>
      </c>
      <c r="M28" s="11" t="s">
        <v>24</v>
      </c>
      <c r="N28" s="11" t="s">
        <v>25</v>
      </c>
      <c r="O28" s="11" t="s">
        <v>24</v>
      </c>
      <c r="P28" s="11">
        <f>(M24-R2)/SQRT(M26)</f>
        <v>-0.39410161513775571</v>
      </c>
      <c r="Q28" s="12">
        <f>P29-L29</f>
        <v>0.34675300927037217</v>
      </c>
      <c r="R28" s="11"/>
    </row>
    <row r="29" spans="1:18">
      <c r="A29" s="5"/>
      <c r="C29" s="11"/>
      <c r="D29" s="11">
        <f>_xlfn.NORM.S.DIST(D28,TRUE)</f>
        <v>4.7778350288582023E-31</v>
      </c>
      <c r="E29" s="11"/>
      <c r="F29" s="11"/>
      <c r="G29" s="11"/>
      <c r="H29" s="11">
        <f>_xlfn.NORM.S.DIST(H28,TRUE)</f>
        <v>1.7335550810148863E-9</v>
      </c>
      <c r="I29" s="12"/>
      <c r="K29" s="11"/>
      <c r="L29" s="11">
        <f>_xlfn.NORM.S.DIST(L28,TRUE)</f>
        <v>3.1996244297223923E-11</v>
      </c>
      <c r="M29" s="11"/>
      <c r="N29" s="11"/>
      <c r="O29" s="11"/>
      <c r="P29" s="11">
        <f>_xlfn.NORM.S.DIST(P28,TRUE)</f>
        <v>0.34675300930236841</v>
      </c>
      <c r="Q29" s="12"/>
      <c r="R29" s="11"/>
    </row>
    <row r="30" spans="1:18">
      <c r="A30" s="5"/>
      <c r="B30" t="s">
        <v>28</v>
      </c>
      <c r="C30" s="11">
        <f>1-I28</f>
        <v>0.99999999826644492</v>
      </c>
      <c r="D30" s="11"/>
      <c r="E30" s="11"/>
      <c r="F30" s="11"/>
      <c r="G30" s="11"/>
      <c r="H30" s="11"/>
      <c r="I30" s="12"/>
      <c r="J30" t="s">
        <v>28</v>
      </c>
      <c r="K30" s="11">
        <f>1-Q28</f>
        <v>0.65324699072962789</v>
      </c>
      <c r="L30" s="11"/>
      <c r="M30" s="11"/>
      <c r="N30" s="11"/>
      <c r="O30" s="11"/>
      <c r="P30" s="11"/>
      <c r="Q30" s="12"/>
      <c r="R30" s="11"/>
    </row>
    <row r="31" spans="1:18">
      <c r="A31" s="5"/>
      <c r="C31" s="11"/>
      <c r="D31" s="11"/>
      <c r="E31" s="11"/>
      <c r="F31" s="11"/>
      <c r="G31" s="11"/>
      <c r="H31" s="11"/>
      <c r="I31" s="12"/>
      <c r="J31" s="11"/>
      <c r="K31" s="11"/>
      <c r="L31" s="11"/>
      <c r="M31" s="11"/>
      <c r="N31" s="11"/>
      <c r="O31" s="11"/>
      <c r="P31" s="11"/>
      <c r="Q31" s="12"/>
      <c r="R31" s="11"/>
    </row>
    <row r="32" spans="1:18">
      <c r="A32" s="5"/>
      <c r="C32" s="11"/>
      <c r="D32" s="1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11"/>
      <c r="P32" s="11"/>
      <c r="Q32" s="12"/>
      <c r="R32" s="11"/>
    </row>
  </sheetData>
  <mergeCells count="2">
    <mergeCell ref="C1:J1"/>
    <mergeCell ref="K1:R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1-a, b</vt:lpstr>
      <vt:lpstr>1-c,d,e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2021-12-27T16:01:09Z</dcterms:created>
  <dcterms:modified xsi:type="dcterms:W3CDTF">2022-01-11T06:04:04Z</dcterms:modified>
</cp:coreProperties>
</file>