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boag\Desktop\Excel Modeling Folder\"/>
    </mc:Choice>
  </mc:AlternateContent>
  <xr:revisionPtr revIDLastSave="0" documentId="13_ncr:1_{8EA6FDC9-0033-4D89-A758-B308E63F0E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ing" sheetId="1" r:id="rId1"/>
    <sheet name="Monte_Carlo_Simulation" sheetId="2" r:id="rId2"/>
    <sheet name="..." sheetId="6" r:id="rId3"/>
    <sheet name="linear transformation" sheetId="3" r:id="rId4"/>
    <sheet name="Sheet1" sheetId="9" r:id="rId5"/>
    <sheet name="income statet. example" sheetId="4" r:id="rId6"/>
  </sheets>
  <definedNames>
    <definedName name="_xlcn.WorksheetConnection_ExcelModelingExercises.xlsxTable11" hidden="1">Table1[]</definedName>
    <definedName name="high_" localSheetId="3">'linear transformation'!$C$3</definedName>
    <definedName name="low_" localSheetId="3">'linear transformation'!$C$2</definedName>
  </definedNames>
  <calcPr calcId="191029" calcMode="manual"/>
  <pivotCaches>
    <pivotCache cacheId="0" r:id="rId7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Excel Modeling Exercises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00" i="4" l="1"/>
  <c r="O300" i="4"/>
  <c r="J300" i="4"/>
  <c r="I300" i="4"/>
  <c r="H300" i="4"/>
  <c r="P299" i="4"/>
  <c r="O299" i="4"/>
  <c r="J299" i="4"/>
  <c r="I299" i="4"/>
  <c r="H299" i="4"/>
  <c r="P298" i="4"/>
  <c r="O298" i="4"/>
  <c r="J298" i="4"/>
  <c r="I298" i="4"/>
  <c r="H298" i="4"/>
  <c r="P297" i="4"/>
  <c r="O297" i="4"/>
  <c r="J297" i="4"/>
  <c r="I297" i="4"/>
  <c r="H297" i="4"/>
  <c r="P296" i="4"/>
  <c r="O296" i="4"/>
  <c r="J296" i="4"/>
  <c r="I296" i="4"/>
  <c r="H296" i="4"/>
  <c r="P295" i="4"/>
  <c r="O295" i="4"/>
  <c r="J295" i="4"/>
  <c r="I295" i="4"/>
  <c r="H295" i="4"/>
  <c r="P294" i="4"/>
  <c r="O294" i="4"/>
  <c r="J294" i="4"/>
  <c r="I294" i="4"/>
  <c r="H294" i="4"/>
  <c r="P293" i="4"/>
  <c r="O293" i="4"/>
  <c r="J293" i="4"/>
  <c r="I293" i="4"/>
  <c r="H293" i="4"/>
  <c r="P292" i="4"/>
  <c r="O292" i="4"/>
  <c r="J292" i="4"/>
  <c r="I292" i="4"/>
  <c r="H292" i="4"/>
  <c r="P291" i="4"/>
  <c r="O291" i="4"/>
  <c r="J291" i="4"/>
  <c r="I291" i="4"/>
  <c r="H291" i="4"/>
  <c r="P290" i="4"/>
  <c r="O290" i="4"/>
  <c r="J290" i="4"/>
  <c r="I290" i="4"/>
  <c r="H290" i="4"/>
  <c r="P289" i="4"/>
  <c r="O289" i="4"/>
  <c r="J289" i="4"/>
  <c r="I289" i="4"/>
  <c r="H289" i="4"/>
  <c r="P288" i="4"/>
  <c r="O288" i="4"/>
  <c r="J288" i="4"/>
  <c r="I288" i="4"/>
  <c r="H288" i="4"/>
  <c r="P287" i="4"/>
  <c r="O287" i="4"/>
  <c r="J287" i="4"/>
  <c r="I287" i="4"/>
  <c r="H287" i="4"/>
  <c r="P286" i="4"/>
  <c r="O286" i="4"/>
  <c r="J286" i="4"/>
  <c r="I286" i="4"/>
  <c r="H286" i="4"/>
  <c r="P285" i="4"/>
  <c r="O285" i="4"/>
  <c r="J285" i="4"/>
  <c r="I285" i="4"/>
  <c r="H285" i="4"/>
  <c r="P284" i="4"/>
  <c r="O284" i="4"/>
  <c r="J284" i="4"/>
  <c r="I284" i="4"/>
  <c r="H284" i="4"/>
  <c r="P283" i="4"/>
  <c r="O283" i="4"/>
  <c r="J283" i="4"/>
  <c r="I283" i="4"/>
  <c r="H283" i="4"/>
  <c r="P282" i="4"/>
  <c r="O282" i="4"/>
  <c r="J282" i="4"/>
  <c r="I282" i="4"/>
  <c r="H282" i="4"/>
  <c r="P281" i="4"/>
  <c r="O281" i="4"/>
  <c r="J281" i="4"/>
  <c r="I281" i="4"/>
  <c r="H281" i="4"/>
  <c r="P280" i="4"/>
  <c r="O280" i="4"/>
  <c r="J280" i="4"/>
  <c r="I280" i="4"/>
  <c r="H280" i="4"/>
  <c r="P279" i="4"/>
  <c r="O279" i="4"/>
  <c r="J279" i="4"/>
  <c r="I279" i="4"/>
  <c r="H279" i="4"/>
  <c r="P278" i="4"/>
  <c r="O278" i="4"/>
  <c r="J278" i="4"/>
  <c r="I278" i="4"/>
  <c r="H278" i="4"/>
  <c r="P277" i="4"/>
  <c r="O277" i="4"/>
  <c r="J277" i="4"/>
  <c r="I277" i="4"/>
  <c r="H277" i="4"/>
  <c r="P276" i="4"/>
  <c r="O276" i="4"/>
  <c r="J276" i="4"/>
  <c r="I276" i="4"/>
  <c r="H276" i="4"/>
  <c r="P275" i="4"/>
  <c r="O275" i="4"/>
  <c r="J275" i="4"/>
  <c r="I275" i="4"/>
  <c r="H275" i="4"/>
  <c r="P274" i="4"/>
  <c r="O274" i="4"/>
  <c r="J274" i="4"/>
  <c r="I274" i="4"/>
  <c r="H274" i="4"/>
  <c r="P273" i="4"/>
  <c r="O273" i="4"/>
  <c r="J273" i="4"/>
  <c r="I273" i="4"/>
  <c r="H273" i="4"/>
  <c r="P272" i="4"/>
  <c r="O272" i="4"/>
  <c r="J272" i="4"/>
  <c r="I272" i="4"/>
  <c r="H272" i="4"/>
  <c r="P271" i="4"/>
  <c r="O271" i="4"/>
  <c r="J271" i="4"/>
  <c r="I271" i="4"/>
  <c r="H271" i="4"/>
  <c r="P270" i="4"/>
  <c r="O270" i="4"/>
  <c r="J270" i="4"/>
  <c r="I270" i="4"/>
  <c r="H270" i="4"/>
  <c r="P269" i="4"/>
  <c r="O269" i="4"/>
  <c r="J269" i="4"/>
  <c r="I269" i="4"/>
  <c r="H269" i="4"/>
  <c r="P268" i="4"/>
  <c r="O268" i="4"/>
  <c r="J268" i="4"/>
  <c r="I268" i="4"/>
  <c r="H268" i="4"/>
  <c r="P267" i="4"/>
  <c r="O267" i="4"/>
  <c r="J267" i="4"/>
  <c r="I267" i="4"/>
  <c r="H267" i="4"/>
  <c r="P266" i="4"/>
  <c r="O266" i="4"/>
  <c r="J266" i="4"/>
  <c r="I266" i="4"/>
  <c r="H266" i="4"/>
  <c r="P265" i="4"/>
  <c r="O265" i="4"/>
  <c r="J265" i="4"/>
  <c r="I265" i="4"/>
  <c r="H265" i="4"/>
  <c r="P264" i="4"/>
  <c r="O264" i="4"/>
  <c r="J264" i="4"/>
  <c r="I264" i="4"/>
  <c r="H264" i="4"/>
  <c r="P263" i="4"/>
  <c r="O263" i="4"/>
  <c r="J263" i="4"/>
  <c r="I263" i="4"/>
  <c r="H263" i="4"/>
  <c r="P262" i="4"/>
  <c r="O262" i="4"/>
  <c r="J262" i="4"/>
  <c r="I262" i="4"/>
  <c r="H262" i="4"/>
  <c r="P261" i="4"/>
  <c r="O261" i="4"/>
  <c r="J261" i="4"/>
  <c r="I261" i="4"/>
  <c r="H261" i="4"/>
  <c r="P260" i="4"/>
  <c r="O260" i="4"/>
  <c r="J260" i="4"/>
  <c r="I260" i="4"/>
  <c r="H260" i="4"/>
  <c r="P259" i="4"/>
  <c r="O259" i="4"/>
  <c r="J259" i="4"/>
  <c r="I259" i="4"/>
  <c r="H259" i="4"/>
  <c r="P258" i="4"/>
  <c r="O258" i="4"/>
  <c r="J258" i="4"/>
  <c r="I258" i="4"/>
  <c r="H258" i="4"/>
  <c r="P257" i="4"/>
  <c r="O257" i="4"/>
  <c r="J257" i="4"/>
  <c r="I257" i="4"/>
  <c r="H257" i="4"/>
  <c r="P256" i="4"/>
  <c r="O256" i="4"/>
  <c r="J256" i="4"/>
  <c r="I256" i="4"/>
  <c r="H256" i="4"/>
  <c r="P255" i="4"/>
  <c r="O255" i="4"/>
  <c r="J255" i="4"/>
  <c r="I255" i="4"/>
  <c r="H255" i="4"/>
  <c r="P254" i="4"/>
  <c r="O254" i="4"/>
  <c r="J254" i="4"/>
  <c r="I254" i="4"/>
  <c r="H254" i="4"/>
  <c r="P253" i="4"/>
  <c r="O253" i="4"/>
  <c r="J253" i="4"/>
  <c r="I253" i="4"/>
  <c r="H253" i="4"/>
  <c r="P252" i="4"/>
  <c r="O252" i="4"/>
  <c r="J252" i="4"/>
  <c r="I252" i="4"/>
  <c r="H252" i="4"/>
  <c r="P251" i="4"/>
  <c r="O251" i="4"/>
  <c r="J251" i="4"/>
  <c r="I251" i="4"/>
  <c r="H251" i="4"/>
  <c r="P250" i="4"/>
  <c r="O250" i="4"/>
  <c r="J250" i="4"/>
  <c r="I250" i="4"/>
  <c r="H250" i="4"/>
  <c r="P249" i="4"/>
  <c r="O249" i="4"/>
  <c r="J249" i="4"/>
  <c r="I249" i="4"/>
  <c r="H249" i="4"/>
  <c r="P248" i="4"/>
  <c r="O248" i="4"/>
  <c r="J248" i="4"/>
  <c r="I248" i="4"/>
  <c r="H248" i="4"/>
  <c r="P247" i="4"/>
  <c r="O247" i="4"/>
  <c r="J247" i="4"/>
  <c r="I247" i="4"/>
  <c r="H247" i="4"/>
  <c r="P246" i="4"/>
  <c r="O246" i="4"/>
  <c r="J246" i="4"/>
  <c r="I246" i="4"/>
  <c r="H246" i="4"/>
  <c r="P245" i="4"/>
  <c r="O245" i="4"/>
  <c r="J245" i="4"/>
  <c r="I245" i="4"/>
  <c r="H245" i="4"/>
  <c r="P244" i="4"/>
  <c r="O244" i="4"/>
  <c r="J244" i="4"/>
  <c r="I244" i="4"/>
  <c r="H244" i="4"/>
  <c r="P243" i="4"/>
  <c r="O243" i="4"/>
  <c r="J243" i="4"/>
  <c r="I243" i="4"/>
  <c r="H243" i="4"/>
  <c r="P242" i="4"/>
  <c r="O242" i="4"/>
  <c r="J242" i="4"/>
  <c r="I242" i="4"/>
  <c r="H242" i="4"/>
  <c r="P241" i="4"/>
  <c r="O241" i="4"/>
  <c r="J241" i="4"/>
  <c r="I241" i="4"/>
  <c r="H241" i="4"/>
  <c r="P240" i="4"/>
  <c r="O240" i="4"/>
  <c r="J240" i="4"/>
  <c r="I240" i="4"/>
  <c r="H240" i="4"/>
  <c r="P239" i="4"/>
  <c r="O239" i="4"/>
  <c r="J239" i="4"/>
  <c r="I239" i="4"/>
  <c r="H239" i="4"/>
  <c r="P238" i="4"/>
  <c r="O238" i="4"/>
  <c r="J238" i="4"/>
  <c r="I238" i="4"/>
  <c r="H238" i="4"/>
  <c r="P237" i="4"/>
  <c r="O237" i="4"/>
  <c r="J237" i="4"/>
  <c r="I237" i="4"/>
  <c r="H237" i="4"/>
  <c r="P236" i="4"/>
  <c r="O236" i="4"/>
  <c r="J236" i="4"/>
  <c r="I236" i="4"/>
  <c r="H236" i="4"/>
  <c r="P235" i="4"/>
  <c r="O235" i="4"/>
  <c r="J235" i="4"/>
  <c r="I235" i="4"/>
  <c r="H235" i="4"/>
  <c r="P234" i="4"/>
  <c r="O234" i="4"/>
  <c r="J234" i="4"/>
  <c r="I234" i="4"/>
  <c r="H234" i="4"/>
  <c r="P233" i="4"/>
  <c r="O233" i="4"/>
  <c r="J233" i="4"/>
  <c r="I233" i="4"/>
  <c r="H233" i="4"/>
  <c r="P232" i="4"/>
  <c r="O232" i="4"/>
  <c r="J232" i="4"/>
  <c r="I232" i="4"/>
  <c r="H232" i="4"/>
  <c r="P231" i="4"/>
  <c r="O231" i="4"/>
  <c r="J231" i="4"/>
  <c r="I231" i="4"/>
  <c r="H231" i="4"/>
  <c r="P230" i="4"/>
  <c r="O230" i="4"/>
  <c r="J230" i="4"/>
  <c r="I230" i="4"/>
  <c r="H230" i="4"/>
  <c r="P229" i="4"/>
  <c r="O229" i="4"/>
  <c r="J229" i="4"/>
  <c r="I229" i="4"/>
  <c r="H229" i="4"/>
  <c r="P228" i="4"/>
  <c r="O228" i="4"/>
  <c r="J228" i="4"/>
  <c r="I228" i="4"/>
  <c r="H228" i="4"/>
  <c r="P227" i="4"/>
  <c r="O227" i="4"/>
  <c r="J227" i="4"/>
  <c r="I227" i="4"/>
  <c r="H227" i="4"/>
  <c r="P226" i="4"/>
  <c r="O226" i="4"/>
  <c r="J226" i="4"/>
  <c r="I226" i="4"/>
  <c r="H226" i="4"/>
  <c r="P225" i="4"/>
  <c r="O225" i="4"/>
  <c r="J225" i="4"/>
  <c r="I225" i="4"/>
  <c r="H225" i="4"/>
  <c r="P224" i="4"/>
  <c r="O224" i="4"/>
  <c r="J224" i="4"/>
  <c r="I224" i="4"/>
  <c r="H224" i="4"/>
  <c r="P223" i="4"/>
  <c r="O223" i="4"/>
  <c r="J223" i="4"/>
  <c r="I223" i="4"/>
  <c r="H223" i="4"/>
  <c r="P222" i="4"/>
  <c r="O222" i="4"/>
  <c r="J222" i="4"/>
  <c r="I222" i="4"/>
  <c r="H222" i="4"/>
  <c r="P221" i="4"/>
  <c r="O221" i="4"/>
  <c r="J221" i="4"/>
  <c r="I221" i="4"/>
  <c r="H221" i="4"/>
  <c r="P220" i="4"/>
  <c r="O220" i="4"/>
  <c r="J220" i="4"/>
  <c r="I220" i="4"/>
  <c r="H220" i="4"/>
  <c r="P219" i="4"/>
  <c r="O219" i="4"/>
  <c r="J219" i="4"/>
  <c r="I219" i="4"/>
  <c r="H219" i="4"/>
  <c r="P218" i="4"/>
  <c r="O218" i="4"/>
  <c r="J218" i="4"/>
  <c r="I218" i="4"/>
  <c r="H218" i="4"/>
  <c r="P217" i="4"/>
  <c r="O217" i="4"/>
  <c r="J217" i="4"/>
  <c r="I217" i="4"/>
  <c r="H217" i="4"/>
  <c r="P216" i="4"/>
  <c r="O216" i="4"/>
  <c r="J216" i="4"/>
  <c r="I216" i="4"/>
  <c r="H216" i="4"/>
  <c r="P215" i="4"/>
  <c r="O215" i="4"/>
  <c r="J215" i="4"/>
  <c r="I215" i="4"/>
  <c r="H215" i="4"/>
  <c r="P214" i="4"/>
  <c r="O214" i="4"/>
  <c r="J214" i="4"/>
  <c r="I214" i="4"/>
  <c r="H214" i="4"/>
  <c r="P213" i="4"/>
  <c r="O213" i="4"/>
  <c r="J213" i="4"/>
  <c r="I213" i="4"/>
  <c r="H213" i="4"/>
  <c r="P212" i="4"/>
  <c r="O212" i="4"/>
  <c r="J212" i="4"/>
  <c r="I212" i="4"/>
  <c r="H212" i="4"/>
  <c r="P211" i="4"/>
  <c r="O211" i="4"/>
  <c r="J211" i="4"/>
  <c r="I211" i="4"/>
  <c r="H211" i="4"/>
  <c r="P210" i="4"/>
  <c r="O210" i="4"/>
  <c r="J210" i="4"/>
  <c r="I210" i="4"/>
  <c r="H210" i="4"/>
  <c r="P209" i="4"/>
  <c r="O209" i="4"/>
  <c r="J209" i="4"/>
  <c r="I209" i="4"/>
  <c r="H209" i="4"/>
  <c r="P208" i="4"/>
  <c r="O208" i="4"/>
  <c r="J208" i="4"/>
  <c r="I208" i="4"/>
  <c r="H208" i="4"/>
  <c r="P207" i="4"/>
  <c r="O207" i="4"/>
  <c r="J207" i="4"/>
  <c r="I207" i="4"/>
  <c r="H207" i="4"/>
  <c r="P206" i="4"/>
  <c r="O206" i="4"/>
  <c r="J206" i="4"/>
  <c r="I206" i="4"/>
  <c r="H206" i="4"/>
  <c r="P205" i="4"/>
  <c r="O205" i="4"/>
  <c r="J205" i="4"/>
  <c r="I205" i="4"/>
  <c r="H205" i="4"/>
  <c r="P204" i="4"/>
  <c r="O204" i="4"/>
  <c r="J204" i="4"/>
  <c r="I204" i="4"/>
  <c r="H204" i="4"/>
  <c r="P203" i="4"/>
  <c r="O203" i="4"/>
  <c r="J203" i="4"/>
  <c r="I203" i="4"/>
  <c r="H203" i="4"/>
  <c r="P202" i="4"/>
  <c r="O202" i="4"/>
  <c r="J202" i="4"/>
  <c r="I202" i="4"/>
  <c r="H202" i="4"/>
  <c r="P201" i="4"/>
  <c r="O201" i="4"/>
  <c r="J201" i="4"/>
  <c r="I201" i="4"/>
  <c r="H201" i="4"/>
  <c r="P200" i="4"/>
  <c r="O200" i="4"/>
  <c r="J200" i="4"/>
  <c r="I200" i="4"/>
  <c r="H200" i="4"/>
  <c r="P199" i="4"/>
  <c r="O199" i="4"/>
  <c r="J199" i="4"/>
  <c r="I199" i="4"/>
  <c r="H199" i="4"/>
  <c r="P198" i="4"/>
  <c r="O198" i="4"/>
  <c r="J198" i="4"/>
  <c r="I198" i="4"/>
  <c r="H198" i="4"/>
  <c r="P197" i="4"/>
  <c r="O197" i="4"/>
  <c r="J197" i="4"/>
  <c r="I197" i="4"/>
  <c r="H197" i="4"/>
  <c r="P196" i="4"/>
  <c r="O196" i="4"/>
  <c r="J196" i="4"/>
  <c r="I196" i="4"/>
  <c r="H196" i="4"/>
  <c r="P195" i="4"/>
  <c r="O195" i="4"/>
  <c r="J195" i="4"/>
  <c r="I195" i="4"/>
  <c r="H195" i="4"/>
  <c r="P194" i="4"/>
  <c r="O194" i="4"/>
  <c r="J194" i="4"/>
  <c r="I194" i="4"/>
  <c r="H194" i="4"/>
  <c r="P193" i="4"/>
  <c r="O193" i="4"/>
  <c r="J193" i="4"/>
  <c r="I193" i="4"/>
  <c r="H193" i="4"/>
  <c r="P192" i="4"/>
  <c r="O192" i="4"/>
  <c r="J192" i="4"/>
  <c r="I192" i="4"/>
  <c r="H192" i="4"/>
  <c r="P191" i="4"/>
  <c r="O191" i="4"/>
  <c r="J191" i="4"/>
  <c r="I191" i="4"/>
  <c r="H191" i="4"/>
  <c r="P190" i="4"/>
  <c r="O190" i="4"/>
  <c r="J190" i="4"/>
  <c r="I190" i="4"/>
  <c r="H190" i="4"/>
  <c r="P189" i="4"/>
  <c r="O189" i="4"/>
  <c r="J189" i="4"/>
  <c r="I189" i="4"/>
  <c r="H189" i="4"/>
  <c r="P188" i="4"/>
  <c r="O188" i="4"/>
  <c r="J188" i="4"/>
  <c r="I188" i="4"/>
  <c r="H188" i="4"/>
  <c r="P187" i="4"/>
  <c r="O187" i="4"/>
  <c r="J187" i="4"/>
  <c r="I187" i="4"/>
  <c r="H187" i="4"/>
  <c r="P186" i="4"/>
  <c r="O186" i="4"/>
  <c r="J186" i="4"/>
  <c r="I186" i="4"/>
  <c r="H186" i="4"/>
  <c r="P185" i="4"/>
  <c r="O185" i="4"/>
  <c r="J185" i="4"/>
  <c r="I185" i="4"/>
  <c r="H185" i="4"/>
  <c r="P184" i="4"/>
  <c r="O184" i="4"/>
  <c r="J184" i="4"/>
  <c r="I184" i="4"/>
  <c r="H184" i="4"/>
  <c r="P183" i="4"/>
  <c r="O183" i="4"/>
  <c r="J183" i="4"/>
  <c r="I183" i="4"/>
  <c r="H183" i="4"/>
  <c r="P182" i="4"/>
  <c r="O182" i="4"/>
  <c r="J182" i="4"/>
  <c r="I182" i="4"/>
  <c r="H182" i="4"/>
  <c r="P181" i="4"/>
  <c r="O181" i="4"/>
  <c r="J181" i="4"/>
  <c r="I181" i="4"/>
  <c r="H181" i="4"/>
  <c r="P180" i="4"/>
  <c r="O180" i="4"/>
  <c r="J180" i="4"/>
  <c r="I180" i="4"/>
  <c r="H180" i="4"/>
  <c r="P179" i="4"/>
  <c r="O179" i="4"/>
  <c r="J179" i="4"/>
  <c r="I179" i="4"/>
  <c r="H179" i="4"/>
  <c r="P178" i="4"/>
  <c r="O178" i="4"/>
  <c r="J178" i="4"/>
  <c r="I178" i="4"/>
  <c r="H178" i="4"/>
  <c r="P177" i="4"/>
  <c r="O177" i="4"/>
  <c r="J177" i="4"/>
  <c r="I177" i="4"/>
  <c r="H177" i="4"/>
  <c r="P176" i="4"/>
  <c r="O176" i="4"/>
  <c r="J176" i="4"/>
  <c r="I176" i="4"/>
  <c r="H176" i="4"/>
  <c r="P175" i="4"/>
  <c r="O175" i="4"/>
  <c r="J175" i="4"/>
  <c r="I175" i="4"/>
  <c r="H175" i="4"/>
  <c r="P174" i="4"/>
  <c r="O174" i="4"/>
  <c r="J174" i="4"/>
  <c r="I174" i="4"/>
  <c r="H174" i="4"/>
  <c r="P173" i="4"/>
  <c r="O173" i="4"/>
  <c r="J173" i="4"/>
  <c r="I173" i="4"/>
  <c r="H173" i="4"/>
  <c r="P172" i="4"/>
  <c r="O172" i="4"/>
  <c r="J172" i="4"/>
  <c r="I172" i="4"/>
  <c r="H172" i="4"/>
  <c r="P171" i="4"/>
  <c r="O171" i="4"/>
  <c r="J171" i="4"/>
  <c r="I171" i="4"/>
  <c r="H171" i="4"/>
  <c r="P170" i="4"/>
  <c r="O170" i="4"/>
  <c r="J170" i="4"/>
  <c r="I170" i="4"/>
  <c r="H170" i="4"/>
  <c r="P169" i="4"/>
  <c r="O169" i="4"/>
  <c r="J169" i="4"/>
  <c r="I169" i="4"/>
  <c r="H169" i="4"/>
  <c r="P168" i="4"/>
  <c r="O168" i="4"/>
  <c r="J168" i="4"/>
  <c r="I168" i="4"/>
  <c r="H168" i="4"/>
  <c r="P167" i="4"/>
  <c r="O167" i="4"/>
  <c r="J167" i="4"/>
  <c r="I167" i="4"/>
  <c r="H167" i="4"/>
  <c r="P166" i="4"/>
  <c r="O166" i="4"/>
  <c r="J166" i="4"/>
  <c r="I166" i="4"/>
  <c r="H166" i="4"/>
  <c r="P165" i="4"/>
  <c r="O165" i="4"/>
  <c r="J165" i="4"/>
  <c r="I165" i="4"/>
  <c r="H165" i="4"/>
  <c r="P164" i="4"/>
  <c r="O164" i="4"/>
  <c r="J164" i="4"/>
  <c r="I164" i="4"/>
  <c r="H164" i="4"/>
  <c r="P163" i="4"/>
  <c r="O163" i="4"/>
  <c r="J163" i="4"/>
  <c r="I163" i="4"/>
  <c r="H163" i="4"/>
  <c r="P162" i="4"/>
  <c r="O162" i="4"/>
  <c r="J162" i="4"/>
  <c r="I162" i="4"/>
  <c r="H162" i="4"/>
  <c r="P161" i="4"/>
  <c r="O161" i="4"/>
  <c r="J161" i="4"/>
  <c r="I161" i="4"/>
  <c r="H161" i="4"/>
  <c r="P160" i="4"/>
  <c r="O160" i="4"/>
  <c r="J160" i="4"/>
  <c r="I160" i="4"/>
  <c r="H160" i="4"/>
  <c r="P159" i="4"/>
  <c r="O159" i="4"/>
  <c r="J159" i="4"/>
  <c r="I159" i="4"/>
  <c r="H159" i="4"/>
  <c r="P158" i="4"/>
  <c r="O158" i="4"/>
  <c r="J158" i="4"/>
  <c r="I158" i="4"/>
  <c r="H158" i="4"/>
  <c r="P157" i="4"/>
  <c r="O157" i="4"/>
  <c r="J157" i="4"/>
  <c r="I157" i="4"/>
  <c r="H157" i="4"/>
  <c r="P156" i="4"/>
  <c r="O156" i="4"/>
  <c r="J156" i="4"/>
  <c r="I156" i="4"/>
  <c r="H156" i="4"/>
  <c r="P155" i="4"/>
  <c r="O155" i="4"/>
  <c r="J155" i="4"/>
  <c r="I155" i="4"/>
  <c r="H155" i="4"/>
  <c r="P154" i="4"/>
  <c r="O154" i="4"/>
  <c r="J154" i="4"/>
  <c r="I154" i="4"/>
  <c r="H154" i="4"/>
  <c r="P153" i="4"/>
  <c r="O153" i="4"/>
  <c r="J153" i="4"/>
  <c r="I153" i="4"/>
  <c r="H153" i="4"/>
  <c r="P152" i="4"/>
  <c r="O152" i="4"/>
  <c r="J152" i="4"/>
  <c r="I152" i="4"/>
  <c r="H152" i="4"/>
  <c r="P151" i="4"/>
  <c r="O151" i="4"/>
  <c r="J151" i="4"/>
  <c r="I151" i="4"/>
  <c r="H151" i="4"/>
  <c r="P150" i="4"/>
  <c r="O150" i="4"/>
  <c r="J150" i="4"/>
  <c r="I150" i="4"/>
  <c r="H150" i="4"/>
  <c r="P149" i="4"/>
  <c r="O149" i="4"/>
  <c r="J149" i="4"/>
  <c r="I149" i="4"/>
  <c r="H149" i="4"/>
  <c r="P148" i="4"/>
  <c r="O148" i="4"/>
  <c r="J148" i="4"/>
  <c r="I148" i="4"/>
  <c r="H148" i="4"/>
  <c r="P147" i="4"/>
  <c r="O147" i="4"/>
  <c r="J147" i="4"/>
  <c r="I147" i="4"/>
  <c r="H147" i="4"/>
  <c r="P146" i="4"/>
  <c r="O146" i="4"/>
  <c r="J146" i="4"/>
  <c r="I146" i="4"/>
  <c r="H146" i="4"/>
  <c r="P145" i="4"/>
  <c r="O145" i="4"/>
  <c r="J145" i="4"/>
  <c r="I145" i="4"/>
  <c r="H145" i="4"/>
  <c r="P144" i="4"/>
  <c r="O144" i="4"/>
  <c r="J144" i="4"/>
  <c r="I144" i="4"/>
  <c r="H144" i="4"/>
  <c r="P143" i="4"/>
  <c r="O143" i="4"/>
  <c r="J143" i="4"/>
  <c r="I143" i="4"/>
  <c r="H143" i="4"/>
  <c r="P142" i="4"/>
  <c r="O142" i="4"/>
  <c r="J142" i="4"/>
  <c r="I142" i="4"/>
  <c r="H142" i="4"/>
  <c r="P141" i="4"/>
  <c r="O141" i="4"/>
  <c r="J141" i="4"/>
  <c r="I141" i="4"/>
  <c r="H141" i="4"/>
  <c r="P140" i="4"/>
  <c r="O140" i="4"/>
  <c r="J140" i="4"/>
  <c r="I140" i="4"/>
  <c r="H140" i="4"/>
  <c r="P139" i="4"/>
  <c r="O139" i="4"/>
  <c r="J139" i="4"/>
  <c r="I139" i="4"/>
  <c r="H139" i="4"/>
  <c r="P138" i="4"/>
  <c r="O138" i="4"/>
  <c r="J138" i="4"/>
  <c r="I138" i="4"/>
  <c r="H138" i="4"/>
  <c r="P137" i="4"/>
  <c r="O137" i="4"/>
  <c r="J137" i="4"/>
  <c r="I137" i="4"/>
  <c r="H137" i="4"/>
  <c r="P136" i="4"/>
  <c r="O136" i="4"/>
  <c r="J136" i="4"/>
  <c r="I136" i="4"/>
  <c r="H136" i="4"/>
  <c r="P135" i="4"/>
  <c r="O135" i="4"/>
  <c r="J135" i="4"/>
  <c r="I135" i="4"/>
  <c r="H135" i="4"/>
  <c r="P134" i="4"/>
  <c r="O134" i="4"/>
  <c r="J134" i="4"/>
  <c r="I134" i="4"/>
  <c r="H134" i="4"/>
  <c r="P133" i="4"/>
  <c r="O133" i="4"/>
  <c r="J133" i="4"/>
  <c r="I133" i="4"/>
  <c r="H133" i="4"/>
  <c r="P132" i="4"/>
  <c r="O132" i="4"/>
  <c r="J132" i="4"/>
  <c r="I132" i="4"/>
  <c r="H132" i="4"/>
  <c r="P131" i="4"/>
  <c r="O131" i="4"/>
  <c r="J131" i="4"/>
  <c r="I131" i="4"/>
  <c r="H131" i="4"/>
  <c r="P130" i="4"/>
  <c r="O130" i="4"/>
  <c r="J130" i="4"/>
  <c r="I130" i="4"/>
  <c r="H130" i="4"/>
  <c r="P129" i="4"/>
  <c r="O129" i="4"/>
  <c r="J129" i="4"/>
  <c r="I129" i="4"/>
  <c r="H129" i="4"/>
  <c r="P128" i="4"/>
  <c r="O128" i="4"/>
  <c r="J128" i="4"/>
  <c r="I128" i="4"/>
  <c r="H128" i="4"/>
  <c r="P127" i="4"/>
  <c r="O127" i="4"/>
  <c r="J127" i="4"/>
  <c r="I127" i="4"/>
  <c r="H127" i="4"/>
  <c r="P126" i="4"/>
  <c r="O126" i="4"/>
  <c r="J126" i="4"/>
  <c r="I126" i="4"/>
  <c r="H126" i="4"/>
  <c r="P125" i="4"/>
  <c r="O125" i="4"/>
  <c r="J125" i="4"/>
  <c r="I125" i="4"/>
  <c r="H125" i="4"/>
  <c r="P124" i="4"/>
  <c r="O124" i="4"/>
  <c r="J124" i="4"/>
  <c r="I124" i="4"/>
  <c r="H124" i="4"/>
  <c r="P123" i="4"/>
  <c r="O123" i="4"/>
  <c r="J123" i="4"/>
  <c r="I123" i="4"/>
  <c r="H123" i="4"/>
  <c r="P122" i="4"/>
  <c r="O122" i="4"/>
  <c r="J122" i="4"/>
  <c r="I122" i="4"/>
  <c r="H122" i="4"/>
  <c r="P121" i="4"/>
  <c r="O121" i="4"/>
  <c r="J121" i="4"/>
  <c r="I121" i="4"/>
  <c r="H121" i="4"/>
  <c r="P120" i="4"/>
  <c r="O120" i="4"/>
  <c r="J120" i="4"/>
  <c r="I120" i="4"/>
  <c r="H120" i="4"/>
  <c r="P119" i="4"/>
  <c r="O119" i="4"/>
  <c r="J119" i="4"/>
  <c r="I119" i="4"/>
  <c r="H119" i="4"/>
  <c r="P118" i="4"/>
  <c r="O118" i="4"/>
  <c r="J118" i="4"/>
  <c r="I118" i="4"/>
  <c r="H118" i="4"/>
  <c r="P117" i="4"/>
  <c r="O117" i="4"/>
  <c r="J117" i="4"/>
  <c r="I117" i="4"/>
  <c r="H117" i="4"/>
  <c r="P116" i="4"/>
  <c r="O116" i="4"/>
  <c r="J116" i="4"/>
  <c r="I116" i="4"/>
  <c r="H116" i="4"/>
  <c r="P115" i="4"/>
  <c r="O115" i="4"/>
  <c r="J115" i="4"/>
  <c r="I115" i="4"/>
  <c r="H115" i="4"/>
  <c r="P114" i="4"/>
  <c r="O114" i="4"/>
  <c r="J114" i="4"/>
  <c r="I114" i="4"/>
  <c r="H114" i="4"/>
  <c r="P113" i="4"/>
  <c r="O113" i="4"/>
  <c r="J113" i="4"/>
  <c r="I113" i="4"/>
  <c r="H113" i="4"/>
  <c r="P112" i="4"/>
  <c r="O112" i="4"/>
  <c r="J112" i="4"/>
  <c r="I112" i="4"/>
  <c r="H112" i="4"/>
  <c r="P111" i="4"/>
  <c r="O111" i="4"/>
  <c r="J111" i="4"/>
  <c r="I111" i="4"/>
  <c r="H111" i="4"/>
  <c r="P110" i="4"/>
  <c r="O110" i="4"/>
  <c r="J110" i="4"/>
  <c r="I110" i="4"/>
  <c r="H110" i="4"/>
  <c r="P109" i="4"/>
  <c r="O109" i="4"/>
  <c r="J109" i="4"/>
  <c r="I109" i="4"/>
  <c r="H109" i="4"/>
  <c r="P108" i="4"/>
  <c r="O108" i="4"/>
  <c r="J108" i="4"/>
  <c r="I108" i="4"/>
  <c r="H108" i="4"/>
  <c r="P107" i="4"/>
  <c r="O107" i="4"/>
  <c r="J107" i="4"/>
  <c r="I107" i="4"/>
  <c r="H107" i="4"/>
  <c r="P106" i="4"/>
  <c r="O106" i="4"/>
  <c r="J106" i="4"/>
  <c r="I106" i="4"/>
  <c r="H106" i="4"/>
  <c r="P105" i="4"/>
  <c r="O105" i="4"/>
  <c r="J105" i="4"/>
  <c r="I105" i="4"/>
  <c r="H105" i="4"/>
  <c r="P104" i="4"/>
  <c r="O104" i="4"/>
  <c r="J104" i="4"/>
  <c r="I104" i="4"/>
  <c r="H104" i="4"/>
  <c r="P103" i="4"/>
  <c r="O103" i="4"/>
  <c r="J103" i="4"/>
  <c r="I103" i="4"/>
  <c r="H103" i="4"/>
  <c r="P102" i="4"/>
  <c r="O102" i="4"/>
  <c r="J102" i="4"/>
  <c r="I102" i="4"/>
  <c r="H102" i="4"/>
  <c r="P101" i="4"/>
  <c r="O101" i="4"/>
  <c r="J101" i="4"/>
  <c r="I101" i="4"/>
  <c r="H101" i="4"/>
  <c r="P100" i="4"/>
  <c r="O100" i="4"/>
  <c r="J100" i="4"/>
  <c r="I100" i="4"/>
  <c r="H100" i="4"/>
  <c r="P99" i="4"/>
  <c r="O99" i="4"/>
  <c r="J99" i="4"/>
  <c r="I99" i="4"/>
  <c r="H99" i="4"/>
  <c r="P98" i="4"/>
  <c r="O98" i="4"/>
  <c r="J98" i="4"/>
  <c r="I98" i="4"/>
  <c r="H98" i="4"/>
  <c r="P97" i="4"/>
  <c r="O97" i="4"/>
  <c r="J97" i="4"/>
  <c r="I97" i="4"/>
  <c r="H97" i="4"/>
  <c r="P96" i="4"/>
  <c r="O96" i="4"/>
  <c r="J96" i="4"/>
  <c r="I96" i="4"/>
  <c r="H96" i="4"/>
  <c r="P95" i="4"/>
  <c r="O95" i="4"/>
  <c r="J95" i="4"/>
  <c r="I95" i="4"/>
  <c r="H95" i="4"/>
  <c r="P94" i="4"/>
  <c r="O94" i="4"/>
  <c r="J94" i="4"/>
  <c r="I94" i="4"/>
  <c r="H94" i="4"/>
  <c r="P93" i="4"/>
  <c r="O93" i="4"/>
  <c r="J93" i="4"/>
  <c r="I93" i="4"/>
  <c r="H93" i="4"/>
  <c r="P92" i="4"/>
  <c r="O92" i="4"/>
  <c r="J92" i="4"/>
  <c r="I92" i="4"/>
  <c r="H92" i="4"/>
  <c r="P91" i="4"/>
  <c r="O91" i="4"/>
  <c r="J91" i="4"/>
  <c r="I91" i="4"/>
  <c r="H91" i="4"/>
  <c r="P90" i="4"/>
  <c r="O90" i="4"/>
  <c r="J90" i="4"/>
  <c r="I90" i="4"/>
  <c r="H90" i="4"/>
  <c r="P89" i="4"/>
  <c r="O89" i="4"/>
  <c r="J89" i="4"/>
  <c r="I89" i="4"/>
  <c r="H89" i="4"/>
  <c r="P88" i="4"/>
  <c r="O88" i="4"/>
  <c r="J88" i="4"/>
  <c r="I88" i="4"/>
  <c r="H88" i="4"/>
  <c r="P87" i="4"/>
  <c r="O87" i="4"/>
  <c r="J87" i="4"/>
  <c r="I87" i="4"/>
  <c r="H87" i="4"/>
  <c r="P86" i="4"/>
  <c r="O86" i="4"/>
  <c r="J86" i="4"/>
  <c r="I86" i="4"/>
  <c r="H86" i="4"/>
  <c r="P85" i="4"/>
  <c r="O85" i="4"/>
  <c r="J85" i="4"/>
  <c r="I85" i="4"/>
  <c r="H85" i="4"/>
  <c r="P84" i="4"/>
  <c r="O84" i="4"/>
  <c r="J84" i="4"/>
  <c r="I84" i="4"/>
  <c r="H84" i="4"/>
  <c r="P83" i="4"/>
  <c r="O83" i="4"/>
  <c r="J83" i="4"/>
  <c r="I83" i="4"/>
  <c r="H83" i="4"/>
  <c r="P82" i="4"/>
  <c r="O82" i="4"/>
  <c r="J82" i="4"/>
  <c r="I82" i="4"/>
  <c r="H82" i="4"/>
  <c r="P81" i="4"/>
  <c r="O81" i="4"/>
  <c r="J81" i="4"/>
  <c r="I81" i="4"/>
  <c r="H81" i="4"/>
  <c r="P80" i="4"/>
  <c r="O80" i="4"/>
  <c r="J80" i="4"/>
  <c r="I80" i="4"/>
  <c r="H80" i="4"/>
  <c r="P79" i="4"/>
  <c r="O79" i="4"/>
  <c r="J79" i="4"/>
  <c r="I79" i="4"/>
  <c r="H79" i="4"/>
  <c r="P78" i="4"/>
  <c r="O78" i="4"/>
  <c r="J78" i="4"/>
  <c r="I78" i="4"/>
  <c r="H78" i="4"/>
  <c r="P77" i="4"/>
  <c r="O77" i="4"/>
  <c r="J77" i="4"/>
  <c r="I77" i="4"/>
  <c r="H77" i="4"/>
  <c r="P76" i="4"/>
  <c r="O76" i="4"/>
  <c r="J76" i="4"/>
  <c r="I76" i="4"/>
  <c r="H76" i="4"/>
  <c r="P75" i="4"/>
  <c r="O75" i="4"/>
  <c r="J75" i="4"/>
  <c r="I75" i="4"/>
  <c r="H75" i="4"/>
  <c r="P74" i="4"/>
  <c r="O74" i="4"/>
  <c r="J74" i="4"/>
  <c r="I74" i="4"/>
  <c r="H74" i="4"/>
  <c r="P73" i="4"/>
  <c r="O73" i="4"/>
  <c r="J73" i="4"/>
  <c r="I73" i="4"/>
  <c r="H73" i="4"/>
  <c r="P72" i="4"/>
  <c r="O72" i="4"/>
  <c r="J72" i="4"/>
  <c r="I72" i="4"/>
  <c r="H72" i="4"/>
  <c r="P71" i="4"/>
  <c r="O71" i="4"/>
  <c r="J71" i="4"/>
  <c r="I71" i="4"/>
  <c r="H71" i="4"/>
  <c r="P70" i="4"/>
  <c r="O70" i="4"/>
  <c r="J70" i="4"/>
  <c r="I70" i="4"/>
  <c r="H70" i="4"/>
  <c r="P69" i="4"/>
  <c r="O69" i="4"/>
  <c r="J69" i="4"/>
  <c r="I69" i="4"/>
  <c r="H69" i="4"/>
  <c r="P68" i="4"/>
  <c r="O68" i="4"/>
  <c r="J68" i="4"/>
  <c r="I68" i="4"/>
  <c r="H68" i="4"/>
  <c r="P67" i="4"/>
  <c r="O67" i="4"/>
  <c r="J67" i="4"/>
  <c r="I67" i="4"/>
  <c r="H67" i="4"/>
  <c r="P66" i="4"/>
  <c r="O66" i="4"/>
  <c r="J66" i="4"/>
  <c r="I66" i="4"/>
  <c r="H66" i="4"/>
  <c r="P65" i="4"/>
  <c r="O65" i="4"/>
  <c r="J65" i="4"/>
  <c r="I65" i="4"/>
  <c r="H65" i="4"/>
  <c r="P64" i="4"/>
  <c r="O64" i="4"/>
  <c r="J64" i="4"/>
  <c r="I64" i="4"/>
  <c r="H64" i="4"/>
  <c r="P63" i="4"/>
  <c r="O63" i="4"/>
  <c r="J63" i="4"/>
  <c r="I63" i="4"/>
  <c r="H63" i="4"/>
  <c r="P62" i="4"/>
  <c r="O62" i="4"/>
  <c r="J62" i="4"/>
  <c r="I62" i="4"/>
  <c r="H62" i="4"/>
  <c r="P61" i="4"/>
  <c r="O61" i="4"/>
  <c r="J61" i="4"/>
  <c r="I61" i="4"/>
  <c r="H61" i="4"/>
  <c r="P60" i="4"/>
  <c r="O60" i="4"/>
  <c r="J60" i="4"/>
  <c r="I60" i="4"/>
  <c r="H60" i="4"/>
  <c r="P59" i="4"/>
  <c r="O59" i="4"/>
  <c r="J59" i="4"/>
  <c r="I59" i="4"/>
  <c r="H59" i="4"/>
  <c r="P58" i="4"/>
  <c r="O58" i="4"/>
  <c r="J58" i="4"/>
  <c r="I58" i="4"/>
  <c r="H58" i="4"/>
  <c r="P57" i="4"/>
  <c r="O57" i="4"/>
  <c r="J57" i="4"/>
  <c r="I57" i="4"/>
  <c r="H57" i="4"/>
  <c r="P56" i="4"/>
  <c r="O56" i="4"/>
  <c r="J56" i="4"/>
  <c r="I56" i="4"/>
  <c r="H56" i="4"/>
  <c r="P55" i="4"/>
  <c r="O55" i="4"/>
  <c r="J55" i="4"/>
  <c r="I55" i="4"/>
  <c r="H55" i="4"/>
  <c r="P54" i="4"/>
  <c r="O54" i="4"/>
  <c r="J54" i="4"/>
  <c r="I54" i="4"/>
  <c r="H54" i="4"/>
  <c r="P53" i="4"/>
  <c r="O53" i="4"/>
  <c r="J53" i="4"/>
  <c r="I53" i="4"/>
  <c r="H53" i="4"/>
  <c r="P52" i="4"/>
  <c r="O52" i="4"/>
  <c r="J52" i="4"/>
  <c r="I52" i="4"/>
  <c r="H52" i="4"/>
  <c r="P51" i="4"/>
  <c r="O51" i="4"/>
  <c r="J51" i="4"/>
  <c r="I51" i="4"/>
  <c r="H51" i="4"/>
  <c r="P50" i="4"/>
  <c r="O50" i="4"/>
  <c r="J50" i="4"/>
  <c r="I50" i="4"/>
  <c r="H50" i="4"/>
  <c r="P49" i="4"/>
  <c r="O49" i="4"/>
  <c r="J49" i="4"/>
  <c r="I49" i="4"/>
  <c r="H49" i="4"/>
  <c r="P48" i="4"/>
  <c r="O48" i="4"/>
  <c r="J48" i="4"/>
  <c r="I48" i="4"/>
  <c r="H48" i="4"/>
  <c r="P47" i="4"/>
  <c r="O47" i="4"/>
  <c r="J47" i="4"/>
  <c r="I47" i="4"/>
  <c r="H47" i="4"/>
  <c r="P46" i="4"/>
  <c r="O46" i="4"/>
  <c r="J46" i="4"/>
  <c r="I46" i="4"/>
  <c r="H46" i="4"/>
  <c r="P45" i="4"/>
  <c r="O45" i="4"/>
  <c r="J45" i="4"/>
  <c r="I45" i="4"/>
  <c r="H45" i="4"/>
  <c r="P44" i="4"/>
  <c r="O44" i="4"/>
  <c r="J44" i="4"/>
  <c r="I44" i="4"/>
  <c r="H44" i="4"/>
  <c r="P43" i="4"/>
  <c r="O43" i="4"/>
  <c r="J43" i="4"/>
  <c r="I43" i="4"/>
  <c r="H43" i="4"/>
  <c r="P42" i="4"/>
  <c r="O42" i="4"/>
  <c r="J42" i="4"/>
  <c r="I42" i="4"/>
  <c r="H42" i="4"/>
  <c r="P41" i="4"/>
  <c r="O41" i="4"/>
  <c r="J41" i="4"/>
  <c r="I41" i="4"/>
  <c r="H41" i="4"/>
  <c r="P40" i="4"/>
  <c r="O40" i="4"/>
  <c r="J40" i="4"/>
  <c r="I40" i="4"/>
  <c r="H40" i="4"/>
  <c r="P39" i="4"/>
  <c r="O39" i="4"/>
  <c r="J39" i="4"/>
  <c r="I39" i="4"/>
  <c r="H39" i="4"/>
  <c r="P38" i="4"/>
  <c r="O38" i="4"/>
  <c r="J38" i="4"/>
  <c r="I38" i="4"/>
  <c r="H38" i="4"/>
  <c r="P37" i="4"/>
  <c r="O37" i="4"/>
  <c r="J37" i="4"/>
  <c r="I37" i="4"/>
  <c r="H37" i="4"/>
  <c r="P36" i="4"/>
  <c r="O36" i="4"/>
  <c r="J36" i="4"/>
  <c r="I36" i="4"/>
  <c r="H36" i="4"/>
  <c r="P35" i="4"/>
  <c r="O35" i="4"/>
  <c r="J35" i="4"/>
  <c r="I35" i="4"/>
  <c r="H35" i="4"/>
  <c r="P34" i="4"/>
  <c r="O34" i="4"/>
  <c r="J34" i="4"/>
  <c r="I34" i="4"/>
  <c r="H34" i="4"/>
  <c r="P33" i="4"/>
  <c r="O33" i="4"/>
  <c r="J33" i="4"/>
  <c r="I33" i="4"/>
  <c r="H33" i="4"/>
  <c r="P32" i="4"/>
  <c r="O32" i="4"/>
  <c r="J32" i="4"/>
  <c r="I32" i="4"/>
  <c r="H32" i="4"/>
  <c r="P31" i="4"/>
  <c r="O31" i="4"/>
  <c r="J31" i="4"/>
  <c r="I31" i="4"/>
  <c r="H31" i="4"/>
  <c r="P30" i="4"/>
  <c r="O30" i="4"/>
  <c r="J30" i="4"/>
  <c r="I30" i="4"/>
  <c r="H30" i="4"/>
  <c r="P29" i="4"/>
  <c r="O29" i="4"/>
  <c r="J29" i="4"/>
  <c r="I29" i="4"/>
  <c r="H29" i="4"/>
  <c r="P28" i="4"/>
  <c r="O28" i="4"/>
  <c r="J28" i="4"/>
  <c r="I28" i="4"/>
  <c r="H28" i="4"/>
  <c r="P27" i="4"/>
  <c r="O27" i="4"/>
  <c r="J27" i="4"/>
  <c r="I27" i="4"/>
  <c r="H27" i="4"/>
  <c r="P26" i="4"/>
  <c r="O26" i="4"/>
  <c r="J26" i="4"/>
  <c r="I26" i="4"/>
  <c r="H26" i="4"/>
  <c r="P25" i="4"/>
  <c r="O25" i="4"/>
  <c r="J25" i="4"/>
  <c r="I25" i="4"/>
  <c r="H25" i="4"/>
  <c r="P24" i="4"/>
  <c r="O24" i="4"/>
  <c r="J24" i="4"/>
  <c r="I24" i="4"/>
  <c r="H24" i="4"/>
  <c r="P23" i="4"/>
  <c r="O23" i="4"/>
  <c r="J23" i="4"/>
  <c r="I23" i="4"/>
  <c r="H23" i="4"/>
  <c r="P22" i="4"/>
  <c r="O22" i="4"/>
  <c r="J22" i="4"/>
  <c r="I22" i="4"/>
  <c r="H22" i="4"/>
  <c r="P21" i="4"/>
  <c r="O21" i="4"/>
  <c r="J21" i="4"/>
  <c r="I21" i="4"/>
  <c r="H21" i="4"/>
  <c r="P20" i="4"/>
  <c r="O20" i="4"/>
  <c r="J20" i="4"/>
  <c r="I20" i="4"/>
  <c r="H20" i="4"/>
  <c r="P19" i="4"/>
  <c r="O19" i="4"/>
  <c r="J19" i="4"/>
  <c r="I19" i="4"/>
  <c r="H19" i="4"/>
  <c r="P18" i="4"/>
  <c r="O18" i="4"/>
  <c r="J18" i="4"/>
  <c r="I18" i="4"/>
  <c r="H18" i="4"/>
  <c r="P17" i="4"/>
  <c r="O17" i="4"/>
  <c r="J17" i="4"/>
  <c r="I17" i="4"/>
  <c r="H17" i="4"/>
  <c r="P16" i="4"/>
  <c r="O16" i="4"/>
  <c r="J16" i="4"/>
  <c r="I16" i="4"/>
  <c r="H16" i="4"/>
  <c r="P15" i="4"/>
  <c r="O15" i="4"/>
  <c r="J15" i="4"/>
  <c r="I15" i="4"/>
  <c r="H15" i="4"/>
  <c r="P14" i="4"/>
  <c r="O14" i="4"/>
  <c r="J14" i="4"/>
  <c r="I14" i="4"/>
  <c r="H14" i="4"/>
  <c r="P13" i="4"/>
  <c r="O13" i="4"/>
  <c r="J13" i="4"/>
  <c r="I13" i="4"/>
  <c r="H13" i="4"/>
  <c r="P12" i="4"/>
  <c r="O12" i="4"/>
  <c r="J12" i="4"/>
  <c r="I12" i="4"/>
  <c r="H12" i="4"/>
  <c r="B12" i="4"/>
  <c r="P11" i="4"/>
  <c r="O11" i="4"/>
  <c r="J11" i="4"/>
  <c r="I11" i="4"/>
  <c r="H11" i="4"/>
  <c r="B11" i="4"/>
  <c r="P10" i="4"/>
  <c r="O10" i="4"/>
  <c r="J10" i="4"/>
  <c r="I10" i="4"/>
  <c r="H10" i="4"/>
  <c r="B10" i="4"/>
  <c r="P9" i="4"/>
  <c r="O9" i="4"/>
  <c r="J9" i="4"/>
  <c r="I9" i="4"/>
  <c r="H9" i="4"/>
  <c r="P8" i="4"/>
  <c r="O8" i="4"/>
  <c r="J8" i="4"/>
  <c r="I8" i="4"/>
  <c r="H8" i="4"/>
  <c r="P7" i="4"/>
  <c r="O7" i="4"/>
  <c r="J7" i="4"/>
  <c r="I7" i="4"/>
  <c r="H7" i="4"/>
  <c r="P6" i="4"/>
  <c r="O6" i="4"/>
  <c r="J6" i="4"/>
  <c r="I6" i="4"/>
  <c r="H6" i="4"/>
  <c r="B6" i="4"/>
  <c r="P5" i="4"/>
  <c r="O5" i="4"/>
  <c r="J5" i="4"/>
  <c r="I5" i="4"/>
  <c r="B5" i="4"/>
  <c r="C18" i="3" a="1"/>
  <c r="C18" i="3" s="1"/>
  <c r="C17" i="3" a="1"/>
  <c r="C17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L16" i="2"/>
  <c r="K16" i="2"/>
  <c r="J16" i="2"/>
  <c r="I16" i="2"/>
  <c r="H16" i="2"/>
  <c r="G16" i="2"/>
  <c r="F16" i="2"/>
  <c r="E16" i="2"/>
  <c r="D16" i="2"/>
  <c r="C16" i="2"/>
  <c r="C16" i="2" a="1"/>
  <c r="L12" i="2"/>
  <c r="L26" i="2" s="1"/>
  <c r="K12" i="2"/>
  <c r="K26" i="2" s="1"/>
  <c r="J12" i="2"/>
  <c r="J26" i="2" s="1"/>
  <c r="I12" i="2"/>
  <c r="I26" i="2" s="1"/>
  <c r="H12" i="2"/>
  <c r="H26" i="2" s="1"/>
  <c r="G12" i="2"/>
  <c r="G26" i="2" s="1"/>
  <c r="F12" i="2"/>
  <c r="F26" i="2" s="1"/>
  <c r="E12" i="2"/>
  <c r="E26" i="2" s="1"/>
  <c r="D12" i="2"/>
  <c r="D26" i="2" s="1"/>
  <c r="C12" i="2"/>
  <c r="C26" i="2" s="1"/>
  <c r="L11" i="2"/>
  <c r="L25" i="2" s="1"/>
  <c r="K11" i="2"/>
  <c r="K25" i="2" s="1"/>
  <c r="J11" i="2"/>
  <c r="J25" i="2" s="1"/>
  <c r="I11" i="2"/>
  <c r="I25" i="2" s="1"/>
  <c r="H11" i="2"/>
  <c r="H25" i="2" s="1"/>
  <c r="G11" i="2"/>
  <c r="G25" i="2" s="1"/>
  <c r="F11" i="2"/>
  <c r="F25" i="2" s="1"/>
  <c r="E11" i="2"/>
  <c r="E25" i="2" s="1"/>
  <c r="D11" i="2"/>
  <c r="D25" i="2" s="1"/>
  <c r="C11" i="2"/>
  <c r="C25" i="2" s="1"/>
  <c r="L10" i="2"/>
  <c r="L24" i="2" s="1"/>
  <c r="K10" i="2"/>
  <c r="K24" i="2" s="1"/>
  <c r="J10" i="2"/>
  <c r="J24" i="2" s="1"/>
  <c r="I10" i="2"/>
  <c r="I24" i="2" s="1"/>
  <c r="H10" i="2"/>
  <c r="H24" i="2" s="1"/>
  <c r="G10" i="2"/>
  <c r="G24" i="2" s="1"/>
  <c r="F10" i="2"/>
  <c r="F24" i="2" s="1"/>
  <c r="E10" i="2"/>
  <c r="E24" i="2" s="1"/>
  <c r="D10" i="2"/>
  <c r="D24" i="2" s="1"/>
  <c r="C10" i="2"/>
  <c r="C24" i="2" s="1"/>
  <c r="L9" i="2"/>
  <c r="L23" i="2" s="1"/>
  <c r="K9" i="2"/>
  <c r="K23" i="2" s="1"/>
  <c r="J9" i="2"/>
  <c r="J23" i="2" s="1"/>
  <c r="I9" i="2"/>
  <c r="I23" i="2" s="1"/>
  <c r="H9" i="2"/>
  <c r="H23" i="2" s="1"/>
  <c r="G9" i="2"/>
  <c r="G23" i="2" s="1"/>
  <c r="F9" i="2"/>
  <c r="F23" i="2" s="1"/>
  <c r="E9" i="2"/>
  <c r="E23" i="2" s="1"/>
  <c r="D9" i="2"/>
  <c r="D23" i="2" s="1"/>
  <c r="C9" i="2"/>
  <c r="C23" i="2" s="1"/>
  <c r="L8" i="2"/>
  <c r="L22" i="2" s="1"/>
  <c r="K8" i="2"/>
  <c r="K22" i="2" s="1"/>
  <c r="J8" i="2"/>
  <c r="J22" i="2" s="1"/>
  <c r="I8" i="2"/>
  <c r="I22" i="2" s="1"/>
  <c r="H8" i="2"/>
  <c r="H22" i="2" s="1"/>
  <c r="G8" i="2"/>
  <c r="G22" i="2" s="1"/>
  <c r="F8" i="2"/>
  <c r="F22" i="2" s="1"/>
  <c r="E8" i="2"/>
  <c r="E22" i="2" s="1"/>
  <c r="D8" i="2"/>
  <c r="D22" i="2" s="1"/>
  <c r="C8" i="2"/>
  <c r="C22" i="2" s="1"/>
  <c r="L7" i="2"/>
  <c r="L21" i="2" s="1"/>
  <c r="K7" i="2"/>
  <c r="K21" i="2" s="1"/>
  <c r="J7" i="2"/>
  <c r="J21" i="2" s="1"/>
  <c r="I7" i="2"/>
  <c r="I21" i="2" s="1"/>
  <c r="H7" i="2"/>
  <c r="H21" i="2" s="1"/>
  <c r="G7" i="2"/>
  <c r="G21" i="2" s="1"/>
  <c r="F7" i="2"/>
  <c r="F21" i="2" s="1"/>
  <c r="E7" i="2"/>
  <c r="E21" i="2" s="1"/>
  <c r="D7" i="2"/>
  <c r="D21" i="2" s="1"/>
  <c r="C7" i="2"/>
  <c r="C21" i="2" s="1"/>
  <c r="L6" i="2"/>
  <c r="L20" i="2" s="1"/>
  <c r="K6" i="2"/>
  <c r="K20" i="2" s="1"/>
  <c r="J6" i="2"/>
  <c r="J20" i="2" s="1"/>
  <c r="I6" i="2"/>
  <c r="I20" i="2" s="1"/>
  <c r="H6" i="2"/>
  <c r="H20" i="2" s="1"/>
  <c r="G6" i="2"/>
  <c r="G20" i="2" s="1"/>
  <c r="F6" i="2"/>
  <c r="F20" i="2" s="1"/>
  <c r="E6" i="2"/>
  <c r="E20" i="2" s="1"/>
  <c r="D6" i="2"/>
  <c r="D20" i="2" s="1"/>
  <c r="C6" i="2"/>
  <c r="C20" i="2" s="1"/>
  <c r="L5" i="2"/>
  <c r="L19" i="2" s="1"/>
  <c r="K5" i="2"/>
  <c r="K19" i="2" s="1"/>
  <c r="J5" i="2"/>
  <c r="J19" i="2" s="1"/>
  <c r="I5" i="2"/>
  <c r="I19" i="2" s="1"/>
  <c r="H5" i="2"/>
  <c r="H19" i="2" s="1"/>
  <c r="G5" i="2"/>
  <c r="G19" i="2" s="1"/>
  <c r="F5" i="2"/>
  <c r="F19" i="2" s="1"/>
  <c r="E5" i="2"/>
  <c r="E19" i="2" s="1"/>
  <c r="D5" i="2"/>
  <c r="D19" i="2" s="1"/>
  <c r="C5" i="2"/>
  <c r="C19" i="2" s="1"/>
  <c r="L4" i="2"/>
  <c r="L18" i="2" s="1"/>
  <c r="K4" i="2"/>
  <c r="K18" i="2" s="1"/>
  <c r="J4" i="2"/>
  <c r="J18" i="2" s="1"/>
  <c r="I4" i="2"/>
  <c r="I18" i="2" s="1"/>
  <c r="H4" i="2"/>
  <c r="H18" i="2" s="1"/>
  <c r="G4" i="2"/>
  <c r="G18" i="2" s="1"/>
  <c r="F4" i="2"/>
  <c r="F18" i="2" s="1"/>
  <c r="E4" i="2"/>
  <c r="E18" i="2" s="1"/>
  <c r="D4" i="2"/>
  <c r="D18" i="2" s="1"/>
  <c r="C4" i="2"/>
  <c r="C18" i="2" s="1"/>
  <c r="L3" i="2"/>
  <c r="L17" i="2" s="1"/>
  <c r="K3" i="2"/>
  <c r="K17" i="2" s="1"/>
  <c r="J3" i="2"/>
  <c r="J17" i="2" s="1"/>
  <c r="I3" i="2"/>
  <c r="I17" i="2" s="1"/>
  <c r="H3" i="2"/>
  <c r="H17" i="2" s="1"/>
  <c r="G3" i="2"/>
  <c r="G17" i="2" s="1"/>
  <c r="F3" i="2"/>
  <c r="F17" i="2" s="1"/>
  <c r="E3" i="2"/>
  <c r="E17" i="2" s="1"/>
  <c r="D3" i="2"/>
  <c r="D17" i="2" s="1"/>
  <c r="C3" i="2"/>
  <c r="C17" i="2" s="1"/>
  <c r="L2" i="2"/>
  <c r="K2" i="2"/>
  <c r="J2" i="2"/>
  <c r="I2" i="2"/>
  <c r="H2" i="2"/>
  <c r="G2" i="2"/>
  <c r="F2" i="2"/>
  <c r="E2" i="2"/>
  <c r="D2" i="2"/>
  <c r="C2" i="2"/>
  <c r="C2" i="2" a="1"/>
  <c r="I28" i="1"/>
  <c r="H28" i="1"/>
  <c r="G28" i="1"/>
  <c r="F28" i="1"/>
  <c r="I27" i="1"/>
  <c r="H27" i="1"/>
  <c r="G27" i="1"/>
  <c r="F27" i="1"/>
  <c r="I26" i="1"/>
  <c r="H26" i="1"/>
  <c r="G26" i="1"/>
  <c r="F26" i="1"/>
  <c r="E26" i="1"/>
  <c r="D26" i="1"/>
  <c r="I25" i="1"/>
  <c r="H25" i="1"/>
  <c r="G25" i="1"/>
  <c r="F25" i="1"/>
  <c r="I24" i="1"/>
  <c r="H24" i="1"/>
  <c r="G24" i="1"/>
  <c r="F24" i="1"/>
  <c r="I23" i="1"/>
  <c r="H23" i="1"/>
  <c r="G23" i="1"/>
  <c r="F23" i="1"/>
  <c r="E23" i="1"/>
  <c r="D23" i="1"/>
  <c r="I22" i="1"/>
  <c r="H22" i="1"/>
  <c r="G22" i="1"/>
  <c r="F22" i="1"/>
  <c r="I21" i="1"/>
  <c r="H21" i="1"/>
  <c r="G21" i="1"/>
  <c r="F21" i="1"/>
  <c r="I20" i="1"/>
  <c r="H20" i="1"/>
  <c r="G20" i="1"/>
  <c r="F20" i="1"/>
  <c r="E20" i="1"/>
  <c r="D20" i="1"/>
  <c r="C15" i="1"/>
  <c r="C13" i="1"/>
  <c r="C12" i="1"/>
  <c r="C11" i="1"/>
  <c r="C8" i="1"/>
  <c r="C7" i="1"/>
  <c r="C6" i="1"/>
  <c r="N5" i="1"/>
  <c r="R4" i="1"/>
  <c r="C4" i="1"/>
  <c r="K8" i="4" l="1"/>
  <c r="L8" i="4" s="1"/>
  <c r="M8" i="4" s="1"/>
  <c r="K13" i="4"/>
  <c r="N13" i="4" s="1"/>
  <c r="K21" i="4"/>
  <c r="N21" i="4" s="1"/>
  <c r="K37" i="4"/>
  <c r="N37" i="4" s="1"/>
  <c r="K41" i="4"/>
  <c r="N41" i="4" s="1"/>
  <c r="K45" i="4"/>
  <c r="N45" i="4" s="1"/>
  <c r="K49" i="4"/>
  <c r="N49" i="4" s="1"/>
  <c r="K53" i="4"/>
  <c r="L53" i="4" s="1"/>
  <c r="M53" i="4" s="1"/>
  <c r="K81" i="4"/>
  <c r="N81" i="4" s="1"/>
  <c r="K177" i="4"/>
  <c r="N177" i="4" s="1"/>
  <c r="K209" i="4"/>
  <c r="L209" i="4" s="1"/>
  <c r="M209" i="4" s="1"/>
  <c r="K229" i="4"/>
  <c r="N229" i="4" s="1"/>
  <c r="K233" i="4"/>
  <c r="L233" i="4" s="1"/>
  <c r="M233" i="4" s="1"/>
  <c r="K237" i="4"/>
  <c r="N237" i="4" s="1"/>
  <c r="K297" i="4"/>
  <c r="N297" i="4" s="1"/>
  <c r="K6" i="4"/>
  <c r="L6" i="4" s="1"/>
  <c r="M6" i="4" s="1"/>
  <c r="K15" i="4"/>
  <c r="L15" i="4" s="1"/>
  <c r="M15" i="4" s="1"/>
  <c r="K19" i="4"/>
  <c r="N19" i="4" s="1"/>
  <c r="K58" i="4"/>
  <c r="N58" i="4" s="1"/>
  <c r="K62" i="4"/>
  <c r="N62" i="4" s="1"/>
  <c r="K66" i="4"/>
  <c r="L66" i="4" s="1"/>
  <c r="M66" i="4" s="1"/>
  <c r="K70" i="4"/>
  <c r="N70" i="4" s="1"/>
  <c r="K74" i="4"/>
  <c r="N74" i="4" s="1"/>
  <c r="K240" i="4"/>
  <c r="L240" i="4" s="1"/>
  <c r="M240" i="4" s="1"/>
  <c r="K284" i="4"/>
  <c r="L284" i="4" s="1"/>
  <c r="M284" i="4" s="1"/>
  <c r="K292" i="4"/>
  <c r="L292" i="4" s="1"/>
  <c r="M292" i="4" s="1"/>
  <c r="K300" i="4"/>
  <c r="L300" i="4" s="1"/>
  <c r="M300" i="4" s="1"/>
  <c r="K124" i="4"/>
  <c r="N124" i="4" s="1"/>
  <c r="K242" i="4"/>
  <c r="N242" i="4" s="1"/>
  <c r="K246" i="4"/>
  <c r="L246" i="4" s="1"/>
  <c r="K250" i="4"/>
  <c r="L250" i="4" s="1"/>
  <c r="M250" i="4" s="1"/>
  <c r="K254" i="4"/>
  <c r="N254" i="4" s="1"/>
  <c r="K258" i="4"/>
  <c r="N258" i="4" s="1"/>
  <c r="K286" i="4"/>
  <c r="L286" i="4" s="1"/>
  <c r="M286" i="4" s="1"/>
  <c r="K294" i="4"/>
  <c r="L294" i="4" s="1"/>
  <c r="M294" i="4" s="1"/>
  <c r="K26" i="4"/>
  <c r="L26" i="4" s="1"/>
  <c r="M26" i="4" s="1"/>
  <c r="K30" i="4"/>
  <c r="L30" i="4" s="1"/>
  <c r="M30" i="4" s="1"/>
  <c r="K33" i="4"/>
  <c r="N33" i="4" s="1"/>
  <c r="K80" i="4"/>
  <c r="N80" i="4" s="1"/>
  <c r="K24" i="4"/>
  <c r="L24" i="4" s="1"/>
  <c r="M24" i="4" s="1"/>
  <c r="K31" i="4"/>
  <c r="L31" i="4" s="1"/>
  <c r="M31" i="4" s="1"/>
  <c r="K35" i="4"/>
  <c r="L35" i="4" s="1"/>
  <c r="M35" i="4" s="1"/>
  <c r="K39" i="4"/>
  <c r="N39" i="4" s="1"/>
  <c r="K43" i="4"/>
  <c r="N43" i="4" s="1"/>
  <c r="K47" i="4"/>
  <c r="N47" i="4" s="1"/>
  <c r="K79" i="4"/>
  <c r="N79" i="4" s="1"/>
  <c r="K123" i="4"/>
  <c r="L123" i="4" s="1"/>
  <c r="M123" i="4" s="1"/>
  <c r="K127" i="4"/>
  <c r="L127" i="4" s="1"/>
  <c r="M127" i="4" s="1"/>
  <c r="K183" i="4"/>
  <c r="L183" i="4" s="1"/>
  <c r="M183" i="4" s="1"/>
  <c r="K187" i="4"/>
  <c r="L187" i="4" s="1"/>
  <c r="M187" i="4" s="1"/>
  <c r="K191" i="4"/>
  <c r="N191" i="4" s="1"/>
  <c r="K195" i="4"/>
  <c r="N195" i="4" s="1"/>
  <c r="K199" i="4"/>
  <c r="L199" i="4" s="1"/>
  <c r="M199" i="4" s="1"/>
  <c r="K203" i="4"/>
  <c r="L203" i="4" s="1"/>
  <c r="M203" i="4" s="1"/>
  <c r="K207" i="4"/>
  <c r="N207" i="4" s="1"/>
  <c r="K211" i="4"/>
  <c r="N211" i="4" s="1"/>
  <c r="K235" i="4"/>
  <c r="L235" i="4" s="1"/>
  <c r="M235" i="4" s="1"/>
  <c r="K239" i="4"/>
  <c r="N239" i="4" s="1"/>
  <c r="K243" i="4"/>
  <c r="L243" i="4" s="1"/>
  <c r="K236" i="4"/>
  <c r="L236" i="4" s="1"/>
  <c r="M236" i="4" s="1"/>
  <c r="K11" i="4"/>
  <c r="L11" i="4" s="1"/>
  <c r="M11" i="4" s="1"/>
  <c r="K18" i="4"/>
  <c r="L18" i="4" s="1"/>
  <c r="M18" i="4" s="1"/>
  <c r="K22" i="4"/>
  <c r="L22" i="4" s="1"/>
  <c r="M22" i="4" s="1"/>
  <c r="K29" i="4"/>
  <c r="N29" i="4" s="1"/>
  <c r="K84" i="4"/>
  <c r="N84" i="4" s="1"/>
  <c r="K88" i="4"/>
  <c r="N88" i="4" s="1"/>
  <c r="K92" i="4"/>
  <c r="L92" i="4" s="1"/>
  <c r="K96" i="4"/>
  <c r="N96" i="4" s="1"/>
  <c r="K100" i="4"/>
  <c r="N100" i="4" s="1"/>
  <c r="K104" i="4"/>
  <c r="L104" i="4" s="1"/>
  <c r="K108" i="4"/>
  <c r="N108" i="4" s="1"/>
  <c r="K112" i="4"/>
  <c r="L112" i="4" s="1"/>
  <c r="M112" i="4" s="1"/>
  <c r="K116" i="4"/>
  <c r="L116" i="4" s="1"/>
  <c r="M116" i="4" s="1"/>
  <c r="K120" i="4"/>
  <c r="N120" i="4" s="1"/>
  <c r="K130" i="4"/>
  <c r="N130" i="4" s="1"/>
  <c r="K142" i="4"/>
  <c r="L142" i="4" s="1"/>
  <c r="M142" i="4" s="1"/>
  <c r="K174" i="4"/>
  <c r="L174" i="4" s="1"/>
  <c r="M174" i="4" s="1"/>
  <c r="K219" i="4"/>
  <c r="N219" i="4" s="1"/>
  <c r="K223" i="4"/>
  <c r="N223" i="4" s="1"/>
  <c r="K227" i="4"/>
  <c r="N227" i="4" s="1"/>
  <c r="K289" i="4"/>
  <c r="L289" i="4" s="1"/>
  <c r="M289" i="4" s="1"/>
  <c r="K10" i="4"/>
  <c r="N10" i="4" s="1"/>
  <c r="K12" i="4"/>
  <c r="N12" i="4" s="1"/>
  <c r="K16" i="4"/>
  <c r="L16" i="4" s="1"/>
  <c r="M16" i="4" s="1"/>
  <c r="K23" i="4"/>
  <c r="L23" i="4" s="1"/>
  <c r="M23" i="4" s="1"/>
  <c r="K27" i="4"/>
  <c r="N27" i="4" s="1"/>
  <c r="K77" i="4"/>
  <c r="L77" i="4" s="1"/>
  <c r="M77" i="4" s="1"/>
  <c r="K82" i="4"/>
  <c r="L82" i="4" s="1"/>
  <c r="K86" i="4"/>
  <c r="L86" i="4" s="1"/>
  <c r="M86" i="4" s="1"/>
  <c r="K90" i="4"/>
  <c r="L90" i="4" s="1"/>
  <c r="M90" i="4" s="1"/>
  <c r="K94" i="4"/>
  <c r="L94" i="4" s="1"/>
  <c r="M94" i="4" s="1"/>
  <c r="K98" i="4"/>
  <c r="N98" i="4" s="1"/>
  <c r="K102" i="4"/>
  <c r="L102" i="4" s="1"/>
  <c r="M102" i="4" s="1"/>
  <c r="K106" i="4"/>
  <c r="L106" i="4" s="1"/>
  <c r="M106" i="4" s="1"/>
  <c r="K110" i="4"/>
  <c r="L110" i="4" s="1"/>
  <c r="M110" i="4" s="1"/>
  <c r="K114" i="4"/>
  <c r="N114" i="4" s="1"/>
  <c r="K118" i="4"/>
  <c r="N118" i="4" s="1"/>
  <c r="K122" i="4"/>
  <c r="N122" i="4" s="1"/>
  <c r="K125" i="4"/>
  <c r="L125" i="4" s="1"/>
  <c r="M125" i="4" s="1"/>
  <c r="K132" i="4"/>
  <c r="N132" i="4" s="1"/>
  <c r="K136" i="4"/>
  <c r="N136" i="4" s="1"/>
  <c r="K179" i="4"/>
  <c r="N179" i="4" s="1"/>
  <c r="K213" i="4"/>
  <c r="N213" i="4" s="1"/>
  <c r="K244" i="4"/>
  <c r="L244" i="4" s="1"/>
  <c r="M244" i="4" s="1"/>
  <c r="K247" i="4"/>
  <c r="L247" i="4" s="1"/>
  <c r="M247" i="4" s="1"/>
  <c r="K134" i="4"/>
  <c r="L134" i="4" s="1"/>
  <c r="M134" i="4" s="1"/>
  <c r="K140" i="4"/>
  <c r="N140" i="4" s="1"/>
  <c r="K181" i="4"/>
  <c r="L181" i="4" s="1"/>
  <c r="K217" i="4"/>
  <c r="N217" i="4" s="1"/>
  <c r="K238" i="4"/>
  <c r="N238" i="4" s="1"/>
  <c r="K245" i="4"/>
  <c r="L245" i="4" s="1"/>
  <c r="M245" i="4" s="1"/>
  <c r="K251" i="4"/>
  <c r="N251" i="4" s="1"/>
  <c r="K255" i="4"/>
  <c r="N255" i="4" s="1"/>
  <c r="K287" i="4"/>
  <c r="N287" i="4" s="1"/>
  <c r="K290" i="4"/>
  <c r="L290" i="4" s="1"/>
  <c r="M290" i="4" s="1"/>
  <c r="K295" i="4"/>
  <c r="N295" i="4" s="1"/>
  <c r="K298" i="4"/>
  <c r="L298" i="4" s="1"/>
  <c r="M298" i="4" s="1"/>
  <c r="K32" i="4"/>
  <c r="N32" i="4" s="1"/>
  <c r="K36" i="4"/>
  <c r="N36" i="4" s="1"/>
  <c r="K40" i="4"/>
  <c r="N40" i="4" s="1"/>
  <c r="K44" i="4"/>
  <c r="N44" i="4" s="1"/>
  <c r="K48" i="4"/>
  <c r="N48" i="4" s="1"/>
  <c r="K52" i="4"/>
  <c r="N52" i="4" s="1"/>
  <c r="K56" i="4"/>
  <c r="N56" i="4" s="1"/>
  <c r="K59" i="4"/>
  <c r="N59" i="4" s="1"/>
  <c r="K61" i="4"/>
  <c r="N61" i="4" s="1"/>
  <c r="K64" i="4"/>
  <c r="N64" i="4" s="1"/>
  <c r="K67" i="4"/>
  <c r="N67" i="4" s="1"/>
  <c r="K69" i="4"/>
  <c r="L69" i="4" s="1"/>
  <c r="M69" i="4" s="1"/>
  <c r="K72" i="4"/>
  <c r="N72" i="4" s="1"/>
  <c r="K75" i="4"/>
  <c r="N75" i="4" s="1"/>
  <c r="K78" i="4"/>
  <c r="N78" i="4" s="1"/>
  <c r="K113" i="4"/>
  <c r="N113" i="4" s="1"/>
  <c r="K117" i="4"/>
  <c r="L117" i="4" s="1"/>
  <c r="K121" i="4"/>
  <c r="N121" i="4" s="1"/>
  <c r="K128" i="4"/>
  <c r="N128" i="4" s="1"/>
  <c r="K135" i="4"/>
  <c r="L135" i="4" s="1"/>
  <c r="M135" i="4" s="1"/>
  <c r="K138" i="4"/>
  <c r="N138" i="4" s="1"/>
  <c r="K175" i="4"/>
  <c r="L175" i="4" s="1"/>
  <c r="M175" i="4" s="1"/>
  <c r="K182" i="4"/>
  <c r="L182" i="4" s="1"/>
  <c r="M182" i="4" s="1"/>
  <c r="K185" i="4"/>
  <c r="N185" i="4" s="1"/>
  <c r="K189" i="4"/>
  <c r="L189" i="4" s="1"/>
  <c r="K193" i="4"/>
  <c r="N193" i="4" s="1"/>
  <c r="K197" i="4"/>
  <c r="L197" i="4" s="1"/>
  <c r="K201" i="4"/>
  <c r="N201" i="4" s="1"/>
  <c r="K205" i="4"/>
  <c r="L205" i="4" s="1"/>
  <c r="M205" i="4" s="1"/>
  <c r="K215" i="4"/>
  <c r="N215" i="4" s="1"/>
  <c r="K221" i="4"/>
  <c r="L221" i="4" s="1"/>
  <c r="M221" i="4" s="1"/>
  <c r="K231" i="4"/>
  <c r="N231" i="4" s="1"/>
  <c r="K248" i="4"/>
  <c r="N248" i="4" s="1"/>
  <c r="K252" i="4"/>
  <c r="N252" i="4" s="1"/>
  <c r="K256" i="4"/>
  <c r="L256" i="4" s="1"/>
  <c r="K272" i="4"/>
  <c r="L272" i="4" s="1"/>
  <c r="M272" i="4" s="1"/>
  <c r="K285" i="4"/>
  <c r="L285" i="4" s="1"/>
  <c r="M285" i="4" s="1"/>
  <c r="K288" i="4"/>
  <c r="L288" i="4" s="1"/>
  <c r="M288" i="4" s="1"/>
  <c r="K293" i="4"/>
  <c r="N293" i="4" s="1"/>
  <c r="K296" i="4"/>
  <c r="L296" i="4" s="1"/>
  <c r="M296" i="4" s="1"/>
  <c r="K126" i="4"/>
  <c r="L126" i="4" s="1"/>
  <c r="M126" i="4" s="1"/>
  <c r="K129" i="4"/>
  <c r="L129" i="4" s="1"/>
  <c r="M129" i="4" s="1"/>
  <c r="K131" i="4"/>
  <c r="L131" i="4" s="1"/>
  <c r="M131" i="4" s="1"/>
  <c r="K133" i="4"/>
  <c r="L133" i="4" s="1"/>
  <c r="M133" i="4" s="1"/>
  <c r="K176" i="4"/>
  <c r="L176" i="4" s="1"/>
  <c r="M176" i="4" s="1"/>
  <c r="K178" i="4"/>
  <c r="L178" i="4" s="1"/>
  <c r="M178" i="4" s="1"/>
  <c r="K180" i="4"/>
  <c r="L180" i="4" s="1"/>
  <c r="M180" i="4" s="1"/>
  <c r="K225" i="4"/>
  <c r="N225" i="4" s="1"/>
  <c r="K241" i="4"/>
  <c r="N241" i="4" s="1"/>
  <c r="K249" i="4"/>
  <c r="N249" i="4" s="1"/>
  <c r="K253" i="4"/>
  <c r="N253" i="4" s="1"/>
  <c r="K257" i="4"/>
  <c r="N257" i="4" s="1"/>
  <c r="K291" i="4"/>
  <c r="N291" i="4" s="1"/>
  <c r="K299" i="4"/>
  <c r="N299" i="4" s="1"/>
  <c r="K5" i="4"/>
  <c r="L5" i="4" s="1"/>
  <c r="M5" i="4" s="1"/>
  <c r="K7" i="4"/>
  <c r="N7" i="4" s="1"/>
  <c r="K9" i="4"/>
  <c r="N9" i="4" s="1"/>
  <c r="K14" i="4"/>
  <c r="N14" i="4" s="1"/>
  <c r="K17" i="4"/>
  <c r="N17" i="4" s="1"/>
  <c r="K20" i="4"/>
  <c r="L20" i="4" s="1"/>
  <c r="M20" i="4" s="1"/>
  <c r="K25" i="4"/>
  <c r="N25" i="4" s="1"/>
  <c r="K28" i="4"/>
  <c r="L28" i="4" s="1"/>
  <c r="M28" i="4" s="1"/>
  <c r="K34" i="4"/>
  <c r="N34" i="4" s="1"/>
  <c r="K38" i="4"/>
  <c r="N38" i="4" s="1"/>
  <c r="K42" i="4"/>
  <c r="N42" i="4" s="1"/>
  <c r="K46" i="4"/>
  <c r="N46" i="4" s="1"/>
  <c r="K57" i="4"/>
  <c r="N57" i="4" s="1"/>
  <c r="K60" i="4"/>
  <c r="N60" i="4" s="1"/>
  <c r="K63" i="4"/>
  <c r="N63" i="4" s="1"/>
  <c r="K65" i="4"/>
  <c r="N65" i="4" s="1"/>
  <c r="K68" i="4"/>
  <c r="N68" i="4" s="1"/>
  <c r="K71" i="4"/>
  <c r="N71" i="4" s="1"/>
  <c r="K73" i="4"/>
  <c r="L73" i="4" s="1"/>
  <c r="M73" i="4" s="1"/>
  <c r="K76" i="4"/>
  <c r="L76" i="4" s="1"/>
  <c r="K115" i="4"/>
  <c r="L115" i="4" s="1"/>
  <c r="K119" i="4"/>
  <c r="N119" i="4" s="1"/>
  <c r="P12" i="2"/>
  <c r="P13" i="2" s="1"/>
  <c r="P21" i="2" s="1"/>
  <c r="P8" i="2"/>
  <c r="P9" i="2" s="1"/>
  <c r="P19" i="2" s="1"/>
  <c r="P4" i="2"/>
  <c r="P5" i="2" s="1"/>
  <c r="P17" i="2" s="1"/>
  <c r="P6" i="2"/>
  <c r="P7" i="2" s="1"/>
  <c r="P18" i="2" s="1"/>
  <c r="O12" i="2"/>
  <c r="O13" i="2" s="1"/>
  <c r="O21" i="2" s="1"/>
  <c r="Q10" i="2"/>
  <c r="Q11" i="2" s="1"/>
  <c r="Q20" i="2" s="1"/>
  <c r="O8" i="2"/>
  <c r="O9" i="2" s="1"/>
  <c r="O19" i="2" s="1"/>
  <c r="Q6" i="2"/>
  <c r="Q7" i="2" s="1"/>
  <c r="Q18" i="2" s="1"/>
  <c r="O4" i="2"/>
  <c r="O5" i="2" s="1"/>
  <c r="O17" i="2" s="1"/>
  <c r="Q12" i="2"/>
  <c r="Q13" i="2" s="1"/>
  <c r="Q21" i="2" s="1"/>
  <c r="O10" i="2"/>
  <c r="O11" i="2" s="1"/>
  <c r="O20" i="2" s="1"/>
  <c r="Q8" i="2"/>
  <c r="Q9" i="2" s="1"/>
  <c r="Q19" i="2" s="1"/>
  <c r="O6" i="2"/>
  <c r="O7" i="2" s="1"/>
  <c r="O18" i="2" s="1"/>
  <c r="Q4" i="2"/>
  <c r="Q5" i="2" s="1"/>
  <c r="Q17" i="2" s="1"/>
  <c r="P10" i="2"/>
  <c r="P11" i="2" s="1"/>
  <c r="P20" i="2" s="1"/>
  <c r="N15" i="4"/>
  <c r="K50" i="4"/>
  <c r="K54" i="4"/>
  <c r="K51" i="4"/>
  <c r="K55" i="4"/>
  <c r="K85" i="4"/>
  <c r="K89" i="4"/>
  <c r="K93" i="4"/>
  <c r="K97" i="4"/>
  <c r="K101" i="4"/>
  <c r="K105" i="4"/>
  <c r="K109" i="4"/>
  <c r="K83" i="4"/>
  <c r="K87" i="4"/>
  <c r="K91" i="4"/>
  <c r="K95" i="4"/>
  <c r="K99" i="4"/>
  <c r="K103" i="4"/>
  <c r="K107" i="4"/>
  <c r="K111" i="4"/>
  <c r="K137" i="4"/>
  <c r="K139" i="4"/>
  <c r="K141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86" i="4"/>
  <c r="K190" i="4"/>
  <c r="K194" i="4"/>
  <c r="K198" i="4"/>
  <c r="K202" i="4"/>
  <c r="K206" i="4"/>
  <c r="K210" i="4"/>
  <c r="K214" i="4"/>
  <c r="K218" i="4"/>
  <c r="K222" i="4"/>
  <c r="K226" i="4"/>
  <c r="K230" i="4"/>
  <c r="K234" i="4"/>
  <c r="K184" i="4"/>
  <c r="K188" i="4"/>
  <c r="K192" i="4"/>
  <c r="K196" i="4"/>
  <c r="K200" i="4"/>
  <c r="K204" i="4"/>
  <c r="K208" i="4"/>
  <c r="K212" i="4"/>
  <c r="K216" i="4"/>
  <c r="K220" i="4"/>
  <c r="K224" i="4"/>
  <c r="K228" i="4"/>
  <c r="K232" i="4"/>
  <c r="K259" i="4"/>
  <c r="K261" i="4"/>
  <c r="K263" i="4"/>
  <c r="K265" i="4"/>
  <c r="K267" i="4"/>
  <c r="K269" i="4"/>
  <c r="K271" i="4"/>
  <c r="K273" i="4"/>
  <c r="K275" i="4"/>
  <c r="K277" i="4"/>
  <c r="K279" i="4"/>
  <c r="K280" i="4"/>
  <c r="K281" i="4"/>
  <c r="K282" i="4"/>
  <c r="K283" i="4"/>
  <c r="K260" i="4"/>
  <c r="K262" i="4"/>
  <c r="K264" i="4"/>
  <c r="K266" i="4"/>
  <c r="K268" i="4"/>
  <c r="K270" i="4"/>
  <c r="K274" i="4"/>
  <c r="K276" i="4"/>
  <c r="K278" i="4"/>
  <c r="L81" i="4" l="1"/>
  <c r="M81" i="4" s="1"/>
  <c r="N8" i="4"/>
  <c r="Q8" i="4" s="1"/>
  <c r="S8" i="4" s="1"/>
  <c r="L237" i="4"/>
  <c r="R237" i="4" s="1"/>
  <c r="L177" i="4"/>
  <c r="Q177" i="4" s="1"/>
  <c r="N233" i="4"/>
  <c r="Q233" i="4" s="1"/>
  <c r="S233" i="4" s="1"/>
  <c r="L41" i="4"/>
  <c r="M41" i="4" s="1"/>
  <c r="L13" i="4"/>
  <c r="M13" i="4" s="1"/>
  <c r="N250" i="4"/>
  <c r="R250" i="4" s="1"/>
  <c r="L191" i="4"/>
  <c r="M191" i="4" s="1"/>
  <c r="N35" i="4"/>
  <c r="R35" i="4" s="1"/>
  <c r="L297" i="4"/>
  <c r="M297" i="4" s="1"/>
  <c r="N292" i="4"/>
  <c r="R292" i="4" s="1"/>
  <c r="L45" i="4"/>
  <c r="M45" i="4" s="1"/>
  <c r="N86" i="4"/>
  <c r="Q86" i="4" s="1"/>
  <c r="S86" i="4" s="1"/>
  <c r="N243" i="4"/>
  <c r="R243" i="4" s="1"/>
  <c r="N23" i="4"/>
  <c r="Q23" i="4" s="1"/>
  <c r="S23" i="4" s="1"/>
  <c r="L67" i="4"/>
  <c r="M67" i="4" s="1"/>
  <c r="N5" i="4"/>
  <c r="R5" i="4" s="1"/>
  <c r="N247" i="4"/>
  <c r="Q247" i="4" s="1"/>
  <c r="S247" i="4" s="1"/>
  <c r="L254" i="4"/>
  <c r="M254" i="4" s="1"/>
  <c r="N123" i="4"/>
  <c r="L84" i="4"/>
  <c r="Q84" i="4" s="1"/>
  <c r="S84" i="4" s="1"/>
  <c r="L57" i="4"/>
  <c r="M57" i="4" s="1"/>
  <c r="N102" i="4"/>
  <c r="Q102" i="4" s="1"/>
  <c r="S102" i="4" s="1"/>
  <c r="N289" i="4"/>
  <c r="R289" i="4" s="1"/>
  <c r="L251" i="4"/>
  <c r="N197" i="4"/>
  <c r="R197" i="4" s="1"/>
  <c r="L17" i="4"/>
  <c r="M17" i="4" s="1"/>
  <c r="N11" i="4"/>
  <c r="L136" i="4"/>
  <c r="M136" i="4" s="1"/>
  <c r="L80" i="4"/>
  <c r="M80" i="4" s="1"/>
  <c r="N116" i="4"/>
  <c r="Q116" i="4" s="1"/>
  <c r="S116" i="4" s="1"/>
  <c r="N256" i="4"/>
  <c r="N221" i="4"/>
  <c r="Q221" i="4" s="1"/>
  <c r="S221" i="4" s="1"/>
  <c r="L68" i="4"/>
  <c r="M68" i="4" s="1"/>
  <c r="L78" i="4"/>
  <c r="M78" i="4" s="1"/>
  <c r="N182" i="4"/>
  <c r="Q182" i="4" s="1"/>
  <c r="S182" i="4" s="1"/>
  <c r="N181" i="4"/>
  <c r="R181" i="4" s="1"/>
  <c r="L128" i="4"/>
  <c r="Q128" i="4" s="1"/>
  <c r="L56" i="4"/>
  <c r="M56" i="4" s="1"/>
  <c r="N180" i="4"/>
  <c r="Q180" i="4" s="1"/>
  <c r="L248" i="4"/>
  <c r="L238" i="4"/>
  <c r="M238" i="4" s="1"/>
  <c r="N104" i="4"/>
  <c r="R104" i="4" s="1"/>
  <c r="L49" i="4"/>
  <c r="M49" i="4" s="1"/>
  <c r="L21" i="4"/>
  <c r="R21" i="4" s="1"/>
  <c r="N209" i="4"/>
  <c r="N285" i="4"/>
  <c r="N115" i="4"/>
  <c r="L291" i="4"/>
  <c r="L213" i="4"/>
  <c r="L130" i="4"/>
  <c r="L229" i="4"/>
  <c r="N183" i="4"/>
  <c r="Q183" i="4" s="1"/>
  <c r="S183" i="4" s="1"/>
  <c r="N117" i="4"/>
  <c r="R117" i="4" s="1"/>
  <c r="N73" i="4"/>
  <c r="N30" i="4"/>
  <c r="N77" i="4"/>
  <c r="N94" i="4"/>
  <c r="Q94" i="4" s="1"/>
  <c r="S94" i="4" s="1"/>
  <c r="N246" i="4"/>
  <c r="Q246" i="4" s="1"/>
  <c r="S246" i="4" s="1"/>
  <c r="N199" i="4"/>
  <c r="R199" i="4" s="1"/>
  <c r="L48" i="4"/>
  <c r="L61" i="4"/>
  <c r="N110" i="4"/>
  <c r="R110" i="4" s="1"/>
  <c r="N92" i="4"/>
  <c r="N126" i="4"/>
  <c r="R126" i="4" s="1"/>
  <c r="L62" i="4"/>
  <c r="Q62" i="4" s="1"/>
  <c r="S62" i="4" s="1"/>
  <c r="N134" i="4"/>
  <c r="N298" i="4"/>
  <c r="Q298" i="4" s="1"/>
  <c r="S298" i="4" s="1"/>
  <c r="L255" i="4"/>
  <c r="N286" i="4"/>
  <c r="R286" i="4" s="1"/>
  <c r="N240" i="4"/>
  <c r="L287" i="4"/>
  <c r="L241" i="4"/>
  <c r="M241" i="4" s="1"/>
  <c r="L223" i="4"/>
  <c r="N205" i="4"/>
  <c r="N125" i="4"/>
  <c r="L108" i="4"/>
  <c r="L124" i="4"/>
  <c r="L72" i="4"/>
  <c r="N53" i="4"/>
  <c r="L47" i="4"/>
  <c r="M47" i="4" s="1"/>
  <c r="L37" i="4"/>
  <c r="L25" i="4"/>
  <c r="L12" i="4"/>
  <c r="N6" i="4"/>
  <c r="L9" i="4"/>
  <c r="N236" i="4"/>
  <c r="N176" i="4"/>
  <c r="N189" i="4"/>
  <c r="N235" i="4"/>
  <c r="Q235" i="4" s="1"/>
  <c r="S235" i="4" s="1"/>
  <c r="L32" i="4"/>
  <c r="N22" i="4"/>
  <c r="N31" i="4"/>
  <c r="L138" i="4"/>
  <c r="L42" i="4"/>
  <c r="M42" i="4" s="1"/>
  <c r="L63" i="4"/>
  <c r="L201" i="4"/>
  <c r="N245" i="4"/>
  <c r="L295" i="4"/>
  <c r="L253" i="4"/>
  <c r="L179" i="4"/>
  <c r="N131" i="4"/>
  <c r="L217" i="4"/>
  <c r="M217" i="4" s="1"/>
  <c r="L118" i="4"/>
  <c r="L100" i="4"/>
  <c r="M100" i="4" s="1"/>
  <c r="L60" i="4"/>
  <c r="M60" i="4" s="1"/>
  <c r="L40" i="4"/>
  <c r="L34" i="4"/>
  <c r="L19" i="4"/>
  <c r="L225" i="4"/>
  <c r="L70" i="4"/>
  <c r="L257" i="4"/>
  <c r="N133" i="4"/>
  <c r="L122" i="4"/>
  <c r="L58" i="4"/>
  <c r="L74" i="4"/>
  <c r="R74" i="4" s="1"/>
  <c r="N300" i="4"/>
  <c r="L293" i="4"/>
  <c r="L207" i="4"/>
  <c r="L185" i="4"/>
  <c r="M185" i="4" s="1"/>
  <c r="N174" i="4"/>
  <c r="L195" i="4"/>
  <c r="L39" i="4"/>
  <c r="N18" i="4"/>
  <c r="Q18" i="4" s="1"/>
  <c r="N106" i="4"/>
  <c r="L7" i="4"/>
  <c r="N284" i="4"/>
  <c r="N244" i="4"/>
  <c r="Q244" i="4" s="1"/>
  <c r="L132" i="4"/>
  <c r="R132" i="4" s="1"/>
  <c r="N66" i="4"/>
  <c r="L71" i="4"/>
  <c r="N294" i="4"/>
  <c r="L227" i="4"/>
  <c r="M227" i="4" s="1"/>
  <c r="N28" i="4"/>
  <c r="L79" i="4"/>
  <c r="L239" i="4"/>
  <c r="M239" i="4" s="1"/>
  <c r="L193" i="4"/>
  <c r="N272" i="4"/>
  <c r="L219" i="4"/>
  <c r="Q219" i="4" s="1"/>
  <c r="S219" i="4" s="1"/>
  <c r="R233" i="4"/>
  <c r="L119" i="4"/>
  <c r="M119" i="4" s="1"/>
  <c r="L113" i="4"/>
  <c r="Q113" i="4" s="1"/>
  <c r="S113" i="4" s="1"/>
  <c r="N69" i="4"/>
  <c r="L38" i="4"/>
  <c r="N24" i="4"/>
  <c r="Q24" i="4" s="1"/>
  <c r="L120" i="4"/>
  <c r="Q120" i="4" s="1"/>
  <c r="S120" i="4" s="1"/>
  <c r="L242" i="4"/>
  <c r="L258" i="4"/>
  <c r="Q258" i="4" s="1"/>
  <c r="S258" i="4" s="1"/>
  <c r="L231" i="4"/>
  <c r="Q231" i="4" s="1"/>
  <c r="S231" i="4" s="1"/>
  <c r="L211" i="4"/>
  <c r="M211" i="4" s="1"/>
  <c r="N127" i="4"/>
  <c r="L44" i="4"/>
  <c r="R44" i="4" s="1"/>
  <c r="L27" i="4"/>
  <c r="M27" i="4" s="1"/>
  <c r="N20" i="4"/>
  <c r="N90" i="4"/>
  <c r="L10" i="4"/>
  <c r="N296" i="4"/>
  <c r="R296" i="4" s="1"/>
  <c r="N135" i="4"/>
  <c r="L88" i="4"/>
  <c r="L43" i="4"/>
  <c r="N26" i="4"/>
  <c r="L59" i="4"/>
  <c r="N175" i="4"/>
  <c r="N203" i="4"/>
  <c r="N187" i="4"/>
  <c r="N76" i="4"/>
  <c r="L46" i="4"/>
  <c r="L114" i="4"/>
  <c r="L64" i="4"/>
  <c r="Q64" i="4" s="1"/>
  <c r="S64" i="4" s="1"/>
  <c r="N16" i="4"/>
  <c r="N288" i="4"/>
  <c r="L215" i="4"/>
  <c r="L33" i="4"/>
  <c r="L14" i="4"/>
  <c r="M82" i="4"/>
  <c r="L52" i="4"/>
  <c r="L98" i="4"/>
  <c r="N82" i="4"/>
  <c r="R82" i="4" s="1"/>
  <c r="Q250" i="4"/>
  <c r="S250" i="4" s="1"/>
  <c r="L249" i="4"/>
  <c r="M249" i="4" s="1"/>
  <c r="L252" i="4"/>
  <c r="N178" i="4"/>
  <c r="L96" i="4"/>
  <c r="L121" i="4"/>
  <c r="N142" i="4"/>
  <c r="Q142" i="4" s="1"/>
  <c r="N112" i="4"/>
  <c r="L65" i="4"/>
  <c r="L75" i="4"/>
  <c r="L299" i="4"/>
  <c r="N290" i="4"/>
  <c r="N129" i="4"/>
  <c r="R129" i="4" s="1"/>
  <c r="L140" i="4"/>
  <c r="L36" i="4"/>
  <c r="L29" i="4"/>
  <c r="S177" i="4"/>
  <c r="Q81" i="4"/>
  <c r="S81" i="4" s="1"/>
  <c r="R81" i="4"/>
  <c r="L271" i="4"/>
  <c r="M271" i="4" s="1"/>
  <c r="N271" i="4"/>
  <c r="M189" i="4"/>
  <c r="N170" i="4"/>
  <c r="L170" i="4"/>
  <c r="M170" i="4" s="1"/>
  <c r="N162" i="4"/>
  <c r="L162" i="4"/>
  <c r="M162" i="4" s="1"/>
  <c r="N150" i="4"/>
  <c r="L150" i="4"/>
  <c r="M150" i="4" s="1"/>
  <c r="M92" i="4"/>
  <c r="L91" i="4"/>
  <c r="M91" i="4" s="1"/>
  <c r="N91" i="4"/>
  <c r="L109" i="4"/>
  <c r="M109" i="4" s="1"/>
  <c r="N109" i="4"/>
  <c r="L93" i="4"/>
  <c r="M93" i="4" s="1"/>
  <c r="N93" i="4"/>
  <c r="L277" i="4"/>
  <c r="M277" i="4" s="1"/>
  <c r="N277" i="4"/>
  <c r="L261" i="4"/>
  <c r="M261" i="4" s="1"/>
  <c r="N261" i="4"/>
  <c r="M246" i="4"/>
  <c r="M256" i="4"/>
  <c r="N268" i="4"/>
  <c r="L268" i="4"/>
  <c r="M268" i="4" s="1"/>
  <c r="N260" i="4"/>
  <c r="L260" i="4"/>
  <c r="M260" i="4" s="1"/>
  <c r="N280" i="4"/>
  <c r="L280" i="4"/>
  <c r="M280" i="4" s="1"/>
  <c r="L273" i="4"/>
  <c r="M273" i="4" s="1"/>
  <c r="N273" i="4"/>
  <c r="L265" i="4"/>
  <c r="M265" i="4" s="1"/>
  <c r="N265" i="4"/>
  <c r="L228" i="4"/>
  <c r="M228" i="4" s="1"/>
  <c r="N228" i="4"/>
  <c r="L212" i="4"/>
  <c r="M212" i="4" s="1"/>
  <c r="N212" i="4"/>
  <c r="L200" i="4"/>
  <c r="M200" i="4" s="1"/>
  <c r="N200" i="4"/>
  <c r="L192" i="4"/>
  <c r="M192" i="4" s="1"/>
  <c r="N192" i="4"/>
  <c r="L184" i="4"/>
  <c r="M184" i="4" s="1"/>
  <c r="N184" i="4"/>
  <c r="L230" i="4"/>
  <c r="M230" i="4" s="1"/>
  <c r="N230" i="4"/>
  <c r="L214" i="4"/>
  <c r="M214" i="4" s="1"/>
  <c r="N214" i="4"/>
  <c r="L198" i="4"/>
  <c r="M198" i="4" s="1"/>
  <c r="N198" i="4"/>
  <c r="N171" i="4"/>
  <c r="L171" i="4"/>
  <c r="M171" i="4" s="1"/>
  <c r="N167" i="4"/>
  <c r="L167" i="4"/>
  <c r="M167" i="4" s="1"/>
  <c r="N163" i="4"/>
  <c r="L163" i="4"/>
  <c r="M163" i="4" s="1"/>
  <c r="N159" i="4"/>
  <c r="L159" i="4"/>
  <c r="M159" i="4" s="1"/>
  <c r="N155" i="4"/>
  <c r="L155" i="4"/>
  <c r="M155" i="4" s="1"/>
  <c r="N151" i="4"/>
  <c r="L151" i="4"/>
  <c r="M151" i="4" s="1"/>
  <c r="N147" i="4"/>
  <c r="L147" i="4"/>
  <c r="M147" i="4" s="1"/>
  <c r="N143" i="4"/>
  <c r="L143" i="4"/>
  <c r="M143" i="4" s="1"/>
  <c r="M177" i="4"/>
  <c r="L97" i="4"/>
  <c r="M97" i="4" s="1"/>
  <c r="N97" i="4"/>
  <c r="L51" i="4"/>
  <c r="M51" i="4" s="1"/>
  <c r="N51" i="4"/>
  <c r="N266" i="4"/>
  <c r="L266" i="4"/>
  <c r="M266" i="4" s="1"/>
  <c r="N283" i="4"/>
  <c r="L283" i="4"/>
  <c r="M283" i="4" s="1"/>
  <c r="L263" i="4"/>
  <c r="N263" i="4"/>
  <c r="M197" i="4"/>
  <c r="L208" i="4"/>
  <c r="M208" i="4" s="1"/>
  <c r="N208" i="4"/>
  <c r="L210" i="4"/>
  <c r="M210" i="4" s="1"/>
  <c r="N210" i="4"/>
  <c r="L194" i="4"/>
  <c r="N194" i="4"/>
  <c r="N158" i="4"/>
  <c r="L158" i="4"/>
  <c r="M158" i="4" s="1"/>
  <c r="N146" i="4"/>
  <c r="L146" i="4"/>
  <c r="M146" i="4" s="1"/>
  <c r="L99" i="4"/>
  <c r="M99" i="4" s="1"/>
  <c r="N99" i="4"/>
  <c r="L269" i="4"/>
  <c r="M269" i="4" s="1"/>
  <c r="N269" i="4"/>
  <c r="L220" i="4"/>
  <c r="N220" i="4"/>
  <c r="L204" i="4"/>
  <c r="M204" i="4" s="1"/>
  <c r="N204" i="4"/>
  <c r="L196" i="4"/>
  <c r="M196" i="4" s="1"/>
  <c r="N196" i="4"/>
  <c r="L188" i="4"/>
  <c r="M188" i="4" s="1"/>
  <c r="N188" i="4"/>
  <c r="L222" i="4"/>
  <c r="M222" i="4" s="1"/>
  <c r="N222" i="4"/>
  <c r="L206" i="4"/>
  <c r="M206" i="4" s="1"/>
  <c r="N206" i="4"/>
  <c r="L190" i="4"/>
  <c r="M190" i="4" s="1"/>
  <c r="N190" i="4"/>
  <c r="N173" i="4"/>
  <c r="L173" i="4"/>
  <c r="M173" i="4" s="1"/>
  <c r="N169" i="4"/>
  <c r="L169" i="4"/>
  <c r="M169" i="4" s="1"/>
  <c r="N165" i="4"/>
  <c r="L165" i="4"/>
  <c r="M165" i="4" s="1"/>
  <c r="N161" i="4"/>
  <c r="L161" i="4"/>
  <c r="M161" i="4" s="1"/>
  <c r="N157" i="4"/>
  <c r="L157" i="4"/>
  <c r="M157" i="4" s="1"/>
  <c r="N153" i="4"/>
  <c r="L153" i="4"/>
  <c r="M153" i="4" s="1"/>
  <c r="N149" i="4"/>
  <c r="L149" i="4"/>
  <c r="M149" i="4" s="1"/>
  <c r="N145" i="4"/>
  <c r="L145" i="4"/>
  <c r="M145" i="4" s="1"/>
  <c r="N139" i="4"/>
  <c r="L139" i="4"/>
  <c r="M139" i="4" s="1"/>
  <c r="M181" i="4"/>
  <c r="L105" i="4"/>
  <c r="M105" i="4" s="1"/>
  <c r="N105" i="4"/>
  <c r="L89" i="4"/>
  <c r="M89" i="4" s="1"/>
  <c r="N89" i="4"/>
  <c r="M76" i="4"/>
  <c r="L54" i="4"/>
  <c r="M54" i="4" s="1"/>
  <c r="N54" i="4"/>
  <c r="Q15" i="4"/>
  <c r="S15" i="4" s="1"/>
  <c r="N278" i="4"/>
  <c r="L278" i="4"/>
  <c r="M278" i="4" s="1"/>
  <c r="N279" i="4"/>
  <c r="L279" i="4"/>
  <c r="M279" i="4" s="1"/>
  <c r="L224" i="4"/>
  <c r="M224" i="4" s="1"/>
  <c r="N224" i="4"/>
  <c r="L226" i="4"/>
  <c r="M226" i="4" s="1"/>
  <c r="N226" i="4"/>
  <c r="N166" i="4"/>
  <c r="L166" i="4"/>
  <c r="M166" i="4" s="1"/>
  <c r="N154" i="4"/>
  <c r="L154" i="4"/>
  <c r="M154" i="4" s="1"/>
  <c r="N141" i="4"/>
  <c r="L141" i="4"/>
  <c r="M141" i="4" s="1"/>
  <c r="L107" i="4"/>
  <c r="M107" i="4" s="1"/>
  <c r="N107" i="4"/>
  <c r="L83" i="4"/>
  <c r="M83" i="4" s="1"/>
  <c r="N83" i="4"/>
  <c r="M117" i="4"/>
  <c r="L55" i="4"/>
  <c r="M55" i="4" s="1"/>
  <c r="N55" i="4"/>
  <c r="N276" i="4"/>
  <c r="L276" i="4"/>
  <c r="M276" i="4" s="1"/>
  <c r="N264" i="4"/>
  <c r="L264" i="4"/>
  <c r="M264" i="4" s="1"/>
  <c r="N282" i="4"/>
  <c r="L282" i="4"/>
  <c r="M282" i="4" s="1"/>
  <c r="N274" i="4"/>
  <c r="L274" i="4"/>
  <c r="M274" i="4" s="1"/>
  <c r="N270" i="4"/>
  <c r="L270" i="4"/>
  <c r="M270" i="4" s="1"/>
  <c r="N262" i="4"/>
  <c r="L262" i="4"/>
  <c r="M262" i="4" s="1"/>
  <c r="N281" i="4"/>
  <c r="L281" i="4"/>
  <c r="L275" i="4"/>
  <c r="M275" i="4" s="1"/>
  <c r="N275" i="4"/>
  <c r="L267" i="4"/>
  <c r="N267" i="4"/>
  <c r="L259" i="4"/>
  <c r="M259" i="4" s="1"/>
  <c r="N259" i="4"/>
  <c r="M243" i="4"/>
  <c r="L232" i="4"/>
  <c r="M232" i="4" s="1"/>
  <c r="N232" i="4"/>
  <c r="L216" i="4"/>
  <c r="M216" i="4" s="1"/>
  <c r="N216" i="4"/>
  <c r="L234" i="4"/>
  <c r="M234" i="4" s="1"/>
  <c r="N234" i="4"/>
  <c r="L218" i="4"/>
  <c r="M218" i="4" s="1"/>
  <c r="N218" i="4"/>
  <c r="L202" i="4"/>
  <c r="M202" i="4" s="1"/>
  <c r="N202" i="4"/>
  <c r="L186" i="4"/>
  <c r="M186" i="4" s="1"/>
  <c r="N186" i="4"/>
  <c r="R254" i="4"/>
  <c r="N172" i="4"/>
  <c r="L172" i="4"/>
  <c r="N168" i="4"/>
  <c r="L168" i="4"/>
  <c r="M168" i="4" s="1"/>
  <c r="N164" i="4"/>
  <c r="L164" i="4"/>
  <c r="M164" i="4" s="1"/>
  <c r="N160" i="4"/>
  <c r="L160" i="4"/>
  <c r="M160" i="4" s="1"/>
  <c r="N156" i="4"/>
  <c r="L156" i="4"/>
  <c r="M156" i="4" s="1"/>
  <c r="N152" i="4"/>
  <c r="L152" i="4"/>
  <c r="M152" i="4" s="1"/>
  <c r="N148" i="4"/>
  <c r="L148" i="4"/>
  <c r="N144" i="4"/>
  <c r="L144" i="4"/>
  <c r="M144" i="4" s="1"/>
  <c r="N137" i="4"/>
  <c r="L137" i="4"/>
  <c r="M137" i="4" s="1"/>
  <c r="M104" i="4"/>
  <c r="M115" i="4"/>
  <c r="N111" i="4"/>
  <c r="L111" i="4"/>
  <c r="M111" i="4" s="1"/>
  <c r="L103" i="4"/>
  <c r="M103" i="4" s="1"/>
  <c r="N103" i="4"/>
  <c r="L95" i="4"/>
  <c r="M95" i="4" s="1"/>
  <c r="N95" i="4"/>
  <c r="L87" i="4"/>
  <c r="M87" i="4" s="1"/>
  <c r="N87" i="4"/>
  <c r="L101" i="4"/>
  <c r="M101" i="4" s="1"/>
  <c r="N101" i="4"/>
  <c r="L85" i="4"/>
  <c r="M85" i="4" s="1"/>
  <c r="N85" i="4"/>
  <c r="L50" i="4"/>
  <c r="M50" i="4" s="1"/>
  <c r="N50" i="4"/>
  <c r="R8" i="4"/>
  <c r="R15" i="4"/>
  <c r="M237" i="4" l="1"/>
  <c r="R13" i="4"/>
  <c r="Q237" i="4"/>
  <c r="S237" i="4" s="1"/>
  <c r="Q13" i="4"/>
  <c r="S13" i="4" s="1"/>
  <c r="R177" i="4"/>
  <c r="R191" i="4"/>
  <c r="Q41" i="4"/>
  <c r="S41" i="4" s="1"/>
  <c r="R41" i="4"/>
  <c r="Q191" i="4"/>
  <c r="S191" i="4" s="1"/>
  <c r="Q254" i="4"/>
  <c r="S254" i="4" s="1"/>
  <c r="R45" i="4"/>
  <c r="Q35" i="4"/>
  <c r="S35" i="4" s="1"/>
  <c r="Q297" i="4"/>
  <c r="S297" i="4" s="1"/>
  <c r="R102" i="4"/>
  <c r="R297" i="4"/>
  <c r="R23" i="4"/>
  <c r="R86" i="4"/>
  <c r="Q45" i="4"/>
  <c r="S45" i="4" s="1"/>
  <c r="R68" i="4"/>
  <c r="R57" i="4"/>
  <c r="Q197" i="4"/>
  <c r="S197" i="4" s="1"/>
  <c r="Q17" i="4"/>
  <c r="S17" i="4" s="1"/>
  <c r="R17" i="4"/>
  <c r="Q243" i="4"/>
  <c r="S243" i="4" s="1"/>
  <c r="R238" i="4"/>
  <c r="R128" i="4"/>
  <c r="M128" i="4"/>
  <c r="Q57" i="4"/>
  <c r="S57" i="4" s="1"/>
  <c r="R247" i="4"/>
  <c r="Q238" i="4"/>
  <c r="S238" i="4" s="1"/>
  <c r="Q292" i="4"/>
  <c r="S292" i="4" s="1"/>
  <c r="Q80" i="4"/>
  <c r="S80" i="4" s="1"/>
  <c r="Q68" i="4"/>
  <c r="S68" i="4" s="1"/>
  <c r="R80" i="4"/>
  <c r="S128" i="4"/>
  <c r="Q5" i="4"/>
  <c r="S5" i="4" s="1"/>
  <c r="Q289" i="4"/>
  <c r="S289" i="4" s="1"/>
  <c r="R67" i="4"/>
  <c r="R24" i="4"/>
  <c r="R116" i="4"/>
  <c r="Q256" i="4"/>
  <c r="S256" i="4" s="1"/>
  <c r="R256" i="4"/>
  <c r="Q11" i="4"/>
  <c r="S11" i="4" s="1"/>
  <c r="R11" i="4"/>
  <c r="Q123" i="4"/>
  <c r="S123" i="4" s="1"/>
  <c r="Q67" i="4"/>
  <c r="S67" i="4" s="1"/>
  <c r="Q248" i="4"/>
  <c r="S248" i="4" s="1"/>
  <c r="R248" i="4"/>
  <c r="R251" i="4"/>
  <c r="Q251" i="4"/>
  <c r="S251" i="4" s="1"/>
  <c r="S180" i="4"/>
  <c r="Q100" i="4"/>
  <c r="S100" i="4" s="1"/>
  <c r="R182" i="4"/>
  <c r="R123" i="4"/>
  <c r="M84" i="4"/>
  <c r="R180" i="4"/>
  <c r="R84" i="4"/>
  <c r="M248" i="4"/>
  <c r="M251" i="4"/>
  <c r="Q136" i="4"/>
  <c r="S136" i="4" s="1"/>
  <c r="R221" i="4"/>
  <c r="Q199" i="4"/>
  <c r="S199" i="4" s="1"/>
  <c r="R94" i="4"/>
  <c r="R136" i="4"/>
  <c r="R211" i="4"/>
  <c r="Q211" i="4"/>
  <c r="S211" i="4" s="1"/>
  <c r="R78" i="4"/>
  <c r="Q78" i="4"/>
  <c r="S78" i="4" s="1"/>
  <c r="R27" i="4"/>
  <c r="Q227" i="4"/>
  <c r="S227" i="4" s="1"/>
  <c r="Q181" i="4"/>
  <c r="S181" i="4" s="1"/>
  <c r="R227" i="4"/>
  <c r="Q27" i="4"/>
  <c r="S27" i="4" s="1"/>
  <c r="R88" i="4"/>
  <c r="Q88" i="4"/>
  <c r="S88" i="4" s="1"/>
  <c r="Q56" i="4"/>
  <c r="S56" i="4" s="1"/>
  <c r="Q104" i="4"/>
  <c r="S104" i="4" s="1"/>
  <c r="R239" i="4"/>
  <c r="R56" i="4"/>
  <c r="Q241" i="4"/>
  <c r="S241" i="4" s="1"/>
  <c r="S24" i="4"/>
  <c r="R49" i="4"/>
  <c r="R6" i="4"/>
  <c r="Q6" i="4"/>
  <c r="S6" i="4" s="1"/>
  <c r="Q108" i="4"/>
  <c r="S108" i="4" s="1"/>
  <c r="M108" i="4"/>
  <c r="R77" i="4"/>
  <c r="Q77" i="4"/>
  <c r="S77" i="4" s="1"/>
  <c r="M130" i="4"/>
  <c r="Q130" i="4"/>
  <c r="S130" i="4" s="1"/>
  <c r="R130" i="4"/>
  <c r="M291" i="4"/>
  <c r="Q291" i="4"/>
  <c r="S291" i="4" s="1"/>
  <c r="R291" i="4"/>
  <c r="M21" i="4"/>
  <c r="Q21" i="4"/>
  <c r="S21" i="4" s="1"/>
  <c r="R108" i="4"/>
  <c r="Q110" i="4"/>
  <c r="S110" i="4" s="1"/>
  <c r="Q126" i="4"/>
  <c r="S126" i="4" s="1"/>
  <c r="Q119" i="4"/>
  <c r="S119" i="4" s="1"/>
  <c r="Q49" i="4"/>
  <c r="S49" i="4" s="1"/>
  <c r="Q176" i="4"/>
  <c r="S176" i="4" s="1"/>
  <c r="R176" i="4"/>
  <c r="M72" i="4"/>
  <c r="R72" i="4"/>
  <c r="Q72" i="4"/>
  <c r="S72" i="4" s="1"/>
  <c r="M48" i="4"/>
  <c r="Q48" i="4"/>
  <c r="S48" i="4" s="1"/>
  <c r="R48" i="4"/>
  <c r="M98" i="4"/>
  <c r="Q98" i="4"/>
  <c r="S98" i="4" s="1"/>
  <c r="R98" i="4"/>
  <c r="M7" i="4"/>
  <c r="Q7" i="4"/>
  <c r="S7" i="4" s="1"/>
  <c r="R7" i="4"/>
  <c r="R42" i="4"/>
  <c r="M207" i="4"/>
  <c r="R207" i="4"/>
  <c r="Q207" i="4"/>
  <c r="S207" i="4" s="1"/>
  <c r="R245" i="4"/>
  <c r="Q245" i="4"/>
  <c r="S245" i="4" s="1"/>
  <c r="M62" i="4"/>
  <c r="R62" i="4"/>
  <c r="R73" i="4"/>
  <c r="Q73" i="4"/>
  <c r="S73" i="4" s="1"/>
  <c r="R22" i="4"/>
  <c r="Q22" i="4"/>
  <c r="S22" i="4" s="1"/>
  <c r="M25" i="4"/>
  <c r="Q25" i="4"/>
  <c r="S25" i="4" s="1"/>
  <c r="R25" i="4"/>
  <c r="Q205" i="4"/>
  <c r="S205" i="4" s="1"/>
  <c r="R205" i="4"/>
  <c r="Q240" i="4"/>
  <c r="S240" i="4" s="1"/>
  <c r="R240" i="4"/>
  <c r="R134" i="4"/>
  <c r="Q134" i="4"/>
  <c r="S134" i="4" s="1"/>
  <c r="Q115" i="4"/>
  <c r="S115" i="4" s="1"/>
  <c r="R115" i="4"/>
  <c r="R298" i="4"/>
  <c r="Q117" i="4"/>
  <c r="S117" i="4" s="1"/>
  <c r="Q42" i="4"/>
  <c r="S42" i="4" s="1"/>
  <c r="Q285" i="4"/>
  <c r="S285" i="4" s="1"/>
  <c r="R285" i="4"/>
  <c r="R209" i="4"/>
  <c r="Q209" i="4"/>
  <c r="S209" i="4" s="1"/>
  <c r="Q132" i="4"/>
  <c r="S132" i="4" s="1"/>
  <c r="M132" i="4"/>
  <c r="Q290" i="4"/>
  <c r="S290" i="4" s="1"/>
  <c r="R290" i="4"/>
  <c r="R119" i="4"/>
  <c r="M229" i="4"/>
  <c r="R229" i="4"/>
  <c r="Q229" i="4"/>
  <c r="S229" i="4" s="1"/>
  <c r="M213" i="4"/>
  <c r="Q213" i="4"/>
  <c r="S213" i="4" s="1"/>
  <c r="R213" i="4"/>
  <c r="R100" i="4"/>
  <c r="M19" i="4"/>
  <c r="Q19" i="4"/>
  <c r="S19" i="4" s="1"/>
  <c r="R19" i="4"/>
  <c r="Q179" i="4"/>
  <c r="S179" i="4" s="1"/>
  <c r="M179" i="4"/>
  <c r="R179" i="4"/>
  <c r="M63" i="4"/>
  <c r="Q63" i="4"/>
  <c r="S63" i="4" s="1"/>
  <c r="R63" i="4"/>
  <c r="Q31" i="4"/>
  <c r="S31" i="4" s="1"/>
  <c r="R31" i="4"/>
  <c r="M287" i="4"/>
  <c r="R287" i="4"/>
  <c r="Q287" i="4"/>
  <c r="S287" i="4" s="1"/>
  <c r="Q30" i="4"/>
  <c r="S30" i="4" s="1"/>
  <c r="R30" i="4"/>
  <c r="Q133" i="4"/>
  <c r="S133" i="4" s="1"/>
  <c r="R133" i="4"/>
  <c r="Q189" i="4"/>
  <c r="S189" i="4" s="1"/>
  <c r="R189" i="4"/>
  <c r="M12" i="4"/>
  <c r="R12" i="4"/>
  <c r="Q12" i="4"/>
  <c r="S12" i="4" s="1"/>
  <c r="Q53" i="4"/>
  <c r="S53" i="4" s="1"/>
  <c r="R53" i="4"/>
  <c r="Q125" i="4"/>
  <c r="S125" i="4" s="1"/>
  <c r="R125" i="4"/>
  <c r="Q255" i="4"/>
  <c r="S255" i="4" s="1"/>
  <c r="R255" i="4"/>
  <c r="M255" i="4"/>
  <c r="R92" i="4"/>
  <c r="Q92" i="4"/>
  <c r="S92" i="4" s="1"/>
  <c r="M61" i="4"/>
  <c r="R61" i="4"/>
  <c r="Q61" i="4"/>
  <c r="S61" i="4" s="1"/>
  <c r="M33" i="4"/>
  <c r="Q33" i="4"/>
  <c r="S33" i="4" s="1"/>
  <c r="M88" i="4"/>
  <c r="R235" i="4"/>
  <c r="Q47" i="4"/>
  <c r="S47" i="4" s="1"/>
  <c r="S18" i="4"/>
  <c r="R33" i="4"/>
  <c r="R47" i="4"/>
  <c r="Q239" i="4"/>
  <c r="S239" i="4" s="1"/>
  <c r="Q82" i="4"/>
  <c r="S82" i="4" s="1"/>
  <c r="R183" i="4"/>
  <c r="R241" i="4"/>
  <c r="R246" i="4"/>
  <c r="R18" i="4"/>
  <c r="M58" i="4"/>
  <c r="R58" i="4"/>
  <c r="M70" i="4"/>
  <c r="R70" i="4"/>
  <c r="Q70" i="4"/>
  <c r="S70" i="4" s="1"/>
  <c r="M40" i="4"/>
  <c r="R40" i="4"/>
  <c r="M295" i="4"/>
  <c r="Q295" i="4"/>
  <c r="S295" i="4" s="1"/>
  <c r="R295" i="4"/>
  <c r="M201" i="4"/>
  <c r="Q201" i="4"/>
  <c r="S201" i="4" s="1"/>
  <c r="R201" i="4"/>
  <c r="M138" i="4"/>
  <c r="Q138" i="4"/>
  <c r="S138" i="4" s="1"/>
  <c r="M32" i="4"/>
  <c r="Q32" i="4"/>
  <c r="S32" i="4" s="1"/>
  <c r="R32" i="4"/>
  <c r="Q236" i="4"/>
  <c r="S236" i="4" s="1"/>
  <c r="R236" i="4"/>
  <c r="M9" i="4"/>
  <c r="R9" i="4"/>
  <c r="M37" i="4"/>
  <c r="Q37" i="4"/>
  <c r="S37" i="4" s="1"/>
  <c r="R37" i="4"/>
  <c r="Q124" i="4"/>
  <c r="S124" i="4" s="1"/>
  <c r="R124" i="4"/>
  <c r="M223" i="4"/>
  <c r="Q223" i="4"/>
  <c r="S223" i="4" s="1"/>
  <c r="R223" i="4"/>
  <c r="M124" i="4"/>
  <c r="M79" i="4"/>
  <c r="Q79" i="4"/>
  <c r="S79" i="4" s="1"/>
  <c r="R79" i="4"/>
  <c r="R66" i="4"/>
  <c r="Q66" i="4"/>
  <c r="S66" i="4" s="1"/>
  <c r="R284" i="4"/>
  <c r="Q284" i="4"/>
  <c r="S284" i="4" s="1"/>
  <c r="R174" i="4"/>
  <c r="Q174" i="4"/>
  <c r="S174" i="4" s="1"/>
  <c r="Q300" i="4"/>
  <c r="S300" i="4" s="1"/>
  <c r="R300" i="4"/>
  <c r="Q58" i="4"/>
  <c r="S58" i="4" s="1"/>
  <c r="Q217" i="4"/>
  <c r="S217" i="4" s="1"/>
  <c r="M299" i="4"/>
  <c r="R299" i="4"/>
  <c r="Q272" i="4"/>
  <c r="S272" i="4" s="1"/>
  <c r="R272" i="4"/>
  <c r="R138" i="4"/>
  <c r="R217" i="4"/>
  <c r="Q40" i="4"/>
  <c r="S40" i="4" s="1"/>
  <c r="Q9" i="4"/>
  <c r="S9" i="4" s="1"/>
  <c r="M140" i="4"/>
  <c r="Q140" i="4"/>
  <c r="S140" i="4" s="1"/>
  <c r="R140" i="4"/>
  <c r="R288" i="4"/>
  <c r="Q288" i="4"/>
  <c r="S288" i="4" s="1"/>
  <c r="Q286" i="4"/>
  <c r="S286" i="4" s="1"/>
  <c r="M65" i="4"/>
  <c r="Q65" i="4"/>
  <c r="S65" i="4" s="1"/>
  <c r="R65" i="4"/>
  <c r="M121" i="4"/>
  <c r="R121" i="4"/>
  <c r="Q121" i="4"/>
  <c r="S121" i="4" s="1"/>
  <c r="M114" i="4"/>
  <c r="Q114" i="4"/>
  <c r="S114" i="4" s="1"/>
  <c r="R114" i="4"/>
  <c r="Q187" i="4"/>
  <c r="S187" i="4" s="1"/>
  <c r="R187" i="4"/>
  <c r="R193" i="4"/>
  <c r="M193" i="4"/>
  <c r="Q193" i="4"/>
  <c r="S193" i="4" s="1"/>
  <c r="Q28" i="4"/>
  <c r="S28" i="4" s="1"/>
  <c r="R28" i="4"/>
  <c r="M39" i="4"/>
  <c r="R39" i="4"/>
  <c r="Q39" i="4"/>
  <c r="S39" i="4" s="1"/>
  <c r="M122" i="4"/>
  <c r="R122" i="4"/>
  <c r="M225" i="4"/>
  <c r="Q225" i="4"/>
  <c r="S225" i="4" s="1"/>
  <c r="R225" i="4"/>
  <c r="Q131" i="4"/>
  <c r="S131" i="4" s="1"/>
  <c r="R131" i="4"/>
  <c r="M59" i="4"/>
  <c r="R59" i="4"/>
  <c r="Q59" i="4"/>
  <c r="S59" i="4" s="1"/>
  <c r="Q122" i="4"/>
  <c r="S122" i="4" s="1"/>
  <c r="M10" i="4"/>
  <c r="Q10" i="4"/>
  <c r="S10" i="4" s="1"/>
  <c r="R10" i="4"/>
  <c r="M44" i="4"/>
  <c r="Q44" i="4"/>
  <c r="S44" i="4" s="1"/>
  <c r="M231" i="4"/>
  <c r="R231" i="4"/>
  <c r="R60" i="4"/>
  <c r="M29" i="4"/>
  <c r="R29" i="4"/>
  <c r="Q29" i="4"/>
  <c r="S29" i="4" s="1"/>
  <c r="R185" i="4"/>
  <c r="Q185" i="4"/>
  <c r="S185" i="4" s="1"/>
  <c r="Q60" i="4"/>
  <c r="S60" i="4" s="1"/>
  <c r="M253" i="4"/>
  <c r="Q253" i="4"/>
  <c r="S253" i="4" s="1"/>
  <c r="R253" i="4"/>
  <c r="Q175" i="4"/>
  <c r="S175" i="4" s="1"/>
  <c r="R175" i="4"/>
  <c r="M293" i="4"/>
  <c r="Q293" i="4"/>
  <c r="S293" i="4" s="1"/>
  <c r="R293" i="4"/>
  <c r="M34" i="4"/>
  <c r="R34" i="4"/>
  <c r="Q34" i="4"/>
  <c r="S34" i="4" s="1"/>
  <c r="R106" i="4"/>
  <c r="Q106" i="4"/>
  <c r="S106" i="4" s="1"/>
  <c r="M195" i="4"/>
  <c r="Q195" i="4"/>
  <c r="S195" i="4" s="1"/>
  <c r="R195" i="4"/>
  <c r="M74" i="4"/>
  <c r="Q74" i="4"/>
  <c r="S74" i="4" s="1"/>
  <c r="M257" i="4"/>
  <c r="Q257" i="4"/>
  <c r="S257" i="4" s="1"/>
  <c r="R257" i="4"/>
  <c r="M118" i="4"/>
  <c r="R118" i="4"/>
  <c r="Q118" i="4"/>
  <c r="S118" i="4" s="1"/>
  <c r="M36" i="4"/>
  <c r="R36" i="4"/>
  <c r="Q36" i="4"/>
  <c r="S36" i="4" s="1"/>
  <c r="Q26" i="4"/>
  <c r="S26" i="4" s="1"/>
  <c r="R26" i="4"/>
  <c r="R90" i="4"/>
  <c r="Q90" i="4"/>
  <c r="S90" i="4" s="1"/>
  <c r="M258" i="4"/>
  <c r="R258" i="4"/>
  <c r="R69" i="4"/>
  <c r="Q69" i="4"/>
  <c r="S69" i="4" s="1"/>
  <c r="M219" i="4"/>
  <c r="R219" i="4"/>
  <c r="R294" i="4"/>
  <c r="Q294" i="4"/>
  <c r="S294" i="4" s="1"/>
  <c r="M71" i="4"/>
  <c r="R71" i="4"/>
  <c r="Q71" i="4"/>
  <c r="S71" i="4" s="1"/>
  <c r="R244" i="4"/>
  <c r="S244" i="4"/>
  <c r="R112" i="4"/>
  <c r="Q112" i="4"/>
  <c r="S112" i="4" s="1"/>
  <c r="R96" i="4"/>
  <c r="M96" i="4"/>
  <c r="Q96" i="4"/>
  <c r="S96" i="4" s="1"/>
  <c r="M120" i="4"/>
  <c r="R120" i="4"/>
  <c r="R113" i="4"/>
  <c r="M113" i="4"/>
  <c r="Q76" i="4"/>
  <c r="S76" i="4" s="1"/>
  <c r="R76" i="4"/>
  <c r="M43" i="4"/>
  <c r="Q43" i="4"/>
  <c r="S43" i="4" s="1"/>
  <c r="R43" i="4"/>
  <c r="R135" i="4"/>
  <c r="Q135" i="4"/>
  <c r="S135" i="4" s="1"/>
  <c r="Q20" i="4"/>
  <c r="S20" i="4" s="1"/>
  <c r="R20" i="4"/>
  <c r="Q127" i="4"/>
  <c r="S127" i="4" s="1"/>
  <c r="R127" i="4"/>
  <c r="R242" i="4"/>
  <c r="M242" i="4"/>
  <c r="Q242" i="4"/>
  <c r="S242" i="4" s="1"/>
  <c r="R142" i="4"/>
  <c r="S142" i="4"/>
  <c r="Q178" i="4"/>
  <c r="S178" i="4" s="1"/>
  <c r="R178" i="4"/>
  <c r="M38" i="4"/>
  <c r="R38" i="4"/>
  <c r="Q38" i="4"/>
  <c r="S38" i="4" s="1"/>
  <c r="R87" i="4"/>
  <c r="Q103" i="4"/>
  <c r="S103" i="4" s="1"/>
  <c r="Q262" i="4"/>
  <c r="S262" i="4" s="1"/>
  <c r="R276" i="4"/>
  <c r="R54" i="4"/>
  <c r="R161" i="4"/>
  <c r="R271" i="4"/>
  <c r="Q296" i="4"/>
  <c r="S296" i="4" s="1"/>
  <c r="M75" i="4"/>
  <c r="R75" i="4"/>
  <c r="M52" i="4"/>
  <c r="R52" i="4"/>
  <c r="Q52" i="4"/>
  <c r="S52" i="4" s="1"/>
  <c r="M14" i="4"/>
  <c r="R14" i="4"/>
  <c r="Q14" i="4"/>
  <c r="S14" i="4" s="1"/>
  <c r="M215" i="4"/>
  <c r="Q215" i="4"/>
  <c r="S215" i="4" s="1"/>
  <c r="R215" i="4"/>
  <c r="Q16" i="4"/>
  <c r="S16" i="4" s="1"/>
  <c r="R16" i="4"/>
  <c r="Q203" i="4"/>
  <c r="S203" i="4" s="1"/>
  <c r="R203" i="4"/>
  <c r="R252" i="4"/>
  <c r="Q252" i="4"/>
  <c r="S252" i="4" s="1"/>
  <c r="M252" i="4"/>
  <c r="Q75" i="4"/>
  <c r="S75" i="4" s="1"/>
  <c r="M194" i="4"/>
  <c r="R194" i="4"/>
  <c r="M281" i="4"/>
  <c r="R281" i="4"/>
  <c r="M64" i="4"/>
  <c r="R64" i="4"/>
  <c r="M46" i="4"/>
  <c r="Q46" i="4"/>
  <c r="S46" i="4" s="1"/>
  <c r="R46" i="4"/>
  <c r="M267" i="4"/>
  <c r="Q267" i="4"/>
  <c r="S267" i="4" s="1"/>
  <c r="M220" i="4"/>
  <c r="R220" i="4"/>
  <c r="M263" i="4"/>
  <c r="R263" i="4"/>
  <c r="M148" i="4"/>
  <c r="Q148" i="4"/>
  <c r="S148" i="4" s="1"/>
  <c r="M172" i="4"/>
  <c r="R172" i="4"/>
  <c r="Q147" i="4"/>
  <c r="S147" i="4" s="1"/>
  <c r="Q163" i="4"/>
  <c r="S163" i="4" s="1"/>
  <c r="Q150" i="4"/>
  <c r="S150" i="4" s="1"/>
  <c r="R156" i="4"/>
  <c r="Q139" i="4"/>
  <c r="S139" i="4" s="1"/>
  <c r="R173" i="4"/>
  <c r="R249" i="4"/>
  <c r="Q249" i="4"/>
  <c r="S249" i="4" s="1"/>
  <c r="Q129" i="4"/>
  <c r="S129" i="4" s="1"/>
  <c r="Q192" i="4"/>
  <c r="S192" i="4" s="1"/>
  <c r="Q137" i="4"/>
  <c r="S137" i="4" s="1"/>
  <c r="R152" i="4"/>
  <c r="Q264" i="4"/>
  <c r="S264" i="4" s="1"/>
  <c r="R157" i="4"/>
  <c r="Q169" i="4"/>
  <c r="S169" i="4" s="1"/>
  <c r="Q190" i="4"/>
  <c r="S190" i="4" s="1"/>
  <c r="R51" i="4"/>
  <c r="R168" i="4"/>
  <c r="Q234" i="4"/>
  <c r="S234" i="4" s="1"/>
  <c r="R270" i="4"/>
  <c r="R282" i="4"/>
  <c r="R145" i="4"/>
  <c r="R265" i="4"/>
  <c r="R50" i="4"/>
  <c r="R85" i="4"/>
  <c r="Q299" i="4"/>
  <c r="S299" i="4" s="1"/>
  <c r="R164" i="4"/>
  <c r="R234" i="4"/>
  <c r="Q232" i="4"/>
  <c r="S232" i="4" s="1"/>
  <c r="R262" i="4"/>
  <c r="R264" i="4"/>
  <c r="Q141" i="4"/>
  <c r="S141" i="4" s="1"/>
  <c r="Q105" i="4"/>
  <c r="S105" i="4" s="1"/>
  <c r="Q206" i="4"/>
  <c r="S206" i="4" s="1"/>
  <c r="Q143" i="4"/>
  <c r="S143" i="4" s="1"/>
  <c r="Q159" i="4"/>
  <c r="S159" i="4" s="1"/>
  <c r="Q228" i="4"/>
  <c r="S228" i="4" s="1"/>
  <c r="Q260" i="4"/>
  <c r="S260" i="4" s="1"/>
  <c r="Q261" i="4"/>
  <c r="S261" i="4" s="1"/>
  <c r="Q164" i="4"/>
  <c r="S164" i="4" s="1"/>
  <c r="Q218" i="4"/>
  <c r="S218" i="4" s="1"/>
  <c r="R55" i="4"/>
  <c r="R83" i="4"/>
  <c r="Q154" i="4"/>
  <c r="S154" i="4" s="1"/>
  <c r="Q166" i="4"/>
  <c r="S166" i="4" s="1"/>
  <c r="Q279" i="4"/>
  <c r="S279" i="4" s="1"/>
  <c r="Q153" i="4"/>
  <c r="S153" i="4" s="1"/>
  <c r="Q146" i="4"/>
  <c r="S146" i="4" s="1"/>
  <c r="Q158" i="4"/>
  <c r="S158" i="4" s="1"/>
  <c r="R266" i="4"/>
  <c r="R143" i="4"/>
  <c r="R159" i="4"/>
  <c r="Q280" i="4"/>
  <c r="S280" i="4" s="1"/>
  <c r="Q109" i="4"/>
  <c r="S109" i="4" s="1"/>
  <c r="R148" i="4"/>
  <c r="R186" i="4"/>
  <c r="R218" i="4"/>
  <c r="Q270" i="4"/>
  <c r="S270" i="4" s="1"/>
  <c r="Q276" i="4"/>
  <c r="S276" i="4" s="1"/>
  <c r="Q55" i="4"/>
  <c r="S55" i="4" s="1"/>
  <c r="R154" i="4"/>
  <c r="R146" i="4"/>
  <c r="R192" i="4"/>
  <c r="R200" i="4"/>
  <c r="R268" i="4"/>
  <c r="R260" i="4"/>
  <c r="R101" i="4"/>
  <c r="R95" i="4"/>
  <c r="R144" i="4"/>
  <c r="Q152" i="4"/>
  <c r="S152" i="4" s="1"/>
  <c r="R160" i="4"/>
  <c r="Q168" i="4"/>
  <c r="S168" i="4" s="1"/>
  <c r="R202" i="4"/>
  <c r="R216" i="4"/>
  <c r="R259" i="4"/>
  <c r="Q275" i="4"/>
  <c r="S275" i="4" s="1"/>
  <c r="R274" i="4"/>
  <c r="R107" i="4"/>
  <c r="R166" i="4"/>
  <c r="Q226" i="4"/>
  <c r="S226" i="4" s="1"/>
  <c r="R224" i="4"/>
  <c r="R278" i="4"/>
  <c r="Q54" i="4"/>
  <c r="S54" i="4" s="1"/>
  <c r="R89" i="4"/>
  <c r="R139" i="4"/>
  <c r="R149" i="4"/>
  <c r="Q157" i="4"/>
  <c r="S157" i="4" s="1"/>
  <c r="R165" i="4"/>
  <c r="Q173" i="4"/>
  <c r="S173" i="4" s="1"/>
  <c r="R206" i="4"/>
  <c r="Q222" i="4"/>
  <c r="S222" i="4" s="1"/>
  <c r="R188" i="4"/>
  <c r="Q204" i="4"/>
  <c r="S204" i="4" s="1"/>
  <c r="R269" i="4"/>
  <c r="Q99" i="4"/>
  <c r="S99" i="4" s="1"/>
  <c r="R158" i="4"/>
  <c r="Q208" i="4"/>
  <c r="S208" i="4" s="1"/>
  <c r="Q266" i="4"/>
  <c r="S266" i="4" s="1"/>
  <c r="Q97" i="4"/>
  <c r="S97" i="4" s="1"/>
  <c r="R147" i="4"/>
  <c r="Q151" i="4"/>
  <c r="S151" i="4" s="1"/>
  <c r="R163" i="4"/>
  <c r="Q167" i="4"/>
  <c r="S167" i="4" s="1"/>
  <c r="Q198" i="4"/>
  <c r="S198" i="4" s="1"/>
  <c r="Q214" i="4"/>
  <c r="S214" i="4" s="1"/>
  <c r="Q200" i="4"/>
  <c r="S200" i="4" s="1"/>
  <c r="R212" i="4"/>
  <c r="R273" i="4"/>
  <c r="Q268" i="4"/>
  <c r="S268" i="4" s="1"/>
  <c r="Q277" i="4"/>
  <c r="S277" i="4" s="1"/>
  <c r="R93" i="4"/>
  <c r="Q91" i="4"/>
  <c r="S91" i="4" s="1"/>
  <c r="R150" i="4"/>
  <c r="Q162" i="4"/>
  <c r="S162" i="4" s="1"/>
  <c r="Q50" i="4"/>
  <c r="S50" i="4" s="1"/>
  <c r="Q85" i="4"/>
  <c r="S85" i="4" s="1"/>
  <c r="Q87" i="4"/>
  <c r="S87" i="4" s="1"/>
  <c r="R103" i="4"/>
  <c r="R111" i="4"/>
  <c r="R137" i="4"/>
  <c r="Q156" i="4"/>
  <c r="S156" i="4" s="1"/>
  <c r="Q172" i="4"/>
  <c r="S172" i="4" s="1"/>
  <c r="Q186" i="4"/>
  <c r="S186" i="4" s="1"/>
  <c r="R232" i="4"/>
  <c r="R267" i="4"/>
  <c r="Q281" i="4"/>
  <c r="S281" i="4" s="1"/>
  <c r="Q274" i="4"/>
  <c r="S274" i="4" s="1"/>
  <c r="Q282" i="4"/>
  <c r="S282" i="4" s="1"/>
  <c r="Q83" i="4"/>
  <c r="S83" i="4" s="1"/>
  <c r="R141" i="4"/>
  <c r="R226" i="4"/>
  <c r="R279" i="4"/>
  <c r="Q278" i="4"/>
  <c r="S278" i="4" s="1"/>
  <c r="R105" i="4"/>
  <c r="Q145" i="4"/>
  <c r="S145" i="4" s="1"/>
  <c r="R153" i="4"/>
  <c r="Q161" i="4"/>
  <c r="S161" i="4" s="1"/>
  <c r="R169" i="4"/>
  <c r="R190" i="4"/>
  <c r="R222" i="4"/>
  <c r="Q188" i="4"/>
  <c r="S188" i="4" s="1"/>
  <c r="R196" i="4"/>
  <c r="Q220" i="4"/>
  <c r="S220" i="4" s="1"/>
  <c r="Q194" i="4"/>
  <c r="S194" i="4" s="1"/>
  <c r="Q210" i="4"/>
  <c r="S210" i="4" s="1"/>
  <c r="Q263" i="4"/>
  <c r="S263" i="4" s="1"/>
  <c r="Q283" i="4"/>
  <c r="S283" i="4" s="1"/>
  <c r="Q51" i="4"/>
  <c r="S51" i="4" s="1"/>
  <c r="R151" i="4"/>
  <c r="Q155" i="4"/>
  <c r="S155" i="4" s="1"/>
  <c r="R167" i="4"/>
  <c r="Q171" i="4"/>
  <c r="S171" i="4" s="1"/>
  <c r="R214" i="4"/>
  <c r="Q230" i="4"/>
  <c r="S230" i="4" s="1"/>
  <c r="R184" i="4"/>
  <c r="R228" i="4"/>
  <c r="Q265" i="4"/>
  <c r="S265" i="4" s="1"/>
  <c r="R280" i="4"/>
  <c r="R261" i="4"/>
  <c r="R109" i="4"/>
  <c r="R162" i="4"/>
  <c r="Q170" i="4"/>
  <c r="S170" i="4" s="1"/>
  <c r="Q271" i="4"/>
  <c r="S271" i="4" s="1"/>
  <c r="Q101" i="4"/>
  <c r="S101" i="4" s="1"/>
  <c r="Q95" i="4"/>
  <c r="S95" i="4" s="1"/>
  <c r="Q111" i="4"/>
  <c r="S111" i="4" s="1"/>
  <c r="Q144" i="4"/>
  <c r="S144" i="4" s="1"/>
  <c r="Q160" i="4"/>
  <c r="S160" i="4" s="1"/>
  <c r="Q202" i="4"/>
  <c r="S202" i="4" s="1"/>
  <c r="Q216" i="4"/>
  <c r="S216" i="4" s="1"/>
  <c r="Q259" i="4"/>
  <c r="S259" i="4" s="1"/>
  <c r="R275" i="4"/>
  <c r="Q107" i="4"/>
  <c r="S107" i="4" s="1"/>
  <c r="Q224" i="4"/>
  <c r="S224" i="4" s="1"/>
  <c r="Q89" i="4"/>
  <c r="S89" i="4" s="1"/>
  <c r="Q149" i="4"/>
  <c r="S149" i="4" s="1"/>
  <c r="Q165" i="4"/>
  <c r="S165" i="4" s="1"/>
  <c r="Q196" i="4"/>
  <c r="S196" i="4" s="1"/>
  <c r="R204" i="4"/>
  <c r="Q269" i="4"/>
  <c r="S269" i="4" s="1"/>
  <c r="R99" i="4"/>
  <c r="R210" i="4"/>
  <c r="R208" i="4"/>
  <c r="R283" i="4"/>
  <c r="R97" i="4"/>
  <c r="R155" i="4"/>
  <c r="R171" i="4"/>
  <c r="R198" i="4"/>
  <c r="R230" i="4"/>
  <c r="Q184" i="4"/>
  <c r="S184" i="4" s="1"/>
  <c r="Q212" i="4"/>
  <c r="S212" i="4" s="1"/>
  <c r="Q273" i="4"/>
  <c r="S273" i="4" s="1"/>
  <c r="R277" i="4"/>
  <c r="Q93" i="4"/>
  <c r="S93" i="4" s="1"/>
  <c r="R91" i="4"/>
  <c r="R170" i="4"/>
  <c r="V12" i="4" l="1" a="1"/>
  <c r="V7" i="4"/>
  <c r="V6" i="4"/>
  <c r="V5" i="4"/>
  <c r="V4" i="4"/>
  <c r="V2" i="4"/>
  <c r="W4" i="4"/>
  <c r="V3" i="4"/>
  <c r="V8" i="4" l="1"/>
  <c r="W6" i="4"/>
  <c r="W7" i="4" s="1"/>
  <c r="V28" i="4"/>
  <c r="V24" i="4"/>
  <c r="V20" i="4"/>
  <c r="V16" i="4"/>
  <c r="V12" i="4"/>
  <c r="V14" i="4"/>
  <c r="V27" i="4"/>
  <c r="V23" i="4"/>
  <c r="V19" i="4"/>
  <c r="V15" i="4"/>
  <c r="V29" i="4"/>
  <c r="V25" i="4"/>
  <c r="V21" i="4"/>
  <c r="V17" i="4"/>
  <c r="V13" i="4"/>
  <c r="V26" i="4"/>
  <c r="V22" i="4"/>
  <c r="V1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771954-4A25-475A-B1B8-19104801956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91DA8FB-4C3E-44B7-B93A-D6727EA34D5E}" name="WorksheetConnection_Excel Modeling Exercises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ExcelModelingExercises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<sst xmlns="http://schemas.openxmlformats.org/spreadsheetml/2006/main" count="119" uniqueCount="98">
  <si>
    <t>Brain</t>
  </si>
  <si>
    <t>Sensitivity</t>
  </si>
  <si>
    <t>Range</t>
  </si>
  <si>
    <t>Entry fee</t>
  </si>
  <si>
    <t>Attendance</t>
  </si>
  <si>
    <t>Player</t>
  </si>
  <si>
    <t>Bets</t>
  </si>
  <si>
    <t>Rain</t>
  </si>
  <si>
    <t>Cloudy</t>
  </si>
  <si>
    <t>Sun Shine</t>
  </si>
  <si>
    <t>OTSD</t>
  </si>
  <si>
    <t>WOD</t>
  </si>
  <si>
    <t>BT</t>
  </si>
  <si>
    <t>Model Results/Calculations</t>
  </si>
  <si>
    <t>Weather</t>
  </si>
  <si>
    <t>Revenue of Events</t>
  </si>
  <si>
    <t>Entry Fee</t>
  </si>
  <si>
    <t>TOTAL</t>
  </si>
  <si>
    <t>0-50</t>
  </si>
  <si>
    <t>1000-2000</t>
  </si>
  <si>
    <t>2000-3500</t>
  </si>
  <si>
    <t>3500-5000</t>
  </si>
  <si>
    <t>10%-50%</t>
  </si>
  <si>
    <t>25%-50%</t>
  </si>
  <si>
    <t>45%-65%</t>
  </si>
  <si>
    <t>25-100</t>
  </si>
  <si>
    <t>Rainy</t>
  </si>
  <si>
    <t>Sunny</t>
  </si>
  <si>
    <t>cost=&gt;</t>
  </si>
  <si>
    <t>profit=&gt;</t>
  </si>
  <si>
    <t>Single variable datatable</t>
  </si>
  <si>
    <t>Profit</t>
  </si>
  <si>
    <t>2-varibale datatable</t>
  </si>
  <si>
    <t>Bet</t>
  </si>
  <si>
    <t>PRESS F9 TO RE-CALCULATE</t>
  </si>
  <si>
    <t>Sample Size</t>
  </si>
  <si>
    <t>Red</t>
  </si>
  <si>
    <t>White</t>
  </si>
  <si>
    <t>Blue</t>
  </si>
  <si>
    <t>%</t>
  </si>
  <si>
    <t>Risk profiles for sample sizes</t>
  </si>
  <si>
    <t>n=10</t>
  </si>
  <si>
    <t>n=20</t>
  </si>
  <si>
    <t>n=30</t>
  </si>
  <si>
    <t>n=50</t>
  </si>
  <si>
    <t>n=100</t>
  </si>
  <si>
    <t>lo</t>
  </si>
  <si>
    <t>hi</t>
  </si>
  <si>
    <t>Obs.</t>
  </si>
  <si>
    <t>..</t>
  </si>
  <si>
    <t>Sales Revenue</t>
  </si>
  <si>
    <t>Cum. Prob</t>
  </si>
  <si>
    <t>units</t>
  </si>
  <si>
    <t>prob</t>
  </si>
  <si>
    <t>cum prob</t>
  </si>
  <si>
    <t>price</t>
  </si>
  <si>
    <t>COGS</t>
  </si>
  <si>
    <t>mean</t>
  </si>
  <si>
    <t>std</t>
  </si>
  <si>
    <t>normal</t>
  </si>
  <si>
    <t>VOE</t>
  </si>
  <si>
    <t>lower limit</t>
  </si>
  <si>
    <t>upper limit</t>
  </si>
  <si>
    <t>IE</t>
  </si>
  <si>
    <t>TAX</t>
  </si>
  <si>
    <t>rate</t>
  </si>
  <si>
    <t>limit</t>
  </si>
  <si>
    <t>sNo</t>
  </si>
  <si>
    <t>Age</t>
  </si>
  <si>
    <t>bodyWeight</t>
  </si>
  <si>
    <t>cloudy weather</t>
  </si>
  <si>
    <t xml:space="preserve">unit </t>
  </si>
  <si>
    <t>revenue</t>
  </si>
  <si>
    <t xml:space="preserve">FE </t>
  </si>
  <si>
    <t>tax</t>
  </si>
  <si>
    <t>Net income</t>
  </si>
  <si>
    <t>%cogs/rev</t>
  </si>
  <si>
    <t>Summary statistics on Net Income (Profit)</t>
  </si>
  <si>
    <t>Mean</t>
  </si>
  <si>
    <t>Median</t>
  </si>
  <si>
    <t>loss count</t>
  </si>
  <si>
    <t xml:space="preserve">profit count </t>
  </si>
  <si>
    <t>fixed expense</t>
  </si>
  <si>
    <t>income expense</t>
  </si>
  <si>
    <t>EBIT</t>
  </si>
  <si>
    <t>total count</t>
  </si>
  <si>
    <t>x</t>
  </si>
  <si>
    <t>y</t>
  </si>
  <si>
    <t>Row Labels</t>
  </si>
  <si>
    <t>Grand Total</t>
  </si>
  <si>
    <t xml:space="preserve">Count of unit </t>
  </si>
  <si>
    <t>Bins (limit)</t>
  </si>
  <si>
    <t>Frequency</t>
  </si>
  <si>
    <t>Min, max</t>
  </si>
  <si>
    <t>sZW</t>
  </si>
  <si>
    <t>red</t>
  </si>
  <si>
    <t>white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</si>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</sst>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2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Font="1"/>
    <xf numFmtId="0" fontId="0" fillId="0" borderId="0" xfId="0" applyAlignment="1">
      <alignment horizontal="left" indent="2"/>
    </xf>
    <xf numFmtId="0" fontId="0" fillId="3" borderId="0" xfId="0" applyFill="1"/>
    <xf numFmtId="0" fontId="0" fillId="3" borderId="0" xfId="0" applyNumberFormat="1" applyFill="1"/>
    <xf numFmtId="0" fontId="0" fillId="4" borderId="1" xfId="0" applyFill="1" applyBorder="1"/>
    <xf numFmtId="0" fontId="0" fillId="0" borderId="0" xfId="0" applyNumberFormat="1" applyFill="1"/>
    <xf numFmtId="0" fontId="0" fillId="5" borderId="1" xfId="0" applyFill="1" applyBorder="1"/>
    <xf numFmtId="0" fontId="0" fillId="0" borderId="0" xfId="0" applyBorder="1"/>
    <xf numFmtId="0" fontId="0" fillId="0" borderId="0" xfId="2" applyNumberFormat="1" applyFont="1" applyFill="1" applyBorder="1"/>
    <xf numFmtId="164" fontId="0" fillId="0" borderId="0" xfId="2" applyFont="1" applyFill="1" applyBorder="1"/>
    <xf numFmtId="0" fontId="4" fillId="8" borderId="0" xfId="0" applyFont="1" applyFill="1"/>
    <xf numFmtId="0" fontId="5" fillId="8" borderId="0" xfId="0" applyFont="1" applyFill="1"/>
    <xf numFmtId="0" fontId="0" fillId="0" borderId="0" xfId="0" applyNumberFormat="1" applyFill="1" applyBorder="1"/>
    <xf numFmtId="0" fontId="2" fillId="0" borderId="0" xfId="0" applyFont="1" applyFill="1" applyBorder="1"/>
    <xf numFmtId="164" fontId="3" fillId="9" borderId="0" xfId="2" applyFont="1" applyFill="1" applyBorder="1"/>
    <xf numFmtId="164" fontId="0" fillId="9" borderId="0" xfId="2" applyFont="1" applyFill="1" applyBorder="1"/>
    <xf numFmtId="0" fontId="2" fillId="7" borderId="2" xfId="0" applyFont="1" applyFill="1" applyBorder="1"/>
    <xf numFmtId="0" fontId="0" fillId="7" borderId="3" xfId="0" applyFill="1" applyBorder="1"/>
    <xf numFmtId="0" fontId="0" fillId="10" borderId="3" xfId="0" applyFill="1" applyBorder="1"/>
    <xf numFmtId="0" fontId="0" fillId="10" borderId="4" xfId="0" applyFill="1" applyBorder="1"/>
    <xf numFmtId="0" fontId="2" fillId="0" borderId="5" xfId="0" applyFont="1" applyBorder="1"/>
    <xf numFmtId="0" fontId="2" fillId="0" borderId="0" xfId="0" applyFont="1" applyBorder="1"/>
    <xf numFmtId="0" fontId="0" fillId="0" borderId="6" xfId="0" applyBorder="1"/>
    <xf numFmtId="0" fontId="0" fillId="6" borderId="5" xfId="0" applyFill="1" applyBorder="1"/>
    <xf numFmtId="0" fontId="2" fillId="0" borderId="6" xfId="0" applyFont="1" applyFill="1" applyBorder="1"/>
    <xf numFmtId="0" fontId="0" fillId="0" borderId="7" xfId="0" applyBorder="1"/>
    <xf numFmtId="164" fontId="2" fillId="9" borderId="6" xfId="2" applyFont="1" applyFill="1" applyBorder="1"/>
    <xf numFmtId="164" fontId="2" fillId="0" borderId="6" xfId="2" applyFont="1" applyFill="1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164" fontId="0" fillId="0" borderId="9" xfId="0" applyNumberFormat="1" applyFill="1" applyBorder="1"/>
    <xf numFmtId="164" fontId="2" fillId="0" borderId="10" xfId="2" applyFont="1" applyFill="1" applyBorder="1"/>
    <xf numFmtId="0" fontId="0" fillId="0" borderId="0" xfId="0" applyFill="1"/>
    <xf numFmtId="0" fontId="0" fillId="9" borderId="0" xfId="2" applyNumberFormat="1" applyFont="1" applyFill="1" applyBorder="1" applyAlignment="1">
      <alignment horizontal="center"/>
    </xf>
    <xf numFmtId="0" fontId="0" fillId="0" borderId="0" xfId="2" applyNumberFormat="1" applyFont="1" applyFill="1" applyBorder="1" applyAlignment="1">
      <alignment horizontal="center"/>
    </xf>
    <xf numFmtId="164" fontId="6" fillId="0" borderId="0" xfId="2" applyFont="1" applyFill="1" applyBorder="1"/>
    <xf numFmtId="164" fontId="6" fillId="0" borderId="9" xfId="2" applyFont="1" applyFill="1" applyBorder="1"/>
    <xf numFmtId="0" fontId="0" fillId="13" borderId="0" xfId="0" applyFill="1" applyAlignment="1">
      <alignment horizontal="center"/>
    </xf>
    <xf numFmtId="0" fontId="0" fillId="0" borderId="3" xfId="0" applyBorder="1"/>
    <xf numFmtId="0" fontId="0" fillId="11" borderId="3" xfId="0" applyFill="1" applyBorder="1"/>
    <xf numFmtId="0" fontId="0" fillId="12" borderId="3" xfId="0" applyFill="1" applyBorder="1" applyAlignment="1">
      <alignment horizontal="center"/>
    </xf>
    <xf numFmtId="0" fontId="0" fillId="11" borderId="0" xfId="0" applyFill="1" applyBorder="1"/>
    <xf numFmtId="0" fontId="0" fillId="12" borderId="0" xfId="0" applyFill="1" applyBorder="1" applyAlignment="1">
      <alignment horizontal="center"/>
    </xf>
    <xf numFmtId="0" fontId="0" fillId="0" borderId="12" xfId="0" applyBorder="1"/>
    <xf numFmtId="0" fontId="0" fillId="11" borderId="12" xfId="0" applyFill="1" applyBorder="1"/>
    <xf numFmtId="0" fontId="0" fillId="12" borderId="12" xfId="0" applyFill="1" applyBorder="1" applyAlignment="1">
      <alignment horizontal="center"/>
    </xf>
    <xf numFmtId="9" fontId="0" fillId="2" borderId="3" xfId="1" applyFont="1" applyFill="1" applyBorder="1"/>
    <xf numFmtId="9" fontId="0" fillId="2" borderId="0" xfId="1" applyFont="1" applyFill="1" applyBorder="1"/>
    <xf numFmtId="0" fontId="0" fillId="0" borderId="0" xfId="0" applyFill="1" applyBorder="1"/>
    <xf numFmtId="0" fontId="0" fillId="13" borderId="0" xfId="0" applyFill="1" applyBorder="1" applyAlignment="1">
      <alignment horizontal="center"/>
    </xf>
    <xf numFmtId="0" fontId="0" fillId="2" borderId="12" xfId="0" applyFill="1" applyBorder="1"/>
    <xf numFmtId="0" fontId="0" fillId="0" borderId="11" xfId="0" applyBorder="1"/>
    <xf numFmtId="0" fontId="0" fillId="11" borderId="11" xfId="0" applyFill="1" applyBorder="1"/>
    <xf numFmtId="0" fontId="0" fillId="12" borderId="11" xfId="0" applyFill="1" applyBorder="1" applyAlignment="1">
      <alignment horizontal="center"/>
    </xf>
    <xf numFmtId="0" fontId="0" fillId="13" borderId="0" xfId="0" applyFill="1"/>
    <xf numFmtId="0" fontId="0" fillId="0" borderId="13" xfId="0" applyBorder="1"/>
    <xf numFmtId="0" fontId="0" fillId="0" borderId="1" xfId="0" applyBorder="1"/>
    <xf numFmtId="0" fontId="0" fillId="14" borderId="0" xfId="0" applyFill="1"/>
    <xf numFmtId="0" fontId="2" fillId="14" borderId="0" xfId="0" applyFont="1" applyFill="1"/>
    <xf numFmtId="0" fontId="0" fillId="2" borderId="0" xfId="0" applyFill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9" fontId="2" fillId="0" borderId="1" xfId="1" applyFont="1" applyBorder="1"/>
    <xf numFmtId="9" fontId="0" fillId="0" borderId="0" xfId="0" applyNumberFormat="1"/>
    <xf numFmtId="0" fontId="8" fillId="0" borderId="0" xfId="0" applyFont="1"/>
    <xf numFmtId="165" fontId="0" fillId="2" borderId="3" xfId="3" applyFont="1" applyFill="1" applyBorder="1"/>
    <xf numFmtId="165" fontId="0" fillId="2" borderId="0" xfId="3" applyFont="1" applyFill="1" applyBorder="1"/>
    <xf numFmtId="165" fontId="0" fillId="2" borderId="12" xfId="3" applyFont="1" applyFill="1" applyBorder="1"/>
    <xf numFmtId="0" fontId="10" fillId="2" borderId="0" xfId="0" applyFont="1" applyFill="1"/>
    <xf numFmtId="0" fontId="0" fillId="16" borderId="0" xfId="0" applyFont="1" applyFill="1"/>
    <xf numFmtId="0" fontId="8" fillId="16" borderId="0" xfId="0" applyFont="1" applyFill="1"/>
    <xf numFmtId="164" fontId="8" fillId="18" borderId="0" xfId="0" applyNumberFormat="1" applyFont="1" applyFill="1"/>
    <xf numFmtId="164" fontId="8" fillId="15" borderId="13" xfId="2" applyFont="1" applyFill="1" applyBorder="1"/>
    <xf numFmtId="0" fontId="0" fillId="19" borderId="14" xfId="0" applyFill="1" applyBorder="1"/>
    <xf numFmtId="9" fontId="0" fillId="0" borderId="0" xfId="1" applyFont="1" applyAlignment="1">
      <alignment horizontal="center"/>
    </xf>
    <xf numFmtId="9" fontId="11" fillId="2" borderId="14" xfId="1" applyFont="1" applyFill="1" applyBorder="1" applyAlignment="1">
      <alignment horizontal="center"/>
    </xf>
    <xf numFmtId="0" fontId="12" fillId="0" borderId="0" xfId="0" applyFont="1"/>
    <xf numFmtId="165" fontId="12" fillId="0" borderId="0" xfId="3" applyFont="1"/>
    <xf numFmtId="10" fontId="12" fillId="0" borderId="0" xfId="1" applyNumberFormat="1" applyFont="1"/>
    <xf numFmtId="0" fontId="12" fillId="20" borderId="0" xfId="0" applyFont="1" applyFill="1"/>
    <xf numFmtId="0" fontId="13" fillId="0" borderId="0" xfId="0" applyFont="1"/>
    <xf numFmtId="0" fontId="14" fillId="0" borderId="0" xfId="0" applyFont="1"/>
    <xf numFmtId="0" fontId="12" fillId="15" borderId="1" xfId="0" applyFont="1" applyFill="1" applyBorder="1"/>
    <xf numFmtId="165" fontId="12" fillId="15" borderId="1" xfId="3" applyFont="1" applyFill="1" applyBorder="1"/>
    <xf numFmtId="165" fontId="12" fillId="0" borderId="0" xfId="3" applyFont="1" applyFill="1"/>
    <xf numFmtId="165" fontId="13" fillId="17" borderId="0" xfId="3" applyFont="1" applyFill="1"/>
    <xf numFmtId="0" fontId="16" fillId="0" borderId="0" xfId="0" applyFont="1" applyAlignment="1">
      <alignment horizontal="left" indent="3"/>
    </xf>
    <xf numFmtId="165" fontId="17" fillId="0" borderId="0" xfId="3" applyFont="1" applyFill="1"/>
    <xf numFmtId="165" fontId="18" fillId="0" borderId="0" xfId="3" applyFont="1" applyFill="1"/>
    <xf numFmtId="0" fontId="12" fillId="21" borderId="0" xfId="0" applyFont="1" applyFill="1"/>
    <xf numFmtId="49" fontId="12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3" fillId="0" borderId="0" xfId="0" applyFont="1" applyAlignment="1">
      <alignment horizontal="left" indent="3"/>
    </xf>
    <xf numFmtId="0" fontId="7" fillId="2" borderId="0" xfId="0" applyFont="1" applyFill="1" applyAlignment="1">
      <alignment horizontal="center"/>
    </xf>
    <xf numFmtId="0" fontId="15" fillId="0" borderId="1" xfId="0" applyFont="1" applyBorder="1"/>
    <xf numFmtId="164" fontId="8" fillId="0" borderId="1" xfId="2" applyFont="1" applyBorder="1"/>
    <xf numFmtId="9" fontId="12" fillId="15" borderId="1" xfId="1" applyFont="1" applyFill="1" applyBorder="1"/>
    <xf numFmtId="9" fontId="12" fillId="0" borderId="0" xfId="1" applyFont="1"/>
    <xf numFmtId="9" fontId="13" fillId="0" borderId="0" xfId="1" applyFont="1"/>
  </cellXfs>
  <cellStyles count="4">
    <cellStyle name="Comma" xfId="3" builtinId="3"/>
    <cellStyle name="Currency" xfId="2" builtinId="4"/>
    <cellStyle name="Normal" xfId="0" builtinId="0"/>
    <cellStyle name="Percent" xfId="1" builtinId="5"/>
  </cellStyles>
  <dxfs count="17">
    <dxf>
      <font>
        <color theme="0" tint="-4.9989318521683403E-2"/>
      </font>
      <border>
        <vertical/>
        <horizontal/>
      </border>
    </dxf>
    <dxf>
      <font>
        <color theme="0" tint="-4.9989318521683403E-2"/>
      </font>
      <fill>
        <patternFill>
          <bgColor rgb="FFFF0000"/>
        </patternFill>
      </fill>
      <border>
        <vertical/>
        <horizontal/>
      </border>
    </dxf>
    <dxf>
      <font>
        <color theme="0"/>
      </font>
      <fill>
        <patternFill>
          <bgColor theme="4" tint="-0.499984740745262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</a:t>
            </a:r>
            <a:r>
              <a:rPr lang="en-US" baseline="0"/>
              <a:t> PROFILE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Monte_Carlo_Simulation!$N$17</c:f>
              <c:strCache>
                <c:ptCount val="1"/>
                <c:pt idx="0">
                  <c:v>n=10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Monte_Carlo_Simulation!$O$17:$Q$17</c:f>
              <c:numCache>
                <c:formatCode>0%</c:formatCode>
                <c:ptCount val="3"/>
                <c:pt idx="0">
                  <c:v>0.3</c:v>
                </c:pt>
                <c:pt idx="1">
                  <c:v>0.2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20-4636-BADC-C76377C495CF}"/>
            </c:ext>
          </c:extLst>
        </c:ser>
        <c:ser>
          <c:idx val="1"/>
          <c:order val="1"/>
          <c:tx>
            <c:strRef>
              <c:f>Monte_Carlo_Simulation!$N$18</c:f>
              <c:strCache>
                <c:ptCount val="1"/>
                <c:pt idx="0">
                  <c:v>n=20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Monte_Carlo_Simulation!$O$18:$Q$18</c:f>
              <c:numCache>
                <c:formatCode>0%</c:formatCode>
                <c:ptCount val="3"/>
                <c:pt idx="0">
                  <c:v>0.3</c:v>
                </c:pt>
                <c:pt idx="1">
                  <c:v>0.3</c:v>
                </c:pt>
                <c:pt idx="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20-4636-BADC-C76377C495CF}"/>
            </c:ext>
          </c:extLst>
        </c:ser>
        <c:ser>
          <c:idx val="2"/>
          <c:order val="2"/>
          <c:tx>
            <c:strRef>
              <c:f>Monte_Carlo_Simulation!$N$19</c:f>
              <c:strCache>
                <c:ptCount val="1"/>
                <c:pt idx="0">
                  <c:v>n=30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Monte_Carlo_Simulation!$O$19:$Q$19</c:f>
              <c:numCache>
                <c:formatCode>0%</c:formatCode>
                <c:ptCount val="3"/>
                <c:pt idx="0">
                  <c:v>0.3</c:v>
                </c:pt>
                <c:pt idx="1">
                  <c:v>0.33333333333333331</c:v>
                </c:pt>
                <c:pt idx="2">
                  <c:v>0.36666666666666664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20-4636-BADC-C76377C495CF}"/>
            </c:ext>
          </c:extLst>
        </c:ser>
        <c:ser>
          <c:idx val="3"/>
          <c:order val="3"/>
          <c:tx>
            <c:strRef>
              <c:f>Monte_Carlo_Simulation!$N$20</c:f>
              <c:strCache>
                <c:ptCount val="1"/>
                <c:pt idx="0">
                  <c:v>n=50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Monte_Carlo_Simulation!$O$20:$Q$20</c:f>
              <c:numCache>
                <c:formatCode>0%</c:formatCode>
                <c:ptCount val="3"/>
                <c:pt idx="0">
                  <c:v>0.26</c:v>
                </c:pt>
                <c:pt idx="1">
                  <c:v>0.26</c:v>
                </c:pt>
                <c:pt idx="2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20-4636-BADC-C76377C495CF}"/>
            </c:ext>
          </c:extLst>
        </c:ser>
        <c:ser>
          <c:idx val="4"/>
          <c:order val="4"/>
          <c:tx>
            <c:strRef>
              <c:f>Monte_Carlo_Simulation!$N$21</c:f>
              <c:strCache>
                <c:ptCount val="1"/>
                <c:pt idx="0">
                  <c:v>n=100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Monte_Carlo_Simulation!$O$21:$Q$21</c:f>
              <c:numCache>
                <c:formatCode>0%</c:formatCode>
                <c:ptCount val="3"/>
                <c:pt idx="0">
                  <c:v>0.31</c:v>
                </c:pt>
                <c:pt idx="1">
                  <c:v>0.28999999999999998</c:v>
                </c:pt>
                <c:pt idx="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20-4636-BADC-C76377C49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440832"/>
        <c:axId val="249442400"/>
      </c:barChart>
      <c:catAx>
        <c:axId val="24944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249442400"/>
        <c:crosses val="autoZero"/>
        <c:auto val="1"/>
        <c:lblAlgn val="ctr"/>
        <c:lblOffset val="100"/>
        <c:noMultiLvlLbl val="0"/>
      </c:catAx>
      <c:valAx>
        <c:axId val="24944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2494408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[1.Introduction to modeling in Excel.xlsx]Sheet1!PivotTable1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2"/>
                <c:pt idx="0">
                  <c:v>x</c:v>
                </c:pt>
                <c:pt idx="1">
                  <c:v>y</c:v>
                </c:pt>
              </c:strCache>
            </c:strRef>
          </c:cat>
          <c:val>
            <c:numRef>
              <c:f>Sheet1!$B$2:$B$4</c:f>
              <c:numCache>
                <c:formatCode>0.00%</c:formatCode>
                <c:ptCount val="2"/>
                <c:pt idx="0">
                  <c:v>0.30743243243243246</c:v>
                </c:pt>
                <c:pt idx="1">
                  <c:v>0.69256756756756754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F6-4FF4-9A37-D35144FCD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668608"/>
        <c:axId val="507662368"/>
      </c:barChart>
      <c:catAx>
        <c:axId val="50766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507662368"/>
        <c:crosses val="autoZero"/>
        <c:auto val="1"/>
        <c:lblAlgn val="ctr"/>
        <c:lblOffset val="100"/>
        <c:noMultiLvlLbl val="0"/>
      </c:catAx>
      <c:valAx>
        <c:axId val="50766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50766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'income statet. example'!$U$12:$U$29</c:f>
              <c:numCache>
                <c:formatCode>General</c:formatCode>
                <c:ptCount val="18"/>
                <c:pt idx="0">
                  <c:v>-900</c:v>
                </c:pt>
                <c:pt idx="1">
                  <c:v>-600</c:v>
                </c:pt>
                <c:pt idx="2">
                  <c:v>-300</c:v>
                </c:pt>
                <c:pt idx="3">
                  <c:v>0</c:v>
                </c:pt>
                <c:pt idx="4">
                  <c:v>300</c:v>
                </c:pt>
                <c:pt idx="5">
                  <c:v>600</c:v>
                </c:pt>
                <c:pt idx="6">
                  <c:v>1200</c:v>
                </c:pt>
                <c:pt idx="7">
                  <c:v>1800</c:v>
                </c:pt>
                <c:pt idx="8">
                  <c:v>2400</c:v>
                </c:pt>
                <c:pt idx="9">
                  <c:v>3000</c:v>
                </c:pt>
                <c:pt idx="10">
                  <c:v>3600</c:v>
                </c:pt>
                <c:pt idx="11">
                  <c:v>4200</c:v>
                </c:pt>
                <c:pt idx="12">
                  <c:v>4800</c:v>
                </c:pt>
                <c:pt idx="13">
                  <c:v>5400</c:v>
                </c:pt>
                <c:pt idx="14">
                  <c:v>6000</c:v>
                </c:pt>
                <c:pt idx="15">
                  <c:v>6600</c:v>
                </c:pt>
                <c:pt idx="16">
                  <c:v>7200</c:v>
                </c:pt>
                <c:pt idx="17">
                  <c:v>7800</c:v>
                </c:pt>
              </c:numCache>
            </c:numRef>
          </c:cat>
          <c:val>
            <c:numRef>
              <c:f>'income statet. example'!$V$12:$V$29</c:f>
              <c:numCache>
                <c:formatCode>General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8</c:v>
                </c:pt>
                <c:pt idx="4">
                  <c:v>12</c:v>
                </c:pt>
                <c:pt idx="5">
                  <c:v>11</c:v>
                </c:pt>
                <c:pt idx="6">
                  <c:v>12</c:v>
                </c:pt>
                <c:pt idx="7">
                  <c:v>19</c:v>
                </c:pt>
                <c:pt idx="8">
                  <c:v>23</c:v>
                </c:pt>
                <c:pt idx="9">
                  <c:v>34</c:v>
                </c:pt>
                <c:pt idx="10">
                  <c:v>27</c:v>
                </c:pt>
                <c:pt idx="11">
                  <c:v>18</c:v>
                </c:pt>
                <c:pt idx="12">
                  <c:v>13</c:v>
                </c:pt>
                <c:pt idx="13">
                  <c:v>11</c:v>
                </c:pt>
                <c:pt idx="14">
                  <c:v>11</c:v>
                </c:pt>
                <c:pt idx="15">
                  <c:v>6</c:v>
                </c:pt>
                <c:pt idx="16">
                  <c:v>3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51-4EDC-BB20-7151305FC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7715583"/>
        <c:axId val="1737375407"/>
      </c:barChart>
      <c:catAx>
        <c:axId val="185771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737375407"/>
        <c:crosses val="autoZero"/>
        <c:auto val="1"/>
        <c:lblAlgn val="ctr"/>
        <c:lblOffset val="100"/>
        <c:noMultiLvlLbl val="0"/>
      </c:catAx>
      <c:valAx>
        <c:axId val="173737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85771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$L$6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152400</xdr:rowOff>
        </xdr:from>
        <xdr:to>
          <xdr:col>4</xdr:col>
          <xdr:colOff>838200</xdr:colOff>
          <xdr:row>3</xdr:row>
          <xdr:rowOff>104775</xdr:rowOff>
        </xdr:to>
        <xdr:sp macro="" textlink="">
          <xdr:nvSpPr>
            <xdr:cNvPr id="1025" name="ScrollBa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5</xdr:row>
          <xdr:rowOff>47625</xdr:rowOff>
        </xdr:from>
        <xdr:to>
          <xdr:col>4</xdr:col>
          <xdr:colOff>819150</xdr:colOff>
          <xdr:row>5</xdr:row>
          <xdr:rowOff>190500</xdr:rowOff>
        </xdr:to>
        <xdr:sp macro="" textlink="">
          <xdr:nvSpPr>
            <xdr:cNvPr id="1026" name="ScrollBar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</xdr:row>
          <xdr:rowOff>133350</xdr:rowOff>
        </xdr:from>
        <xdr:to>
          <xdr:col>4</xdr:col>
          <xdr:colOff>847725</xdr:colOff>
          <xdr:row>6</xdr:row>
          <xdr:rowOff>276225</xdr:rowOff>
        </xdr:to>
        <xdr:sp macro="" textlink="">
          <xdr:nvSpPr>
            <xdr:cNvPr id="1027" name="ScrollBar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7</xdr:row>
          <xdr:rowOff>180975</xdr:rowOff>
        </xdr:from>
        <xdr:to>
          <xdr:col>4</xdr:col>
          <xdr:colOff>819150</xdr:colOff>
          <xdr:row>7</xdr:row>
          <xdr:rowOff>314325</xdr:rowOff>
        </xdr:to>
        <xdr:sp macro="" textlink="">
          <xdr:nvSpPr>
            <xdr:cNvPr id="1028" name="ScrollBar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10</xdr:row>
          <xdr:rowOff>19050</xdr:rowOff>
        </xdr:from>
        <xdr:to>
          <xdr:col>4</xdr:col>
          <xdr:colOff>809625</xdr:colOff>
          <xdr:row>10</xdr:row>
          <xdr:rowOff>161925</xdr:rowOff>
        </xdr:to>
        <xdr:sp macro="" textlink="">
          <xdr:nvSpPr>
            <xdr:cNvPr id="1029" name="ScrollBar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11</xdr:row>
          <xdr:rowOff>0</xdr:rowOff>
        </xdr:from>
        <xdr:to>
          <xdr:col>4</xdr:col>
          <xdr:colOff>809625</xdr:colOff>
          <xdr:row>11</xdr:row>
          <xdr:rowOff>142875</xdr:rowOff>
        </xdr:to>
        <xdr:sp macro="" textlink="">
          <xdr:nvSpPr>
            <xdr:cNvPr id="1030" name="ScrollBar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12</xdr:row>
          <xdr:rowOff>9525</xdr:rowOff>
        </xdr:from>
        <xdr:to>
          <xdr:col>4</xdr:col>
          <xdr:colOff>790575</xdr:colOff>
          <xdr:row>12</xdr:row>
          <xdr:rowOff>152400</xdr:rowOff>
        </xdr:to>
        <xdr:sp macro="" textlink="">
          <xdr:nvSpPr>
            <xdr:cNvPr id="1031" name="ScrollBar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14</xdr:row>
          <xdr:rowOff>0</xdr:rowOff>
        </xdr:from>
        <xdr:to>
          <xdr:col>4</xdr:col>
          <xdr:colOff>895350</xdr:colOff>
          <xdr:row>14</xdr:row>
          <xdr:rowOff>171450</xdr:rowOff>
        </xdr:to>
        <xdr:sp macro="" textlink="">
          <xdr:nvSpPr>
            <xdr:cNvPr id="1032" name="ScrollBar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18</xdr:row>
          <xdr:rowOff>95250</xdr:rowOff>
        </xdr:from>
        <xdr:to>
          <xdr:col>2</xdr:col>
          <xdr:colOff>428625</xdr:colOff>
          <xdr:row>20</xdr:row>
          <xdr:rowOff>104775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22</xdr:row>
          <xdr:rowOff>9525</xdr:rowOff>
        </xdr:from>
        <xdr:to>
          <xdr:col>2</xdr:col>
          <xdr:colOff>837872</xdr:colOff>
          <xdr:row>23</xdr:row>
          <xdr:rowOff>38100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25</xdr:row>
          <xdr:rowOff>9525</xdr:rowOff>
        </xdr:from>
        <xdr:to>
          <xdr:col>2</xdr:col>
          <xdr:colOff>476250</xdr:colOff>
          <xdr:row>26</xdr:row>
          <xdr:rowOff>38100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32970</xdr:colOff>
      <xdr:row>22</xdr:row>
      <xdr:rowOff>42496</xdr:rowOff>
    </xdr:from>
    <xdr:to>
      <xdr:col>22</xdr:col>
      <xdr:colOff>571500</xdr:colOff>
      <xdr:row>42</xdr:row>
      <xdr:rowOff>17318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285751</xdr:colOff>
      <xdr:row>29</xdr:row>
      <xdr:rowOff>173181</xdr:rowOff>
    </xdr:from>
    <xdr:to>
      <xdr:col>12</xdr:col>
      <xdr:colOff>363683</xdr:colOff>
      <xdr:row>42</xdr:row>
      <xdr:rowOff>138544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91887" y="5749636"/>
          <a:ext cx="6745432" cy="2441863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001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632114</xdr:colOff>
      <xdr:row>10</xdr:row>
      <xdr:rowOff>165388</xdr:rowOff>
    </xdr:from>
    <xdr:to>
      <xdr:col>26</xdr:col>
      <xdr:colOff>1489363</xdr:colOff>
      <xdr:row>24</xdr:row>
      <xdr:rowOff>120361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Aboagye" refreshedDate="45521.084894444444" createdVersion="8" refreshedVersion="8" minRefreshableVersion="3" recordCount="296" xr:uid="{B9439211-9D28-438F-A505-452B22B67F2D}">
  <cacheSource type="worksheet">
    <worksheetSource name="PLTable"/>
  </cacheSource>
  <cacheFields count="12">
    <cacheField name="sNo" numFmtId="165">
      <sharedItems containsSemiMixedTypes="0" containsString="0" containsNumber="1" containsInteger="1" minValue="1" maxValue="296"/>
    </cacheField>
    <cacheField name="unit " numFmtId="49">
      <sharedItems count="2">
        <s v="y"/>
        <s v="x"/>
      </sharedItems>
    </cacheField>
    <cacheField name="price" numFmtId="165">
      <sharedItems containsSemiMixedTypes="0" containsString="0" containsNumber="1" minValue="1.5" maxValue="2.5"/>
    </cacheField>
    <cacheField name="revenue" numFmtId="165">
      <sharedItems/>
    </cacheField>
    <cacheField name="COGS" numFmtId="165">
      <sharedItems/>
    </cacheField>
    <cacheField name="%cogs/rev" numFmtId="165">
      <sharedItems/>
    </cacheField>
    <cacheField name="VOE" numFmtId="165">
      <sharedItems/>
    </cacheField>
    <cacheField name="FE " numFmtId="165">
      <sharedItems containsSemiMixedTypes="0" containsString="0" containsNumber="1" containsInteger="1" minValue="6000" maxValue="6000"/>
    </cacheField>
    <cacheField name="IE" numFmtId="165">
      <sharedItems containsSemiMixedTypes="0" containsString="0" containsNumber="1" containsInteger="1" minValue="3000" maxValue="3000"/>
    </cacheField>
    <cacheField name="tax" numFmtId="165">
      <sharedItems/>
    </cacheField>
    <cacheField name="EBIT" numFmtId="165">
      <sharedItems/>
    </cacheField>
    <cacheField name="Net income" numFmtId="165">
      <sharedItems count="1">
        <e v="#VALUE!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6">
  <r>
    <n v="1"/>
    <x v="0"/>
    <n v="2"/>
    <e v="#VALUE!"/>
    <e v="#VALUE!"/>
    <e v="#VALUE!"/>
    <e v="#VALUE!"/>
    <n v="6000"/>
    <n v="3000"/>
    <e v="#VALUE!"/>
    <e v="#VALUE!"/>
    <x v="0"/>
  </r>
  <r>
    <n v="2"/>
    <x v="0"/>
    <n v="2.5"/>
    <e v="#VALUE!"/>
    <e v="#VALUE!"/>
    <e v="#VALUE!"/>
    <e v="#VALUE!"/>
    <n v="6000"/>
    <n v="3000"/>
    <e v="#VALUE!"/>
    <e v="#VALUE!"/>
    <x v="0"/>
  </r>
  <r>
    <n v="3"/>
    <x v="0"/>
    <n v="2"/>
    <e v="#VALUE!"/>
    <e v="#VALUE!"/>
    <e v="#VALUE!"/>
    <e v="#VALUE!"/>
    <n v="6000"/>
    <n v="3000"/>
    <e v="#VALUE!"/>
    <e v="#VALUE!"/>
    <x v="0"/>
  </r>
  <r>
    <n v="4"/>
    <x v="0"/>
    <n v="2"/>
    <e v="#VALUE!"/>
    <e v="#VALUE!"/>
    <e v="#VALUE!"/>
    <e v="#VALUE!"/>
    <n v="6000"/>
    <n v="3000"/>
    <e v="#VALUE!"/>
    <e v="#VALUE!"/>
    <x v="0"/>
  </r>
  <r>
    <n v="5"/>
    <x v="0"/>
    <n v="2"/>
    <e v="#VALUE!"/>
    <e v="#VALUE!"/>
    <e v="#VALUE!"/>
    <e v="#VALUE!"/>
    <n v="6000"/>
    <n v="3000"/>
    <e v="#VALUE!"/>
    <e v="#VALUE!"/>
    <x v="0"/>
  </r>
  <r>
    <n v="6"/>
    <x v="1"/>
    <n v="2.5"/>
    <e v="#VALUE!"/>
    <e v="#VALUE!"/>
    <e v="#VALUE!"/>
    <e v="#VALUE!"/>
    <n v="6000"/>
    <n v="3000"/>
    <e v="#VALUE!"/>
    <e v="#VALUE!"/>
    <x v="0"/>
  </r>
  <r>
    <n v="7"/>
    <x v="1"/>
    <n v="2.5"/>
    <e v="#VALUE!"/>
    <e v="#VALUE!"/>
    <e v="#VALUE!"/>
    <e v="#VALUE!"/>
    <n v="6000"/>
    <n v="3000"/>
    <e v="#VALUE!"/>
    <e v="#VALUE!"/>
    <x v="0"/>
  </r>
  <r>
    <n v="8"/>
    <x v="0"/>
    <n v="2.5"/>
    <e v="#VALUE!"/>
    <e v="#VALUE!"/>
    <e v="#VALUE!"/>
    <e v="#VALUE!"/>
    <n v="6000"/>
    <n v="3000"/>
    <e v="#VALUE!"/>
    <e v="#VALUE!"/>
    <x v="0"/>
  </r>
  <r>
    <n v="9"/>
    <x v="1"/>
    <n v="1.5"/>
    <e v="#VALUE!"/>
    <e v="#VALUE!"/>
    <e v="#VALUE!"/>
    <e v="#VALUE!"/>
    <n v="6000"/>
    <n v="3000"/>
    <e v="#VALUE!"/>
    <e v="#VALUE!"/>
    <x v="0"/>
  </r>
  <r>
    <n v="10"/>
    <x v="0"/>
    <n v="2"/>
    <e v="#VALUE!"/>
    <e v="#VALUE!"/>
    <e v="#VALUE!"/>
    <e v="#VALUE!"/>
    <n v="6000"/>
    <n v="3000"/>
    <e v="#VALUE!"/>
    <e v="#VALUE!"/>
    <x v="0"/>
  </r>
  <r>
    <n v="11"/>
    <x v="0"/>
    <n v="1.5"/>
    <e v="#VALUE!"/>
    <e v="#VALUE!"/>
    <e v="#VALUE!"/>
    <e v="#VALUE!"/>
    <n v="6000"/>
    <n v="3000"/>
    <e v="#VALUE!"/>
    <e v="#VALUE!"/>
    <x v="0"/>
  </r>
  <r>
    <n v="12"/>
    <x v="0"/>
    <n v="1.5"/>
    <e v="#VALUE!"/>
    <e v="#VALUE!"/>
    <e v="#VALUE!"/>
    <e v="#VALUE!"/>
    <n v="6000"/>
    <n v="3000"/>
    <e v="#VALUE!"/>
    <e v="#VALUE!"/>
    <x v="0"/>
  </r>
  <r>
    <n v="13"/>
    <x v="0"/>
    <n v="2"/>
    <e v="#VALUE!"/>
    <e v="#VALUE!"/>
    <e v="#VALUE!"/>
    <e v="#VALUE!"/>
    <n v="6000"/>
    <n v="3000"/>
    <e v="#VALUE!"/>
    <e v="#VALUE!"/>
    <x v="0"/>
  </r>
  <r>
    <n v="14"/>
    <x v="0"/>
    <n v="2"/>
    <e v="#VALUE!"/>
    <e v="#VALUE!"/>
    <e v="#VALUE!"/>
    <e v="#VALUE!"/>
    <n v="6000"/>
    <n v="3000"/>
    <e v="#VALUE!"/>
    <e v="#VALUE!"/>
    <x v="0"/>
  </r>
  <r>
    <n v="15"/>
    <x v="1"/>
    <n v="2"/>
    <e v="#VALUE!"/>
    <e v="#VALUE!"/>
    <e v="#VALUE!"/>
    <e v="#VALUE!"/>
    <n v="6000"/>
    <n v="3000"/>
    <e v="#VALUE!"/>
    <e v="#VALUE!"/>
    <x v="0"/>
  </r>
  <r>
    <n v="16"/>
    <x v="0"/>
    <n v="1.5"/>
    <e v="#VALUE!"/>
    <e v="#VALUE!"/>
    <e v="#VALUE!"/>
    <e v="#VALUE!"/>
    <n v="6000"/>
    <n v="3000"/>
    <e v="#VALUE!"/>
    <e v="#VALUE!"/>
    <x v="0"/>
  </r>
  <r>
    <n v="17"/>
    <x v="0"/>
    <n v="2.5"/>
    <e v="#VALUE!"/>
    <e v="#VALUE!"/>
    <e v="#VALUE!"/>
    <e v="#VALUE!"/>
    <n v="6000"/>
    <n v="3000"/>
    <e v="#VALUE!"/>
    <e v="#VALUE!"/>
    <x v="0"/>
  </r>
  <r>
    <n v="18"/>
    <x v="1"/>
    <n v="1.5"/>
    <e v="#VALUE!"/>
    <e v="#VALUE!"/>
    <e v="#VALUE!"/>
    <e v="#VALUE!"/>
    <n v="6000"/>
    <n v="3000"/>
    <e v="#VALUE!"/>
    <e v="#VALUE!"/>
    <x v="0"/>
  </r>
  <r>
    <n v="19"/>
    <x v="0"/>
    <n v="1.5"/>
    <e v="#VALUE!"/>
    <e v="#VALUE!"/>
    <e v="#VALUE!"/>
    <e v="#VALUE!"/>
    <n v="6000"/>
    <n v="3000"/>
    <e v="#VALUE!"/>
    <e v="#VALUE!"/>
    <x v="0"/>
  </r>
  <r>
    <n v="20"/>
    <x v="1"/>
    <n v="2"/>
    <e v="#VALUE!"/>
    <e v="#VALUE!"/>
    <e v="#VALUE!"/>
    <e v="#VALUE!"/>
    <n v="6000"/>
    <n v="3000"/>
    <e v="#VALUE!"/>
    <e v="#VALUE!"/>
    <x v="0"/>
  </r>
  <r>
    <n v="21"/>
    <x v="0"/>
    <n v="2"/>
    <e v="#VALUE!"/>
    <e v="#VALUE!"/>
    <e v="#VALUE!"/>
    <e v="#VALUE!"/>
    <n v="6000"/>
    <n v="3000"/>
    <e v="#VALUE!"/>
    <e v="#VALUE!"/>
    <x v="0"/>
  </r>
  <r>
    <n v="22"/>
    <x v="0"/>
    <n v="1.5"/>
    <e v="#VALUE!"/>
    <e v="#VALUE!"/>
    <e v="#VALUE!"/>
    <e v="#VALUE!"/>
    <n v="6000"/>
    <n v="3000"/>
    <e v="#VALUE!"/>
    <e v="#VALUE!"/>
    <x v="0"/>
  </r>
  <r>
    <n v="23"/>
    <x v="0"/>
    <n v="1.5"/>
    <e v="#VALUE!"/>
    <e v="#VALUE!"/>
    <e v="#VALUE!"/>
    <e v="#VALUE!"/>
    <n v="6000"/>
    <n v="3000"/>
    <e v="#VALUE!"/>
    <e v="#VALUE!"/>
    <x v="0"/>
  </r>
  <r>
    <n v="24"/>
    <x v="0"/>
    <n v="2.5"/>
    <e v="#VALUE!"/>
    <e v="#VALUE!"/>
    <e v="#VALUE!"/>
    <e v="#VALUE!"/>
    <n v="6000"/>
    <n v="3000"/>
    <e v="#VALUE!"/>
    <e v="#VALUE!"/>
    <x v="0"/>
  </r>
  <r>
    <n v="25"/>
    <x v="0"/>
    <n v="1.5"/>
    <e v="#VALUE!"/>
    <e v="#VALUE!"/>
    <e v="#VALUE!"/>
    <e v="#VALUE!"/>
    <n v="6000"/>
    <n v="3000"/>
    <e v="#VALUE!"/>
    <e v="#VALUE!"/>
    <x v="0"/>
  </r>
  <r>
    <n v="26"/>
    <x v="0"/>
    <n v="1.5"/>
    <e v="#VALUE!"/>
    <e v="#VALUE!"/>
    <e v="#VALUE!"/>
    <e v="#VALUE!"/>
    <n v="6000"/>
    <n v="3000"/>
    <e v="#VALUE!"/>
    <e v="#VALUE!"/>
    <x v="0"/>
  </r>
  <r>
    <n v="27"/>
    <x v="1"/>
    <n v="2"/>
    <e v="#VALUE!"/>
    <e v="#VALUE!"/>
    <e v="#VALUE!"/>
    <e v="#VALUE!"/>
    <n v="6000"/>
    <n v="3000"/>
    <e v="#VALUE!"/>
    <e v="#VALUE!"/>
    <x v="0"/>
  </r>
  <r>
    <n v="28"/>
    <x v="0"/>
    <n v="2"/>
    <e v="#VALUE!"/>
    <e v="#VALUE!"/>
    <e v="#VALUE!"/>
    <e v="#VALUE!"/>
    <n v="6000"/>
    <n v="3000"/>
    <e v="#VALUE!"/>
    <e v="#VALUE!"/>
    <x v="0"/>
  </r>
  <r>
    <n v="29"/>
    <x v="0"/>
    <n v="2.5"/>
    <e v="#VALUE!"/>
    <e v="#VALUE!"/>
    <e v="#VALUE!"/>
    <e v="#VALUE!"/>
    <n v="6000"/>
    <n v="3000"/>
    <e v="#VALUE!"/>
    <e v="#VALUE!"/>
    <x v="0"/>
  </r>
  <r>
    <n v="30"/>
    <x v="0"/>
    <n v="2.5"/>
    <e v="#VALUE!"/>
    <e v="#VALUE!"/>
    <e v="#VALUE!"/>
    <e v="#VALUE!"/>
    <n v="6000"/>
    <n v="3000"/>
    <e v="#VALUE!"/>
    <e v="#VALUE!"/>
    <x v="0"/>
  </r>
  <r>
    <n v="31"/>
    <x v="0"/>
    <n v="2"/>
    <e v="#VALUE!"/>
    <e v="#VALUE!"/>
    <e v="#VALUE!"/>
    <e v="#VALUE!"/>
    <n v="6000"/>
    <n v="3000"/>
    <e v="#VALUE!"/>
    <e v="#VALUE!"/>
    <x v="0"/>
  </r>
  <r>
    <n v="32"/>
    <x v="0"/>
    <n v="1.5"/>
    <e v="#VALUE!"/>
    <e v="#VALUE!"/>
    <e v="#VALUE!"/>
    <e v="#VALUE!"/>
    <n v="6000"/>
    <n v="3000"/>
    <e v="#VALUE!"/>
    <e v="#VALUE!"/>
    <x v="0"/>
  </r>
  <r>
    <n v="33"/>
    <x v="0"/>
    <n v="2"/>
    <e v="#VALUE!"/>
    <e v="#VALUE!"/>
    <e v="#VALUE!"/>
    <e v="#VALUE!"/>
    <n v="6000"/>
    <n v="3000"/>
    <e v="#VALUE!"/>
    <e v="#VALUE!"/>
    <x v="0"/>
  </r>
  <r>
    <n v="34"/>
    <x v="1"/>
    <n v="2.5"/>
    <e v="#VALUE!"/>
    <e v="#VALUE!"/>
    <e v="#VALUE!"/>
    <e v="#VALUE!"/>
    <n v="6000"/>
    <n v="3000"/>
    <e v="#VALUE!"/>
    <e v="#VALUE!"/>
    <x v="0"/>
  </r>
  <r>
    <n v="35"/>
    <x v="1"/>
    <n v="2"/>
    <e v="#VALUE!"/>
    <e v="#VALUE!"/>
    <e v="#VALUE!"/>
    <e v="#VALUE!"/>
    <n v="6000"/>
    <n v="3000"/>
    <e v="#VALUE!"/>
    <e v="#VALUE!"/>
    <x v="0"/>
  </r>
  <r>
    <n v="36"/>
    <x v="1"/>
    <n v="1.5"/>
    <e v="#VALUE!"/>
    <e v="#VALUE!"/>
    <e v="#VALUE!"/>
    <e v="#VALUE!"/>
    <n v="6000"/>
    <n v="3000"/>
    <e v="#VALUE!"/>
    <e v="#VALUE!"/>
    <x v="0"/>
  </r>
  <r>
    <n v="37"/>
    <x v="0"/>
    <n v="2.5"/>
    <e v="#VALUE!"/>
    <e v="#VALUE!"/>
    <e v="#VALUE!"/>
    <e v="#VALUE!"/>
    <n v="6000"/>
    <n v="3000"/>
    <e v="#VALUE!"/>
    <e v="#VALUE!"/>
    <x v="0"/>
  </r>
  <r>
    <n v="38"/>
    <x v="0"/>
    <n v="2"/>
    <e v="#VALUE!"/>
    <e v="#VALUE!"/>
    <e v="#VALUE!"/>
    <e v="#VALUE!"/>
    <n v="6000"/>
    <n v="3000"/>
    <e v="#VALUE!"/>
    <e v="#VALUE!"/>
    <x v="0"/>
  </r>
  <r>
    <n v="39"/>
    <x v="0"/>
    <n v="2"/>
    <e v="#VALUE!"/>
    <e v="#VALUE!"/>
    <e v="#VALUE!"/>
    <e v="#VALUE!"/>
    <n v="6000"/>
    <n v="3000"/>
    <e v="#VALUE!"/>
    <e v="#VALUE!"/>
    <x v="0"/>
  </r>
  <r>
    <n v="40"/>
    <x v="0"/>
    <n v="2"/>
    <e v="#VALUE!"/>
    <e v="#VALUE!"/>
    <e v="#VALUE!"/>
    <e v="#VALUE!"/>
    <n v="6000"/>
    <n v="3000"/>
    <e v="#VALUE!"/>
    <e v="#VALUE!"/>
    <x v="0"/>
  </r>
  <r>
    <n v="41"/>
    <x v="1"/>
    <n v="2"/>
    <e v="#VALUE!"/>
    <e v="#VALUE!"/>
    <e v="#VALUE!"/>
    <e v="#VALUE!"/>
    <n v="6000"/>
    <n v="3000"/>
    <e v="#VALUE!"/>
    <e v="#VALUE!"/>
    <x v="0"/>
  </r>
  <r>
    <n v="42"/>
    <x v="0"/>
    <n v="1.5"/>
    <e v="#VALUE!"/>
    <e v="#VALUE!"/>
    <e v="#VALUE!"/>
    <e v="#VALUE!"/>
    <n v="6000"/>
    <n v="3000"/>
    <e v="#VALUE!"/>
    <e v="#VALUE!"/>
    <x v="0"/>
  </r>
  <r>
    <n v="43"/>
    <x v="0"/>
    <n v="1.5"/>
    <e v="#VALUE!"/>
    <e v="#VALUE!"/>
    <e v="#VALUE!"/>
    <e v="#VALUE!"/>
    <n v="6000"/>
    <n v="3000"/>
    <e v="#VALUE!"/>
    <e v="#VALUE!"/>
    <x v="0"/>
  </r>
  <r>
    <n v="44"/>
    <x v="0"/>
    <n v="2.5"/>
    <e v="#VALUE!"/>
    <e v="#VALUE!"/>
    <e v="#VALUE!"/>
    <e v="#VALUE!"/>
    <n v="6000"/>
    <n v="3000"/>
    <e v="#VALUE!"/>
    <e v="#VALUE!"/>
    <x v="0"/>
  </r>
  <r>
    <n v="45"/>
    <x v="0"/>
    <n v="2.5"/>
    <e v="#VALUE!"/>
    <e v="#VALUE!"/>
    <e v="#VALUE!"/>
    <e v="#VALUE!"/>
    <n v="6000"/>
    <n v="3000"/>
    <e v="#VALUE!"/>
    <e v="#VALUE!"/>
    <x v="0"/>
  </r>
  <r>
    <n v="46"/>
    <x v="0"/>
    <n v="1.5"/>
    <e v="#VALUE!"/>
    <e v="#VALUE!"/>
    <e v="#VALUE!"/>
    <e v="#VALUE!"/>
    <n v="6000"/>
    <n v="3000"/>
    <e v="#VALUE!"/>
    <e v="#VALUE!"/>
    <x v="0"/>
  </r>
  <r>
    <n v="47"/>
    <x v="0"/>
    <n v="2"/>
    <e v="#VALUE!"/>
    <e v="#VALUE!"/>
    <e v="#VALUE!"/>
    <e v="#VALUE!"/>
    <n v="6000"/>
    <n v="3000"/>
    <e v="#VALUE!"/>
    <e v="#VALUE!"/>
    <x v="0"/>
  </r>
  <r>
    <n v="48"/>
    <x v="0"/>
    <n v="1.5"/>
    <e v="#VALUE!"/>
    <e v="#VALUE!"/>
    <e v="#VALUE!"/>
    <e v="#VALUE!"/>
    <n v="6000"/>
    <n v="3000"/>
    <e v="#VALUE!"/>
    <e v="#VALUE!"/>
    <x v="0"/>
  </r>
  <r>
    <n v="49"/>
    <x v="1"/>
    <n v="2.5"/>
    <e v="#VALUE!"/>
    <e v="#VALUE!"/>
    <e v="#VALUE!"/>
    <e v="#VALUE!"/>
    <n v="6000"/>
    <n v="3000"/>
    <e v="#VALUE!"/>
    <e v="#VALUE!"/>
    <x v="0"/>
  </r>
  <r>
    <n v="50"/>
    <x v="0"/>
    <n v="2"/>
    <e v="#VALUE!"/>
    <e v="#VALUE!"/>
    <e v="#VALUE!"/>
    <e v="#VALUE!"/>
    <n v="6000"/>
    <n v="3000"/>
    <e v="#VALUE!"/>
    <e v="#VALUE!"/>
    <x v="0"/>
  </r>
  <r>
    <n v="51"/>
    <x v="1"/>
    <n v="2"/>
    <e v="#VALUE!"/>
    <e v="#VALUE!"/>
    <e v="#VALUE!"/>
    <e v="#VALUE!"/>
    <n v="6000"/>
    <n v="3000"/>
    <e v="#VALUE!"/>
    <e v="#VALUE!"/>
    <x v="0"/>
  </r>
  <r>
    <n v="52"/>
    <x v="0"/>
    <n v="1.5"/>
    <e v="#VALUE!"/>
    <e v="#VALUE!"/>
    <e v="#VALUE!"/>
    <e v="#VALUE!"/>
    <n v="6000"/>
    <n v="3000"/>
    <e v="#VALUE!"/>
    <e v="#VALUE!"/>
    <x v="0"/>
  </r>
  <r>
    <n v="53"/>
    <x v="1"/>
    <n v="2.5"/>
    <e v="#VALUE!"/>
    <e v="#VALUE!"/>
    <e v="#VALUE!"/>
    <e v="#VALUE!"/>
    <n v="6000"/>
    <n v="3000"/>
    <e v="#VALUE!"/>
    <e v="#VALUE!"/>
    <x v="0"/>
  </r>
  <r>
    <n v="54"/>
    <x v="1"/>
    <n v="2.5"/>
    <e v="#VALUE!"/>
    <e v="#VALUE!"/>
    <e v="#VALUE!"/>
    <e v="#VALUE!"/>
    <n v="6000"/>
    <n v="3000"/>
    <e v="#VALUE!"/>
    <e v="#VALUE!"/>
    <x v="0"/>
  </r>
  <r>
    <n v="55"/>
    <x v="0"/>
    <n v="2"/>
    <e v="#VALUE!"/>
    <e v="#VALUE!"/>
    <e v="#VALUE!"/>
    <e v="#VALUE!"/>
    <n v="6000"/>
    <n v="3000"/>
    <e v="#VALUE!"/>
    <e v="#VALUE!"/>
    <x v="0"/>
  </r>
  <r>
    <n v="56"/>
    <x v="1"/>
    <n v="1.5"/>
    <e v="#VALUE!"/>
    <e v="#VALUE!"/>
    <e v="#VALUE!"/>
    <e v="#VALUE!"/>
    <n v="6000"/>
    <n v="3000"/>
    <e v="#VALUE!"/>
    <e v="#VALUE!"/>
    <x v="0"/>
  </r>
  <r>
    <n v="57"/>
    <x v="1"/>
    <n v="2"/>
    <e v="#VALUE!"/>
    <e v="#VALUE!"/>
    <e v="#VALUE!"/>
    <e v="#VALUE!"/>
    <n v="6000"/>
    <n v="3000"/>
    <e v="#VALUE!"/>
    <e v="#VALUE!"/>
    <x v="0"/>
  </r>
  <r>
    <n v="58"/>
    <x v="0"/>
    <n v="2"/>
    <e v="#VALUE!"/>
    <e v="#VALUE!"/>
    <e v="#VALUE!"/>
    <e v="#VALUE!"/>
    <n v="6000"/>
    <n v="3000"/>
    <e v="#VALUE!"/>
    <e v="#VALUE!"/>
    <x v="0"/>
  </r>
  <r>
    <n v="59"/>
    <x v="1"/>
    <n v="1.5"/>
    <e v="#VALUE!"/>
    <e v="#VALUE!"/>
    <e v="#VALUE!"/>
    <e v="#VALUE!"/>
    <n v="6000"/>
    <n v="3000"/>
    <e v="#VALUE!"/>
    <e v="#VALUE!"/>
    <x v="0"/>
  </r>
  <r>
    <n v="60"/>
    <x v="0"/>
    <n v="2"/>
    <e v="#VALUE!"/>
    <e v="#VALUE!"/>
    <e v="#VALUE!"/>
    <e v="#VALUE!"/>
    <n v="6000"/>
    <n v="3000"/>
    <e v="#VALUE!"/>
    <e v="#VALUE!"/>
    <x v="0"/>
  </r>
  <r>
    <n v="61"/>
    <x v="1"/>
    <n v="2"/>
    <e v="#VALUE!"/>
    <e v="#VALUE!"/>
    <e v="#VALUE!"/>
    <e v="#VALUE!"/>
    <n v="6000"/>
    <n v="3000"/>
    <e v="#VALUE!"/>
    <e v="#VALUE!"/>
    <x v="0"/>
  </r>
  <r>
    <n v="62"/>
    <x v="0"/>
    <n v="1.5"/>
    <e v="#VALUE!"/>
    <e v="#VALUE!"/>
    <e v="#VALUE!"/>
    <e v="#VALUE!"/>
    <n v="6000"/>
    <n v="3000"/>
    <e v="#VALUE!"/>
    <e v="#VALUE!"/>
    <x v="0"/>
  </r>
  <r>
    <n v="63"/>
    <x v="0"/>
    <n v="2.5"/>
    <e v="#VALUE!"/>
    <e v="#VALUE!"/>
    <e v="#VALUE!"/>
    <e v="#VALUE!"/>
    <n v="6000"/>
    <n v="3000"/>
    <e v="#VALUE!"/>
    <e v="#VALUE!"/>
    <x v="0"/>
  </r>
  <r>
    <n v="64"/>
    <x v="0"/>
    <n v="2.5"/>
    <e v="#VALUE!"/>
    <e v="#VALUE!"/>
    <e v="#VALUE!"/>
    <e v="#VALUE!"/>
    <n v="6000"/>
    <n v="3000"/>
    <e v="#VALUE!"/>
    <e v="#VALUE!"/>
    <x v="0"/>
  </r>
  <r>
    <n v="65"/>
    <x v="0"/>
    <n v="2"/>
    <e v="#VALUE!"/>
    <e v="#VALUE!"/>
    <e v="#VALUE!"/>
    <e v="#VALUE!"/>
    <n v="6000"/>
    <n v="3000"/>
    <e v="#VALUE!"/>
    <e v="#VALUE!"/>
    <x v="0"/>
  </r>
  <r>
    <n v="66"/>
    <x v="1"/>
    <n v="2.5"/>
    <e v="#VALUE!"/>
    <e v="#VALUE!"/>
    <e v="#VALUE!"/>
    <e v="#VALUE!"/>
    <n v="6000"/>
    <n v="3000"/>
    <e v="#VALUE!"/>
    <e v="#VALUE!"/>
    <x v="0"/>
  </r>
  <r>
    <n v="67"/>
    <x v="0"/>
    <n v="2"/>
    <e v="#VALUE!"/>
    <e v="#VALUE!"/>
    <e v="#VALUE!"/>
    <e v="#VALUE!"/>
    <n v="6000"/>
    <n v="3000"/>
    <e v="#VALUE!"/>
    <e v="#VALUE!"/>
    <x v="0"/>
  </r>
  <r>
    <n v="68"/>
    <x v="0"/>
    <n v="2"/>
    <e v="#VALUE!"/>
    <e v="#VALUE!"/>
    <e v="#VALUE!"/>
    <e v="#VALUE!"/>
    <n v="6000"/>
    <n v="3000"/>
    <e v="#VALUE!"/>
    <e v="#VALUE!"/>
    <x v="0"/>
  </r>
  <r>
    <n v="69"/>
    <x v="1"/>
    <n v="2"/>
    <e v="#VALUE!"/>
    <e v="#VALUE!"/>
    <e v="#VALUE!"/>
    <e v="#VALUE!"/>
    <n v="6000"/>
    <n v="3000"/>
    <e v="#VALUE!"/>
    <e v="#VALUE!"/>
    <x v="0"/>
  </r>
  <r>
    <n v="70"/>
    <x v="1"/>
    <n v="1.5"/>
    <e v="#VALUE!"/>
    <e v="#VALUE!"/>
    <e v="#VALUE!"/>
    <e v="#VALUE!"/>
    <n v="6000"/>
    <n v="3000"/>
    <e v="#VALUE!"/>
    <e v="#VALUE!"/>
    <x v="0"/>
  </r>
  <r>
    <n v="71"/>
    <x v="0"/>
    <n v="2.5"/>
    <e v="#VALUE!"/>
    <e v="#VALUE!"/>
    <e v="#VALUE!"/>
    <e v="#VALUE!"/>
    <n v="6000"/>
    <n v="3000"/>
    <e v="#VALUE!"/>
    <e v="#VALUE!"/>
    <x v="0"/>
  </r>
  <r>
    <n v="72"/>
    <x v="1"/>
    <n v="2.5"/>
    <e v="#VALUE!"/>
    <e v="#VALUE!"/>
    <e v="#VALUE!"/>
    <e v="#VALUE!"/>
    <n v="6000"/>
    <n v="3000"/>
    <e v="#VALUE!"/>
    <e v="#VALUE!"/>
    <x v="0"/>
  </r>
  <r>
    <n v="73"/>
    <x v="0"/>
    <n v="2.5"/>
    <e v="#VALUE!"/>
    <e v="#VALUE!"/>
    <e v="#VALUE!"/>
    <e v="#VALUE!"/>
    <n v="6000"/>
    <n v="3000"/>
    <e v="#VALUE!"/>
    <e v="#VALUE!"/>
    <x v="0"/>
  </r>
  <r>
    <n v="74"/>
    <x v="0"/>
    <n v="2"/>
    <e v="#VALUE!"/>
    <e v="#VALUE!"/>
    <e v="#VALUE!"/>
    <e v="#VALUE!"/>
    <n v="6000"/>
    <n v="3000"/>
    <e v="#VALUE!"/>
    <e v="#VALUE!"/>
    <x v="0"/>
  </r>
  <r>
    <n v="75"/>
    <x v="0"/>
    <n v="2"/>
    <e v="#VALUE!"/>
    <e v="#VALUE!"/>
    <e v="#VALUE!"/>
    <e v="#VALUE!"/>
    <n v="6000"/>
    <n v="3000"/>
    <e v="#VALUE!"/>
    <e v="#VALUE!"/>
    <x v="0"/>
  </r>
  <r>
    <n v="76"/>
    <x v="0"/>
    <n v="2"/>
    <e v="#VALUE!"/>
    <e v="#VALUE!"/>
    <e v="#VALUE!"/>
    <e v="#VALUE!"/>
    <n v="6000"/>
    <n v="3000"/>
    <e v="#VALUE!"/>
    <e v="#VALUE!"/>
    <x v="0"/>
  </r>
  <r>
    <n v="77"/>
    <x v="1"/>
    <n v="2"/>
    <e v="#VALUE!"/>
    <e v="#VALUE!"/>
    <e v="#VALUE!"/>
    <e v="#VALUE!"/>
    <n v="6000"/>
    <n v="3000"/>
    <e v="#VALUE!"/>
    <e v="#VALUE!"/>
    <x v="0"/>
  </r>
  <r>
    <n v="78"/>
    <x v="0"/>
    <n v="2"/>
    <e v="#VALUE!"/>
    <e v="#VALUE!"/>
    <e v="#VALUE!"/>
    <e v="#VALUE!"/>
    <n v="6000"/>
    <n v="3000"/>
    <e v="#VALUE!"/>
    <e v="#VALUE!"/>
    <x v="0"/>
  </r>
  <r>
    <n v="79"/>
    <x v="1"/>
    <n v="2"/>
    <e v="#VALUE!"/>
    <e v="#VALUE!"/>
    <e v="#VALUE!"/>
    <e v="#VALUE!"/>
    <n v="6000"/>
    <n v="3000"/>
    <e v="#VALUE!"/>
    <e v="#VALUE!"/>
    <x v="0"/>
  </r>
  <r>
    <n v="80"/>
    <x v="0"/>
    <n v="1.5"/>
    <e v="#VALUE!"/>
    <e v="#VALUE!"/>
    <e v="#VALUE!"/>
    <e v="#VALUE!"/>
    <n v="6000"/>
    <n v="3000"/>
    <e v="#VALUE!"/>
    <e v="#VALUE!"/>
    <x v="0"/>
  </r>
  <r>
    <n v="81"/>
    <x v="0"/>
    <n v="2"/>
    <e v="#VALUE!"/>
    <e v="#VALUE!"/>
    <e v="#VALUE!"/>
    <e v="#VALUE!"/>
    <n v="6000"/>
    <n v="3000"/>
    <e v="#VALUE!"/>
    <e v="#VALUE!"/>
    <x v="0"/>
  </r>
  <r>
    <n v="82"/>
    <x v="0"/>
    <n v="1.5"/>
    <e v="#VALUE!"/>
    <e v="#VALUE!"/>
    <e v="#VALUE!"/>
    <e v="#VALUE!"/>
    <n v="6000"/>
    <n v="3000"/>
    <e v="#VALUE!"/>
    <e v="#VALUE!"/>
    <x v="0"/>
  </r>
  <r>
    <n v="83"/>
    <x v="0"/>
    <n v="2"/>
    <e v="#VALUE!"/>
    <e v="#VALUE!"/>
    <e v="#VALUE!"/>
    <e v="#VALUE!"/>
    <n v="6000"/>
    <n v="3000"/>
    <e v="#VALUE!"/>
    <e v="#VALUE!"/>
    <x v="0"/>
  </r>
  <r>
    <n v="84"/>
    <x v="1"/>
    <n v="2"/>
    <e v="#VALUE!"/>
    <e v="#VALUE!"/>
    <e v="#VALUE!"/>
    <e v="#VALUE!"/>
    <n v="6000"/>
    <n v="3000"/>
    <e v="#VALUE!"/>
    <e v="#VALUE!"/>
    <x v="0"/>
  </r>
  <r>
    <n v="85"/>
    <x v="0"/>
    <n v="1.5"/>
    <e v="#VALUE!"/>
    <e v="#VALUE!"/>
    <e v="#VALUE!"/>
    <e v="#VALUE!"/>
    <n v="6000"/>
    <n v="3000"/>
    <e v="#VALUE!"/>
    <e v="#VALUE!"/>
    <x v="0"/>
  </r>
  <r>
    <n v="86"/>
    <x v="0"/>
    <n v="2"/>
    <e v="#VALUE!"/>
    <e v="#VALUE!"/>
    <e v="#VALUE!"/>
    <e v="#VALUE!"/>
    <n v="6000"/>
    <n v="3000"/>
    <e v="#VALUE!"/>
    <e v="#VALUE!"/>
    <x v="0"/>
  </r>
  <r>
    <n v="87"/>
    <x v="0"/>
    <n v="2"/>
    <e v="#VALUE!"/>
    <e v="#VALUE!"/>
    <e v="#VALUE!"/>
    <e v="#VALUE!"/>
    <n v="6000"/>
    <n v="3000"/>
    <e v="#VALUE!"/>
    <e v="#VALUE!"/>
    <x v="0"/>
  </r>
  <r>
    <n v="88"/>
    <x v="1"/>
    <n v="2.5"/>
    <e v="#VALUE!"/>
    <e v="#VALUE!"/>
    <e v="#VALUE!"/>
    <e v="#VALUE!"/>
    <n v="6000"/>
    <n v="3000"/>
    <e v="#VALUE!"/>
    <e v="#VALUE!"/>
    <x v="0"/>
  </r>
  <r>
    <n v="89"/>
    <x v="0"/>
    <n v="2.5"/>
    <e v="#VALUE!"/>
    <e v="#VALUE!"/>
    <e v="#VALUE!"/>
    <e v="#VALUE!"/>
    <n v="6000"/>
    <n v="3000"/>
    <e v="#VALUE!"/>
    <e v="#VALUE!"/>
    <x v="0"/>
  </r>
  <r>
    <n v="90"/>
    <x v="0"/>
    <n v="2"/>
    <e v="#VALUE!"/>
    <e v="#VALUE!"/>
    <e v="#VALUE!"/>
    <e v="#VALUE!"/>
    <n v="6000"/>
    <n v="3000"/>
    <e v="#VALUE!"/>
    <e v="#VALUE!"/>
    <x v="0"/>
  </r>
  <r>
    <n v="91"/>
    <x v="1"/>
    <n v="2"/>
    <e v="#VALUE!"/>
    <e v="#VALUE!"/>
    <e v="#VALUE!"/>
    <e v="#VALUE!"/>
    <n v="6000"/>
    <n v="3000"/>
    <e v="#VALUE!"/>
    <e v="#VALUE!"/>
    <x v="0"/>
  </r>
  <r>
    <n v="92"/>
    <x v="0"/>
    <n v="2.5"/>
    <e v="#VALUE!"/>
    <e v="#VALUE!"/>
    <e v="#VALUE!"/>
    <e v="#VALUE!"/>
    <n v="6000"/>
    <n v="3000"/>
    <e v="#VALUE!"/>
    <e v="#VALUE!"/>
    <x v="0"/>
  </r>
  <r>
    <n v="93"/>
    <x v="1"/>
    <n v="2"/>
    <e v="#VALUE!"/>
    <e v="#VALUE!"/>
    <e v="#VALUE!"/>
    <e v="#VALUE!"/>
    <n v="6000"/>
    <n v="3000"/>
    <e v="#VALUE!"/>
    <e v="#VALUE!"/>
    <x v="0"/>
  </r>
  <r>
    <n v="94"/>
    <x v="0"/>
    <n v="2.5"/>
    <e v="#VALUE!"/>
    <e v="#VALUE!"/>
    <e v="#VALUE!"/>
    <e v="#VALUE!"/>
    <n v="6000"/>
    <n v="3000"/>
    <e v="#VALUE!"/>
    <e v="#VALUE!"/>
    <x v="0"/>
  </r>
  <r>
    <n v="95"/>
    <x v="1"/>
    <n v="1.5"/>
    <e v="#VALUE!"/>
    <e v="#VALUE!"/>
    <e v="#VALUE!"/>
    <e v="#VALUE!"/>
    <n v="6000"/>
    <n v="3000"/>
    <e v="#VALUE!"/>
    <e v="#VALUE!"/>
    <x v="0"/>
  </r>
  <r>
    <n v="96"/>
    <x v="0"/>
    <n v="2"/>
    <e v="#VALUE!"/>
    <e v="#VALUE!"/>
    <e v="#VALUE!"/>
    <e v="#VALUE!"/>
    <n v="6000"/>
    <n v="3000"/>
    <e v="#VALUE!"/>
    <e v="#VALUE!"/>
    <x v="0"/>
  </r>
  <r>
    <n v="97"/>
    <x v="0"/>
    <n v="2"/>
    <e v="#VALUE!"/>
    <e v="#VALUE!"/>
    <e v="#VALUE!"/>
    <e v="#VALUE!"/>
    <n v="6000"/>
    <n v="3000"/>
    <e v="#VALUE!"/>
    <e v="#VALUE!"/>
    <x v="0"/>
  </r>
  <r>
    <n v="98"/>
    <x v="1"/>
    <n v="2.5"/>
    <e v="#VALUE!"/>
    <e v="#VALUE!"/>
    <e v="#VALUE!"/>
    <e v="#VALUE!"/>
    <n v="6000"/>
    <n v="3000"/>
    <e v="#VALUE!"/>
    <e v="#VALUE!"/>
    <x v="0"/>
  </r>
  <r>
    <n v="99"/>
    <x v="0"/>
    <n v="2.5"/>
    <e v="#VALUE!"/>
    <e v="#VALUE!"/>
    <e v="#VALUE!"/>
    <e v="#VALUE!"/>
    <n v="6000"/>
    <n v="3000"/>
    <e v="#VALUE!"/>
    <e v="#VALUE!"/>
    <x v="0"/>
  </r>
  <r>
    <n v="100"/>
    <x v="0"/>
    <n v="2"/>
    <e v="#VALUE!"/>
    <e v="#VALUE!"/>
    <e v="#VALUE!"/>
    <e v="#VALUE!"/>
    <n v="6000"/>
    <n v="3000"/>
    <e v="#VALUE!"/>
    <e v="#VALUE!"/>
    <x v="0"/>
  </r>
  <r>
    <n v="101"/>
    <x v="0"/>
    <n v="2.5"/>
    <e v="#VALUE!"/>
    <e v="#VALUE!"/>
    <e v="#VALUE!"/>
    <e v="#VALUE!"/>
    <n v="6000"/>
    <n v="3000"/>
    <e v="#VALUE!"/>
    <e v="#VALUE!"/>
    <x v="0"/>
  </r>
  <r>
    <n v="102"/>
    <x v="1"/>
    <n v="2.5"/>
    <e v="#VALUE!"/>
    <e v="#VALUE!"/>
    <e v="#VALUE!"/>
    <e v="#VALUE!"/>
    <n v="6000"/>
    <n v="3000"/>
    <e v="#VALUE!"/>
    <e v="#VALUE!"/>
    <x v="0"/>
  </r>
  <r>
    <n v="103"/>
    <x v="0"/>
    <n v="2"/>
    <e v="#VALUE!"/>
    <e v="#VALUE!"/>
    <e v="#VALUE!"/>
    <e v="#VALUE!"/>
    <n v="6000"/>
    <n v="3000"/>
    <e v="#VALUE!"/>
    <e v="#VALUE!"/>
    <x v="0"/>
  </r>
  <r>
    <n v="104"/>
    <x v="0"/>
    <n v="2"/>
    <e v="#VALUE!"/>
    <e v="#VALUE!"/>
    <e v="#VALUE!"/>
    <e v="#VALUE!"/>
    <n v="6000"/>
    <n v="3000"/>
    <e v="#VALUE!"/>
    <e v="#VALUE!"/>
    <x v="0"/>
  </r>
  <r>
    <n v="105"/>
    <x v="1"/>
    <n v="1.5"/>
    <e v="#VALUE!"/>
    <e v="#VALUE!"/>
    <e v="#VALUE!"/>
    <e v="#VALUE!"/>
    <n v="6000"/>
    <n v="3000"/>
    <e v="#VALUE!"/>
    <e v="#VALUE!"/>
    <x v="0"/>
  </r>
  <r>
    <n v="106"/>
    <x v="0"/>
    <n v="1.5"/>
    <e v="#VALUE!"/>
    <e v="#VALUE!"/>
    <e v="#VALUE!"/>
    <e v="#VALUE!"/>
    <n v="6000"/>
    <n v="3000"/>
    <e v="#VALUE!"/>
    <e v="#VALUE!"/>
    <x v="0"/>
  </r>
  <r>
    <n v="107"/>
    <x v="1"/>
    <n v="1.5"/>
    <e v="#VALUE!"/>
    <e v="#VALUE!"/>
    <e v="#VALUE!"/>
    <e v="#VALUE!"/>
    <n v="6000"/>
    <n v="3000"/>
    <e v="#VALUE!"/>
    <e v="#VALUE!"/>
    <x v="0"/>
  </r>
  <r>
    <n v="108"/>
    <x v="0"/>
    <n v="1.5"/>
    <e v="#VALUE!"/>
    <e v="#VALUE!"/>
    <e v="#VALUE!"/>
    <e v="#VALUE!"/>
    <n v="6000"/>
    <n v="3000"/>
    <e v="#VALUE!"/>
    <e v="#VALUE!"/>
    <x v="0"/>
  </r>
  <r>
    <n v="109"/>
    <x v="1"/>
    <n v="2"/>
    <e v="#VALUE!"/>
    <e v="#VALUE!"/>
    <e v="#VALUE!"/>
    <e v="#VALUE!"/>
    <n v="6000"/>
    <n v="3000"/>
    <e v="#VALUE!"/>
    <e v="#VALUE!"/>
    <x v="0"/>
  </r>
  <r>
    <n v="110"/>
    <x v="0"/>
    <n v="2"/>
    <e v="#VALUE!"/>
    <e v="#VALUE!"/>
    <e v="#VALUE!"/>
    <e v="#VALUE!"/>
    <n v="6000"/>
    <n v="3000"/>
    <e v="#VALUE!"/>
    <e v="#VALUE!"/>
    <x v="0"/>
  </r>
  <r>
    <n v="111"/>
    <x v="0"/>
    <n v="2.5"/>
    <e v="#VALUE!"/>
    <e v="#VALUE!"/>
    <e v="#VALUE!"/>
    <e v="#VALUE!"/>
    <n v="6000"/>
    <n v="3000"/>
    <e v="#VALUE!"/>
    <e v="#VALUE!"/>
    <x v="0"/>
  </r>
  <r>
    <n v="112"/>
    <x v="1"/>
    <n v="2.5"/>
    <e v="#VALUE!"/>
    <e v="#VALUE!"/>
    <e v="#VALUE!"/>
    <e v="#VALUE!"/>
    <n v="6000"/>
    <n v="3000"/>
    <e v="#VALUE!"/>
    <e v="#VALUE!"/>
    <x v="0"/>
  </r>
  <r>
    <n v="113"/>
    <x v="0"/>
    <n v="2"/>
    <e v="#VALUE!"/>
    <e v="#VALUE!"/>
    <e v="#VALUE!"/>
    <e v="#VALUE!"/>
    <n v="6000"/>
    <n v="3000"/>
    <e v="#VALUE!"/>
    <e v="#VALUE!"/>
    <x v="0"/>
  </r>
  <r>
    <n v="114"/>
    <x v="1"/>
    <n v="2"/>
    <e v="#VALUE!"/>
    <e v="#VALUE!"/>
    <e v="#VALUE!"/>
    <e v="#VALUE!"/>
    <n v="6000"/>
    <n v="3000"/>
    <e v="#VALUE!"/>
    <e v="#VALUE!"/>
    <x v="0"/>
  </r>
  <r>
    <n v="115"/>
    <x v="1"/>
    <n v="2"/>
    <e v="#VALUE!"/>
    <e v="#VALUE!"/>
    <e v="#VALUE!"/>
    <e v="#VALUE!"/>
    <n v="6000"/>
    <n v="3000"/>
    <e v="#VALUE!"/>
    <e v="#VALUE!"/>
    <x v="0"/>
  </r>
  <r>
    <n v="116"/>
    <x v="0"/>
    <n v="2"/>
    <e v="#VALUE!"/>
    <e v="#VALUE!"/>
    <e v="#VALUE!"/>
    <e v="#VALUE!"/>
    <n v="6000"/>
    <n v="3000"/>
    <e v="#VALUE!"/>
    <e v="#VALUE!"/>
    <x v="0"/>
  </r>
  <r>
    <n v="117"/>
    <x v="0"/>
    <n v="2.5"/>
    <e v="#VALUE!"/>
    <e v="#VALUE!"/>
    <e v="#VALUE!"/>
    <e v="#VALUE!"/>
    <n v="6000"/>
    <n v="3000"/>
    <e v="#VALUE!"/>
    <e v="#VALUE!"/>
    <x v="0"/>
  </r>
  <r>
    <n v="118"/>
    <x v="1"/>
    <n v="2"/>
    <e v="#VALUE!"/>
    <e v="#VALUE!"/>
    <e v="#VALUE!"/>
    <e v="#VALUE!"/>
    <n v="6000"/>
    <n v="3000"/>
    <e v="#VALUE!"/>
    <e v="#VALUE!"/>
    <x v="0"/>
  </r>
  <r>
    <n v="119"/>
    <x v="0"/>
    <n v="2.5"/>
    <e v="#VALUE!"/>
    <e v="#VALUE!"/>
    <e v="#VALUE!"/>
    <e v="#VALUE!"/>
    <n v="6000"/>
    <n v="3000"/>
    <e v="#VALUE!"/>
    <e v="#VALUE!"/>
    <x v="0"/>
  </r>
  <r>
    <n v="120"/>
    <x v="0"/>
    <n v="2"/>
    <e v="#VALUE!"/>
    <e v="#VALUE!"/>
    <e v="#VALUE!"/>
    <e v="#VALUE!"/>
    <n v="6000"/>
    <n v="3000"/>
    <e v="#VALUE!"/>
    <e v="#VALUE!"/>
    <x v="0"/>
  </r>
  <r>
    <n v="121"/>
    <x v="0"/>
    <n v="2.5"/>
    <e v="#VALUE!"/>
    <e v="#VALUE!"/>
    <e v="#VALUE!"/>
    <e v="#VALUE!"/>
    <n v="6000"/>
    <n v="3000"/>
    <e v="#VALUE!"/>
    <e v="#VALUE!"/>
    <x v="0"/>
  </r>
  <r>
    <n v="122"/>
    <x v="1"/>
    <n v="1.5"/>
    <e v="#VALUE!"/>
    <e v="#VALUE!"/>
    <e v="#VALUE!"/>
    <e v="#VALUE!"/>
    <n v="6000"/>
    <n v="3000"/>
    <e v="#VALUE!"/>
    <e v="#VALUE!"/>
    <x v="0"/>
  </r>
  <r>
    <n v="123"/>
    <x v="0"/>
    <n v="2.5"/>
    <e v="#VALUE!"/>
    <e v="#VALUE!"/>
    <e v="#VALUE!"/>
    <e v="#VALUE!"/>
    <n v="6000"/>
    <n v="3000"/>
    <e v="#VALUE!"/>
    <e v="#VALUE!"/>
    <x v="0"/>
  </r>
  <r>
    <n v="124"/>
    <x v="1"/>
    <n v="1.5"/>
    <e v="#VALUE!"/>
    <e v="#VALUE!"/>
    <e v="#VALUE!"/>
    <e v="#VALUE!"/>
    <n v="6000"/>
    <n v="3000"/>
    <e v="#VALUE!"/>
    <e v="#VALUE!"/>
    <x v="0"/>
  </r>
  <r>
    <n v="125"/>
    <x v="0"/>
    <n v="2"/>
    <e v="#VALUE!"/>
    <e v="#VALUE!"/>
    <e v="#VALUE!"/>
    <e v="#VALUE!"/>
    <n v="6000"/>
    <n v="3000"/>
    <e v="#VALUE!"/>
    <e v="#VALUE!"/>
    <x v="0"/>
  </r>
  <r>
    <n v="126"/>
    <x v="0"/>
    <n v="2"/>
    <e v="#VALUE!"/>
    <e v="#VALUE!"/>
    <e v="#VALUE!"/>
    <e v="#VALUE!"/>
    <n v="6000"/>
    <n v="3000"/>
    <e v="#VALUE!"/>
    <e v="#VALUE!"/>
    <x v="0"/>
  </r>
  <r>
    <n v="127"/>
    <x v="1"/>
    <n v="1.5"/>
    <e v="#VALUE!"/>
    <e v="#VALUE!"/>
    <e v="#VALUE!"/>
    <e v="#VALUE!"/>
    <n v="6000"/>
    <n v="3000"/>
    <e v="#VALUE!"/>
    <e v="#VALUE!"/>
    <x v="0"/>
  </r>
  <r>
    <n v="128"/>
    <x v="1"/>
    <n v="2.5"/>
    <e v="#VALUE!"/>
    <e v="#VALUE!"/>
    <e v="#VALUE!"/>
    <e v="#VALUE!"/>
    <n v="6000"/>
    <n v="3000"/>
    <e v="#VALUE!"/>
    <e v="#VALUE!"/>
    <x v="0"/>
  </r>
  <r>
    <n v="129"/>
    <x v="1"/>
    <n v="2"/>
    <e v="#VALUE!"/>
    <e v="#VALUE!"/>
    <e v="#VALUE!"/>
    <e v="#VALUE!"/>
    <n v="6000"/>
    <n v="3000"/>
    <e v="#VALUE!"/>
    <e v="#VALUE!"/>
    <x v="0"/>
  </r>
  <r>
    <n v="130"/>
    <x v="0"/>
    <n v="2"/>
    <e v="#VALUE!"/>
    <e v="#VALUE!"/>
    <e v="#VALUE!"/>
    <e v="#VALUE!"/>
    <n v="6000"/>
    <n v="3000"/>
    <e v="#VALUE!"/>
    <e v="#VALUE!"/>
    <x v="0"/>
  </r>
  <r>
    <n v="131"/>
    <x v="0"/>
    <n v="2"/>
    <e v="#VALUE!"/>
    <e v="#VALUE!"/>
    <e v="#VALUE!"/>
    <e v="#VALUE!"/>
    <n v="6000"/>
    <n v="3000"/>
    <e v="#VALUE!"/>
    <e v="#VALUE!"/>
    <x v="0"/>
  </r>
  <r>
    <n v="132"/>
    <x v="1"/>
    <n v="2"/>
    <e v="#VALUE!"/>
    <e v="#VALUE!"/>
    <e v="#VALUE!"/>
    <e v="#VALUE!"/>
    <n v="6000"/>
    <n v="3000"/>
    <e v="#VALUE!"/>
    <e v="#VALUE!"/>
    <x v="0"/>
  </r>
  <r>
    <n v="133"/>
    <x v="0"/>
    <n v="2"/>
    <e v="#VALUE!"/>
    <e v="#VALUE!"/>
    <e v="#VALUE!"/>
    <e v="#VALUE!"/>
    <n v="6000"/>
    <n v="3000"/>
    <e v="#VALUE!"/>
    <e v="#VALUE!"/>
    <x v="0"/>
  </r>
  <r>
    <n v="134"/>
    <x v="0"/>
    <n v="1.5"/>
    <e v="#VALUE!"/>
    <e v="#VALUE!"/>
    <e v="#VALUE!"/>
    <e v="#VALUE!"/>
    <n v="6000"/>
    <n v="3000"/>
    <e v="#VALUE!"/>
    <e v="#VALUE!"/>
    <x v="0"/>
  </r>
  <r>
    <n v="135"/>
    <x v="0"/>
    <n v="2"/>
    <e v="#VALUE!"/>
    <e v="#VALUE!"/>
    <e v="#VALUE!"/>
    <e v="#VALUE!"/>
    <n v="6000"/>
    <n v="3000"/>
    <e v="#VALUE!"/>
    <e v="#VALUE!"/>
    <x v="0"/>
  </r>
  <r>
    <n v="136"/>
    <x v="0"/>
    <n v="2"/>
    <e v="#VALUE!"/>
    <e v="#VALUE!"/>
    <e v="#VALUE!"/>
    <e v="#VALUE!"/>
    <n v="6000"/>
    <n v="3000"/>
    <e v="#VALUE!"/>
    <e v="#VALUE!"/>
    <x v="0"/>
  </r>
  <r>
    <n v="137"/>
    <x v="0"/>
    <n v="1.5"/>
    <e v="#VALUE!"/>
    <e v="#VALUE!"/>
    <e v="#VALUE!"/>
    <e v="#VALUE!"/>
    <n v="6000"/>
    <n v="3000"/>
    <e v="#VALUE!"/>
    <e v="#VALUE!"/>
    <x v="0"/>
  </r>
  <r>
    <n v="138"/>
    <x v="0"/>
    <n v="2.5"/>
    <e v="#VALUE!"/>
    <e v="#VALUE!"/>
    <e v="#VALUE!"/>
    <e v="#VALUE!"/>
    <n v="6000"/>
    <n v="3000"/>
    <e v="#VALUE!"/>
    <e v="#VALUE!"/>
    <x v="0"/>
  </r>
  <r>
    <n v="139"/>
    <x v="0"/>
    <n v="2.5"/>
    <e v="#VALUE!"/>
    <e v="#VALUE!"/>
    <e v="#VALUE!"/>
    <e v="#VALUE!"/>
    <n v="6000"/>
    <n v="3000"/>
    <e v="#VALUE!"/>
    <e v="#VALUE!"/>
    <x v="0"/>
  </r>
  <r>
    <n v="140"/>
    <x v="0"/>
    <n v="2"/>
    <e v="#VALUE!"/>
    <e v="#VALUE!"/>
    <e v="#VALUE!"/>
    <e v="#VALUE!"/>
    <n v="6000"/>
    <n v="3000"/>
    <e v="#VALUE!"/>
    <e v="#VALUE!"/>
    <x v="0"/>
  </r>
  <r>
    <n v="141"/>
    <x v="0"/>
    <n v="2"/>
    <e v="#VALUE!"/>
    <e v="#VALUE!"/>
    <e v="#VALUE!"/>
    <e v="#VALUE!"/>
    <n v="6000"/>
    <n v="3000"/>
    <e v="#VALUE!"/>
    <e v="#VALUE!"/>
    <x v="0"/>
  </r>
  <r>
    <n v="142"/>
    <x v="0"/>
    <n v="1.5"/>
    <e v="#VALUE!"/>
    <e v="#VALUE!"/>
    <e v="#VALUE!"/>
    <e v="#VALUE!"/>
    <n v="6000"/>
    <n v="3000"/>
    <e v="#VALUE!"/>
    <e v="#VALUE!"/>
    <x v="0"/>
  </r>
  <r>
    <n v="143"/>
    <x v="1"/>
    <n v="2"/>
    <e v="#VALUE!"/>
    <e v="#VALUE!"/>
    <e v="#VALUE!"/>
    <e v="#VALUE!"/>
    <n v="6000"/>
    <n v="3000"/>
    <e v="#VALUE!"/>
    <e v="#VALUE!"/>
    <x v="0"/>
  </r>
  <r>
    <n v="144"/>
    <x v="0"/>
    <n v="2"/>
    <e v="#VALUE!"/>
    <e v="#VALUE!"/>
    <e v="#VALUE!"/>
    <e v="#VALUE!"/>
    <n v="6000"/>
    <n v="3000"/>
    <e v="#VALUE!"/>
    <e v="#VALUE!"/>
    <x v="0"/>
  </r>
  <r>
    <n v="145"/>
    <x v="0"/>
    <n v="2"/>
    <e v="#VALUE!"/>
    <e v="#VALUE!"/>
    <e v="#VALUE!"/>
    <e v="#VALUE!"/>
    <n v="6000"/>
    <n v="3000"/>
    <e v="#VALUE!"/>
    <e v="#VALUE!"/>
    <x v="0"/>
  </r>
  <r>
    <n v="146"/>
    <x v="0"/>
    <n v="1.5"/>
    <e v="#VALUE!"/>
    <e v="#VALUE!"/>
    <e v="#VALUE!"/>
    <e v="#VALUE!"/>
    <n v="6000"/>
    <n v="3000"/>
    <e v="#VALUE!"/>
    <e v="#VALUE!"/>
    <x v="0"/>
  </r>
  <r>
    <n v="147"/>
    <x v="0"/>
    <n v="2"/>
    <e v="#VALUE!"/>
    <e v="#VALUE!"/>
    <e v="#VALUE!"/>
    <e v="#VALUE!"/>
    <n v="6000"/>
    <n v="3000"/>
    <e v="#VALUE!"/>
    <e v="#VALUE!"/>
    <x v="0"/>
  </r>
  <r>
    <n v="148"/>
    <x v="0"/>
    <n v="1.5"/>
    <e v="#VALUE!"/>
    <e v="#VALUE!"/>
    <e v="#VALUE!"/>
    <e v="#VALUE!"/>
    <n v="6000"/>
    <n v="3000"/>
    <e v="#VALUE!"/>
    <e v="#VALUE!"/>
    <x v="0"/>
  </r>
  <r>
    <n v="149"/>
    <x v="0"/>
    <n v="2.5"/>
    <e v="#VALUE!"/>
    <e v="#VALUE!"/>
    <e v="#VALUE!"/>
    <e v="#VALUE!"/>
    <n v="6000"/>
    <n v="3000"/>
    <e v="#VALUE!"/>
    <e v="#VALUE!"/>
    <x v="0"/>
  </r>
  <r>
    <n v="150"/>
    <x v="0"/>
    <n v="1.5"/>
    <e v="#VALUE!"/>
    <e v="#VALUE!"/>
    <e v="#VALUE!"/>
    <e v="#VALUE!"/>
    <n v="6000"/>
    <n v="3000"/>
    <e v="#VALUE!"/>
    <e v="#VALUE!"/>
    <x v="0"/>
  </r>
  <r>
    <n v="151"/>
    <x v="0"/>
    <n v="2"/>
    <e v="#VALUE!"/>
    <e v="#VALUE!"/>
    <e v="#VALUE!"/>
    <e v="#VALUE!"/>
    <n v="6000"/>
    <n v="3000"/>
    <e v="#VALUE!"/>
    <e v="#VALUE!"/>
    <x v="0"/>
  </r>
  <r>
    <n v="152"/>
    <x v="0"/>
    <n v="2.5"/>
    <e v="#VALUE!"/>
    <e v="#VALUE!"/>
    <e v="#VALUE!"/>
    <e v="#VALUE!"/>
    <n v="6000"/>
    <n v="3000"/>
    <e v="#VALUE!"/>
    <e v="#VALUE!"/>
    <x v="0"/>
  </r>
  <r>
    <n v="153"/>
    <x v="1"/>
    <n v="1.5"/>
    <e v="#VALUE!"/>
    <e v="#VALUE!"/>
    <e v="#VALUE!"/>
    <e v="#VALUE!"/>
    <n v="6000"/>
    <n v="3000"/>
    <e v="#VALUE!"/>
    <e v="#VALUE!"/>
    <x v="0"/>
  </r>
  <r>
    <n v="154"/>
    <x v="0"/>
    <n v="1.5"/>
    <e v="#VALUE!"/>
    <e v="#VALUE!"/>
    <e v="#VALUE!"/>
    <e v="#VALUE!"/>
    <n v="6000"/>
    <n v="3000"/>
    <e v="#VALUE!"/>
    <e v="#VALUE!"/>
    <x v="0"/>
  </r>
  <r>
    <n v="155"/>
    <x v="0"/>
    <n v="2"/>
    <e v="#VALUE!"/>
    <e v="#VALUE!"/>
    <e v="#VALUE!"/>
    <e v="#VALUE!"/>
    <n v="6000"/>
    <n v="3000"/>
    <e v="#VALUE!"/>
    <e v="#VALUE!"/>
    <x v="0"/>
  </r>
  <r>
    <n v="156"/>
    <x v="0"/>
    <n v="2.5"/>
    <e v="#VALUE!"/>
    <e v="#VALUE!"/>
    <e v="#VALUE!"/>
    <e v="#VALUE!"/>
    <n v="6000"/>
    <n v="3000"/>
    <e v="#VALUE!"/>
    <e v="#VALUE!"/>
    <x v="0"/>
  </r>
  <r>
    <n v="157"/>
    <x v="1"/>
    <n v="2"/>
    <e v="#VALUE!"/>
    <e v="#VALUE!"/>
    <e v="#VALUE!"/>
    <e v="#VALUE!"/>
    <n v="6000"/>
    <n v="3000"/>
    <e v="#VALUE!"/>
    <e v="#VALUE!"/>
    <x v="0"/>
  </r>
  <r>
    <n v="158"/>
    <x v="1"/>
    <n v="2.5"/>
    <e v="#VALUE!"/>
    <e v="#VALUE!"/>
    <e v="#VALUE!"/>
    <e v="#VALUE!"/>
    <n v="6000"/>
    <n v="3000"/>
    <e v="#VALUE!"/>
    <e v="#VALUE!"/>
    <x v="0"/>
  </r>
  <r>
    <n v="159"/>
    <x v="0"/>
    <n v="2.5"/>
    <e v="#VALUE!"/>
    <e v="#VALUE!"/>
    <e v="#VALUE!"/>
    <e v="#VALUE!"/>
    <n v="6000"/>
    <n v="3000"/>
    <e v="#VALUE!"/>
    <e v="#VALUE!"/>
    <x v="0"/>
  </r>
  <r>
    <n v="160"/>
    <x v="1"/>
    <n v="2.5"/>
    <e v="#VALUE!"/>
    <e v="#VALUE!"/>
    <e v="#VALUE!"/>
    <e v="#VALUE!"/>
    <n v="6000"/>
    <n v="3000"/>
    <e v="#VALUE!"/>
    <e v="#VALUE!"/>
    <x v="0"/>
  </r>
  <r>
    <n v="161"/>
    <x v="0"/>
    <n v="1.5"/>
    <e v="#VALUE!"/>
    <e v="#VALUE!"/>
    <e v="#VALUE!"/>
    <e v="#VALUE!"/>
    <n v="6000"/>
    <n v="3000"/>
    <e v="#VALUE!"/>
    <e v="#VALUE!"/>
    <x v="0"/>
  </r>
  <r>
    <n v="162"/>
    <x v="0"/>
    <n v="1.5"/>
    <e v="#VALUE!"/>
    <e v="#VALUE!"/>
    <e v="#VALUE!"/>
    <e v="#VALUE!"/>
    <n v="6000"/>
    <n v="3000"/>
    <e v="#VALUE!"/>
    <e v="#VALUE!"/>
    <x v="0"/>
  </r>
  <r>
    <n v="163"/>
    <x v="0"/>
    <n v="2"/>
    <e v="#VALUE!"/>
    <e v="#VALUE!"/>
    <e v="#VALUE!"/>
    <e v="#VALUE!"/>
    <n v="6000"/>
    <n v="3000"/>
    <e v="#VALUE!"/>
    <e v="#VALUE!"/>
    <x v="0"/>
  </r>
  <r>
    <n v="164"/>
    <x v="0"/>
    <n v="2"/>
    <e v="#VALUE!"/>
    <e v="#VALUE!"/>
    <e v="#VALUE!"/>
    <e v="#VALUE!"/>
    <n v="6000"/>
    <n v="3000"/>
    <e v="#VALUE!"/>
    <e v="#VALUE!"/>
    <x v="0"/>
  </r>
  <r>
    <n v="165"/>
    <x v="0"/>
    <n v="2"/>
    <e v="#VALUE!"/>
    <e v="#VALUE!"/>
    <e v="#VALUE!"/>
    <e v="#VALUE!"/>
    <n v="6000"/>
    <n v="3000"/>
    <e v="#VALUE!"/>
    <e v="#VALUE!"/>
    <x v="0"/>
  </r>
  <r>
    <n v="166"/>
    <x v="0"/>
    <n v="2.5"/>
    <e v="#VALUE!"/>
    <e v="#VALUE!"/>
    <e v="#VALUE!"/>
    <e v="#VALUE!"/>
    <n v="6000"/>
    <n v="3000"/>
    <e v="#VALUE!"/>
    <e v="#VALUE!"/>
    <x v="0"/>
  </r>
  <r>
    <n v="167"/>
    <x v="0"/>
    <n v="1.5"/>
    <e v="#VALUE!"/>
    <e v="#VALUE!"/>
    <e v="#VALUE!"/>
    <e v="#VALUE!"/>
    <n v="6000"/>
    <n v="3000"/>
    <e v="#VALUE!"/>
    <e v="#VALUE!"/>
    <x v="0"/>
  </r>
  <r>
    <n v="168"/>
    <x v="1"/>
    <n v="1.5"/>
    <e v="#VALUE!"/>
    <e v="#VALUE!"/>
    <e v="#VALUE!"/>
    <e v="#VALUE!"/>
    <n v="6000"/>
    <n v="3000"/>
    <e v="#VALUE!"/>
    <e v="#VALUE!"/>
    <x v="0"/>
  </r>
  <r>
    <n v="169"/>
    <x v="0"/>
    <n v="1.5"/>
    <e v="#VALUE!"/>
    <e v="#VALUE!"/>
    <e v="#VALUE!"/>
    <e v="#VALUE!"/>
    <n v="6000"/>
    <n v="3000"/>
    <e v="#VALUE!"/>
    <e v="#VALUE!"/>
    <x v="0"/>
  </r>
  <r>
    <n v="170"/>
    <x v="0"/>
    <n v="2"/>
    <e v="#VALUE!"/>
    <e v="#VALUE!"/>
    <e v="#VALUE!"/>
    <e v="#VALUE!"/>
    <n v="6000"/>
    <n v="3000"/>
    <e v="#VALUE!"/>
    <e v="#VALUE!"/>
    <x v="0"/>
  </r>
  <r>
    <n v="171"/>
    <x v="0"/>
    <n v="2.5"/>
    <e v="#VALUE!"/>
    <e v="#VALUE!"/>
    <e v="#VALUE!"/>
    <e v="#VALUE!"/>
    <n v="6000"/>
    <n v="3000"/>
    <e v="#VALUE!"/>
    <e v="#VALUE!"/>
    <x v="0"/>
  </r>
  <r>
    <n v="172"/>
    <x v="0"/>
    <n v="2.5"/>
    <e v="#VALUE!"/>
    <e v="#VALUE!"/>
    <e v="#VALUE!"/>
    <e v="#VALUE!"/>
    <n v="6000"/>
    <n v="3000"/>
    <e v="#VALUE!"/>
    <e v="#VALUE!"/>
    <x v="0"/>
  </r>
  <r>
    <n v="173"/>
    <x v="1"/>
    <n v="2.5"/>
    <e v="#VALUE!"/>
    <e v="#VALUE!"/>
    <e v="#VALUE!"/>
    <e v="#VALUE!"/>
    <n v="6000"/>
    <n v="3000"/>
    <e v="#VALUE!"/>
    <e v="#VALUE!"/>
    <x v="0"/>
  </r>
  <r>
    <n v="174"/>
    <x v="1"/>
    <n v="1.5"/>
    <e v="#VALUE!"/>
    <e v="#VALUE!"/>
    <e v="#VALUE!"/>
    <e v="#VALUE!"/>
    <n v="6000"/>
    <n v="3000"/>
    <e v="#VALUE!"/>
    <e v="#VALUE!"/>
    <x v="0"/>
  </r>
  <r>
    <n v="175"/>
    <x v="0"/>
    <n v="2"/>
    <e v="#VALUE!"/>
    <e v="#VALUE!"/>
    <e v="#VALUE!"/>
    <e v="#VALUE!"/>
    <n v="6000"/>
    <n v="3000"/>
    <e v="#VALUE!"/>
    <e v="#VALUE!"/>
    <x v="0"/>
  </r>
  <r>
    <n v="176"/>
    <x v="0"/>
    <n v="2"/>
    <e v="#VALUE!"/>
    <e v="#VALUE!"/>
    <e v="#VALUE!"/>
    <e v="#VALUE!"/>
    <n v="6000"/>
    <n v="3000"/>
    <e v="#VALUE!"/>
    <e v="#VALUE!"/>
    <x v="0"/>
  </r>
  <r>
    <n v="177"/>
    <x v="0"/>
    <n v="2.5"/>
    <e v="#VALUE!"/>
    <e v="#VALUE!"/>
    <e v="#VALUE!"/>
    <e v="#VALUE!"/>
    <n v="6000"/>
    <n v="3000"/>
    <e v="#VALUE!"/>
    <e v="#VALUE!"/>
    <x v="0"/>
  </r>
  <r>
    <n v="178"/>
    <x v="0"/>
    <n v="2"/>
    <e v="#VALUE!"/>
    <e v="#VALUE!"/>
    <e v="#VALUE!"/>
    <e v="#VALUE!"/>
    <n v="6000"/>
    <n v="3000"/>
    <e v="#VALUE!"/>
    <e v="#VALUE!"/>
    <x v="0"/>
  </r>
  <r>
    <n v="179"/>
    <x v="0"/>
    <n v="2"/>
    <e v="#VALUE!"/>
    <e v="#VALUE!"/>
    <e v="#VALUE!"/>
    <e v="#VALUE!"/>
    <n v="6000"/>
    <n v="3000"/>
    <e v="#VALUE!"/>
    <e v="#VALUE!"/>
    <x v="0"/>
  </r>
  <r>
    <n v="180"/>
    <x v="1"/>
    <n v="2.5"/>
    <e v="#VALUE!"/>
    <e v="#VALUE!"/>
    <e v="#VALUE!"/>
    <e v="#VALUE!"/>
    <n v="6000"/>
    <n v="3000"/>
    <e v="#VALUE!"/>
    <e v="#VALUE!"/>
    <x v="0"/>
  </r>
  <r>
    <n v="181"/>
    <x v="0"/>
    <n v="2.5"/>
    <e v="#VALUE!"/>
    <e v="#VALUE!"/>
    <e v="#VALUE!"/>
    <e v="#VALUE!"/>
    <n v="6000"/>
    <n v="3000"/>
    <e v="#VALUE!"/>
    <e v="#VALUE!"/>
    <x v="0"/>
  </r>
  <r>
    <n v="182"/>
    <x v="0"/>
    <n v="1.5"/>
    <e v="#VALUE!"/>
    <e v="#VALUE!"/>
    <e v="#VALUE!"/>
    <e v="#VALUE!"/>
    <n v="6000"/>
    <n v="3000"/>
    <e v="#VALUE!"/>
    <e v="#VALUE!"/>
    <x v="0"/>
  </r>
  <r>
    <n v="183"/>
    <x v="0"/>
    <n v="1.5"/>
    <e v="#VALUE!"/>
    <e v="#VALUE!"/>
    <e v="#VALUE!"/>
    <e v="#VALUE!"/>
    <n v="6000"/>
    <n v="3000"/>
    <e v="#VALUE!"/>
    <e v="#VALUE!"/>
    <x v="0"/>
  </r>
  <r>
    <n v="184"/>
    <x v="0"/>
    <n v="1.5"/>
    <e v="#VALUE!"/>
    <e v="#VALUE!"/>
    <e v="#VALUE!"/>
    <e v="#VALUE!"/>
    <n v="6000"/>
    <n v="3000"/>
    <e v="#VALUE!"/>
    <e v="#VALUE!"/>
    <x v="0"/>
  </r>
  <r>
    <n v="185"/>
    <x v="0"/>
    <n v="2"/>
    <e v="#VALUE!"/>
    <e v="#VALUE!"/>
    <e v="#VALUE!"/>
    <e v="#VALUE!"/>
    <n v="6000"/>
    <n v="3000"/>
    <e v="#VALUE!"/>
    <e v="#VALUE!"/>
    <x v="0"/>
  </r>
  <r>
    <n v="186"/>
    <x v="0"/>
    <n v="2"/>
    <e v="#VALUE!"/>
    <e v="#VALUE!"/>
    <e v="#VALUE!"/>
    <e v="#VALUE!"/>
    <n v="6000"/>
    <n v="3000"/>
    <e v="#VALUE!"/>
    <e v="#VALUE!"/>
    <x v="0"/>
  </r>
  <r>
    <n v="187"/>
    <x v="0"/>
    <n v="2"/>
    <e v="#VALUE!"/>
    <e v="#VALUE!"/>
    <e v="#VALUE!"/>
    <e v="#VALUE!"/>
    <n v="6000"/>
    <n v="3000"/>
    <e v="#VALUE!"/>
    <e v="#VALUE!"/>
    <x v="0"/>
  </r>
  <r>
    <n v="188"/>
    <x v="1"/>
    <n v="1.5"/>
    <e v="#VALUE!"/>
    <e v="#VALUE!"/>
    <e v="#VALUE!"/>
    <e v="#VALUE!"/>
    <n v="6000"/>
    <n v="3000"/>
    <e v="#VALUE!"/>
    <e v="#VALUE!"/>
    <x v="0"/>
  </r>
  <r>
    <n v="189"/>
    <x v="1"/>
    <n v="1.5"/>
    <e v="#VALUE!"/>
    <e v="#VALUE!"/>
    <e v="#VALUE!"/>
    <e v="#VALUE!"/>
    <n v="6000"/>
    <n v="3000"/>
    <e v="#VALUE!"/>
    <e v="#VALUE!"/>
    <x v="0"/>
  </r>
  <r>
    <n v="190"/>
    <x v="1"/>
    <n v="2.5"/>
    <e v="#VALUE!"/>
    <e v="#VALUE!"/>
    <e v="#VALUE!"/>
    <e v="#VALUE!"/>
    <n v="6000"/>
    <n v="3000"/>
    <e v="#VALUE!"/>
    <e v="#VALUE!"/>
    <x v="0"/>
  </r>
  <r>
    <n v="191"/>
    <x v="1"/>
    <n v="2"/>
    <e v="#VALUE!"/>
    <e v="#VALUE!"/>
    <e v="#VALUE!"/>
    <e v="#VALUE!"/>
    <n v="6000"/>
    <n v="3000"/>
    <e v="#VALUE!"/>
    <e v="#VALUE!"/>
    <x v="0"/>
  </r>
  <r>
    <n v="192"/>
    <x v="0"/>
    <n v="1.5"/>
    <e v="#VALUE!"/>
    <e v="#VALUE!"/>
    <e v="#VALUE!"/>
    <e v="#VALUE!"/>
    <n v="6000"/>
    <n v="3000"/>
    <e v="#VALUE!"/>
    <e v="#VALUE!"/>
    <x v="0"/>
  </r>
  <r>
    <n v="193"/>
    <x v="0"/>
    <n v="2.5"/>
    <e v="#VALUE!"/>
    <e v="#VALUE!"/>
    <e v="#VALUE!"/>
    <e v="#VALUE!"/>
    <n v="6000"/>
    <n v="3000"/>
    <e v="#VALUE!"/>
    <e v="#VALUE!"/>
    <x v="0"/>
  </r>
  <r>
    <n v="194"/>
    <x v="0"/>
    <n v="1.5"/>
    <e v="#VALUE!"/>
    <e v="#VALUE!"/>
    <e v="#VALUE!"/>
    <e v="#VALUE!"/>
    <n v="6000"/>
    <n v="3000"/>
    <e v="#VALUE!"/>
    <e v="#VALUE!"/>
    <x v="0"/>
  </r>
  <r>
    <n v="195"/>
    <x v="0"/>
    <n v="2"/>
    <e v="#VALUE!"/>
    <e v="#VALUE!"/>
    <e v="#VALUE!"/>
    <e v="#VALUE!"/>
    <n v="6000"/>
    <n v="3000"/>
    <e v="#VALUE!"/>
    <e v="#VALUE!"/>
    <x v="0"/>
  </r>
  <r>
    <n v="196"/>
    <x v="0"/>
    <n v="2"/>
    <e v="#VALUE!"/>
    <e v="#VALUE!"/>
    <e v="#VALUE!"/>
    <e v="#VALUE!"/>
    <n v="6000"/>
    <n v="3000"/>
    <e v="#VALUE!"/>
    <e v="#VALUE!"/>
    <x v="0"/>
  </r>
  <r>
    <n v="197"/>
    <x v="1"/>
    <n v="2"/>
    <e v="#VALUE!"/>
    <e v="#VALUE!"/>
    <e v="#VALUE!"/>
    <e v="#VALUE!"/>
    <n v="6000"/>
    <n v="3000"/>
    <e v="#VALUE!"/>
    <e v="#VALUE!"/>
    <x v="0"/>
  </r>
  <r>
    <n v="198"/>
    <x v="0"/>
    <n v="1.5"/>
    <e v="#VALUE!"/>
    <e v="#VALUE!"/>
    <e v="#VALUE!"/>
    <e v="#VALUE!"/>
    <n v="6000"/>
    <n v="3000"/>
    <e v="#VALUE!"/>
    <e v="#VALUE!"/>
    <x v="0"/>
  </r>
  <r>
    <n v="199"/>
    <x v="1"/>
    <n v="2.5"/>
    <e v="#VALUE!"/>
    <e v="#VALUE!"/>
    <e v="#VALUE!"/>
    <e v="#VALUE!"/>
    <n v="6000"/>
    <n v="3000"/>
    <e v="#VALUE!"/>
    <e v="#VALUE!"/>
    <x v="0"/>
  </r>
  <r>
    <n v="200"/>
    <x v="0"/>
    <n v="2"/>
    <e v="#VALUE!"/>
    <e v="#VALUE!"/>
    <e v="#VALUE!"/>
    <e v="#VALUE!"/>
    <n v="6000"/>
    <n v="3000"/>
    <e v="#VALUE!"/>
    <e v="#VALUE!"/>
    <x v="0"/>
  </r>
  <r>
    <n v="201"/>
    <x v="0"/>
    <n v="2.5"/>
    <e v="#VALUE!"/>
    <e v="#VALUE!"/>
    <e v="#VALUE!"/>
    <e v="#VALUE!"/>
    <n v="6000"/>
    <n v="3000"/>
    <e v="#VALUE!"/>
    <e v="#VALUE!"/>
    <x v="0"/>
  </r>
  <r>
    <n v="202"/>
    <x v="0"/>
    <n v="2.5"/>
    <e v="#VALUE!"/>
    <e v="#VALUE!"/>
    <e v="#VALUE!"/>
    <e v="#VALUE!"/>
    <n v="6000"/>
    <n v="3000"/>
    <e v="#VALUE!"/>
    <e v="#VALUE!"/>
    <x v="0"/>
  </r>
  <r>
    <n v="203"/>
    <x v="0"/>
    <n v="2.5"/>
    <e v="#VALUE!"/>
    <e v="#VALUE!"/>
    <e v="#VALUE!"/>
    <e v="#VALUE!"/>
    <n v="6000"/>
    <n v="3000"/>
    <e v="#VALUE!"/>
    <e v="#VALUE!"/>
    <x v="0"/>
  </r>
  <r>
    <n v="204"/>
    <x v="0"/>
    <n v="1.5"/>
    <e v="#VALUE!"/>
    <e v="#VALUE!"/>
    <e v="#VALUE!"/>
    <e v="#VALUE!"/>
    <n v="6000"/>
    <n v="3000"/>
    <e v="#VALUE!"/>
    <e v="#VALUE!"/>
    <x v="0"/>
  </r>
  <r>
    <n v="205"/>
    <x v="0"/>
    <n v="2"/>
    <e v="#VALUE!"/>
    <e v="#VALUE!"/>
    <e v="#VALUE!"/>
    <e v="#VALUE!"/>
    <n v="6000"/>
    <n v="3000"/>
    <e v="#VALUE!"/>
    <e v="#VALUE!"/>
    <x v="0"/>
  </r>
  <r>
    <n v="206"/>
    <x v="1"/>
    <n v="2.5"/>
    <e v="#VALUE!"/>
    <e v="#VALUE!"/>
    <e v="#VALUE!"/>
    <e v="#VALUE!"/>
    <n v="6000"/>
    <n v="3000"/>
    <e v="#VALUE!"/>
    <e v="#VALUE!"/>
    <x v="0"/>
  </r>
  <r>
    <n v="207"/>
    <x v="0"/>
    <n v="1.5"/>
    <e v="#VALUE!"/>
    <e v="#VALUE!"/>
    <e v="#VALUE!"/>
    <e v="#VALUE!"/>
    <n v="6000"/>
    <n v="3000"/>
    <e v="#VALUE!"/>
    <e v="#VALUE!"/>
    <x v="0"/>
  </r>
  <r>
    <n v="208"/>
    <x v="0"/>
    <n v="2"/>
    <e v="#VALUE!"/>
    <e v="#VALUE!"/>
    <e v="#VALUE!"/>
    <e v="#VALUE!"/>
    <n v="6000"/>
    <n v="3000"/>
    <e v="#VALUE!"/>
    <e v="#VALUE!"/>
    <x v="0"/>
  </r>
  <r>
    <n v="209"/>
    <x v="1"/>
    <n v="2"/>
    <e v="#VALUE!"/>
    <e v="#VALUE!"/>
    <e v="#VALUE!"/>
    <e v="#VALUE!"/>
    <n v="6000"/>
    <n v="3000"/>
    <e v="#VALUE!"/>
    <e v="#VALUE!"/>
    <x v="0"/>
  </r>
  <r>
    <n v="210"/>
    <x v="0"/>
    <n v="2"/>
    <e v="#VALUE!"/>
    <e v="#VALUE!"/>
    <e v="#VALUE!"/>
    <e v="#VALUE!"/>
    <n v="6000"/>
    <n v="3000"/>
    <e v="#VALUE!"/>
    <e v="#VALUE!"/>
    <x v="0"/>
  </r>
  <r>
    <n v="211"/>
    <x v="1"/>
    <n v="2"/>
    <e v="#VALUE!"/>
    <e v="#VALUE!"/>
    <e v="#VALUE!"/>
    <e v="#VALUE!"/>
    <n v="6000"/>
    <n v="3000"/>
    <e v="#VALUE!"/>
    <e v="#VALUE!"/>
    <x v="0"/>
  </r>
  <r>
    <n v="212"/>
    <x v="0"/>
    <n v="2.5"/>
    <e v="#VALUE!"/>
    <e v="#VALUE!"/>
    <e v="#VALUE!"/>
    <e v="#VALUE!"/>
    <n v="6000"/>
    <n v="3000"/>
    <e v="#VALUE!"/>
    <e v="#VALUE!"/>
    <x v="0"/>
  </r>
  <r>
    <n v="213"/>
    <x v="0"/>
    <n v="1.5"/>
    <e v="#VALUE!"/>
    <e v="#VALUE!"/>
    <e v="#VALUE!"/>
    <e v="#VALUE!"/>
    <n v="6000"/>
    <n v="3000"/>
    <e v="#VALUE!"/>
    <e v="#VALUE!"/>
    <x v="0"/>
  </r>
  <r>
    <n v="214"/>
    <x v="0"/>
    <n v="1.5"/>
    <e v="#VALUE!"/>
    <e v="#VALUE!"/>
    <e v="#VALUE!"/>
    <e v="#VALUE!"/>
    <n v="6000"/>
    <n v="3000"/>
    <e v="#VALUE!"/>
    <e v="#VALUE!"/>
    <x v="0"/>
  </r>
  <r>
    <n v="215"/>
    <x v="0"/>
    <n v="2"/>
    <e v="#VALUE!"/>
    <e v="#VALUE!"/>
    <e v="#VALUE!"/>
    <e v="#VALUE!"/>
    <n v="6000"/>
    <n v="3000"/>
    <e v="#VALUE!"/>
    <e v="#VALUE!"/>
    <x v="0"/>
  </r>
  <r>
    <n v="216"/>
    <x v="0"/>
    <n v="2.5"/>
    <e v="#VALUE!"/>
    <e v="#VALUE!"/>
    <e v="#VALUE!"/>
    <e v="#VALUE!"/>
    <n v="6000"/>
    <n v="3000"/>
    <e v="#VALUE!"/>
    <e v="#VALUE!"/>
    <x v="0"/>
  </r>
  <r>
    <n v="217"/>
    <x v="0"/>
    <n v="2"/>
    <e v="#VALUE!"/>
    <e v="#VALUE!"/>
    <e v="#VALUE!"/>
    <e v="#VALUE!"/>
    <n v="6000"/>
    <n v="3000"/>
    <e v="#VALUE!"/>
    <e v="#VALUE!"/>
    <x v="0"/>
  </r>
  <r>
    <n v="218"/>
    <x v="1"/>
    <n v="2"/>
    <e v="#VALUE!"/>
    <e v="#VALUE!"/>
    <e v="#VALUE!"/>
    <e v="#VALUE!"/>
    <n v="6000"/>
    <n v="3000"/>
    <e v="#VALUE!"/>
    <e v="#VALUE!"/>
    <x v="0"/>
  </r>
  <r>
    <n v="219"/>
    <x v="0"/>
    <n v="2"/>
    <e v="#VALUE!"/>
    <e v="#VALUE!"/>
    <e v="#VALUE!"/>
    <e v="#VALUE!"/>
    <n v="6000"/>
    <n v="3000"/>
    <e v="#VALUE!"/>
    <e v="#VALUE!"/>
    <x v="0"/>
  </r>
  <r>
    <n v="220"/>
    <x v="1"/>
    <n v="1.5"/>
    <e v="#VALUE!"/>
    <e v="#VALUE!"/>
    <e v="#VALUE!"/>
    <e v="#VALUE!"/>
    <n v="6000"/>
    <n v="3000"/>
    <e v="#VALUE!"/>
    <e v="#VALUE!"/>
    <x v="0"/>
  </r>
  <r>
    <n v="221"/>
    <x v="1"/>
    <n v="2"/>
    <e v="#VALUE!"/>
    <e v="#VALUE!"/>
    <e v="#VALUE!"/>
    <e v="#VALUE!"/>
    <n v="6000"/>
    <n v="3000"/>
    <e v="#VALUE!"/>
    <e v="#VALUE!"/>
    <x v="0"/>
  </r>
  <r>
    <n v="222"/>
    <x v="0"/>
    <n v="2.5"/>
    <e v="#VALUE!"/>
    <e v="#VALUE!"/>
    <e v="#VALUE!"/>
    <e v="#VALUE!"/>
    <n v="6000"/>
    <n v="3000"/>
    <e v="#VALUE!"/>
    <e v="#VALUE!"/>
    <x v="0"/>
  </r>
  <r>
    <n v="223"/>
    <x v="0"/>
    <n v="2"/>
    <e v="#VALUE!"/>
    <e v="#VALUE!"/>
    <e v="#VALUE!"/>
    <e v="#VALUE!"/>
    <n v="6000"/>
    <n v="3000"/>
    <e v="#VALUE!"/>
    <e v="#VALUE!"/>
    <x v="0"/>
  </r>
  <r>
    <n v="224"/>
    <x v="1"/>
    <n v="2"/>
    <e v="#VALUE!"/>
    <e v="#VALUE!"/>
    <e v="#VALUE!"/>
    <e v="#VALUE!"/>
    <n v="6000"/>
    <n v="3000"/>
    <e v="#VALUE!"/>
    <e v="#VALUE!"/>
    <x v="0"/>
  </r>
  <r>
    <n v="225"/>
    <x v="0"/>
    <n v="2"/>
    <e v="#VALUE!"/>
    <e v="#VALUE!"/>
    <e v="#VALUE!"/>
    <e v="#VALUE!"/>
    <n v="6000"/>
    <n v="3000"/>
    <e v="#VALUE!"/>
    <e v="#VALUE!"/>
    <x v="0"/>
  </r>
  <r>
    <n v="226"/>
    <x v="0"/>
    <n v="2.5"/>
    <e v="#VALUE!"/>
    <e v="#VALUE!"/>
    <e v="#VALUE!"/>
    <e v="#VALUE!"/>
    <n v="6000"/>
    <n v="3000"/>
    <e v="#VALUE!"/>
    <e v="#VALUE!"/>
    <x v="0"/>
  </r>
  <r>
    <n v="227"/>
    <x v="0"/>
    <n v="2"/>
    <e v="#VALUE!"/>
    <e v="#VALUE!"/>
    <e v="#VALUE!"/>
    <e v="#VALUE!"/>
    <n v="6000"/>
    <n v="3000"/>
    <e v="#VALUE!"/>
    <e v="#VALUE!"/>
    <x v="0"/>
  </r>
  <r>
    <n v="228"/>
    <x v="0"/>
    <n v="2.5"/>
    <e v="#VALUE!"/>
    <e v="#VALUE!"/>
    <e v="#VALUE!"/>
    <e v="#VALUE!"/>
    <n v="6000"/>
    <n v="3000"/>
    <e v="#VALUE!"/>
    <e v="#VALUE!"/>
    <x v="0"/>
  </r>
  <r>
    <n v="229"/>
    <x v="0"/>
    <n v="2.5"/>
    <e v="#VALUE!"/>
    <e v="#VALUE!"/>
    <e v="#VALUE!"/>
    <e v="#VALUE!"/>
    <n v="6000"/>
    <n v="3000"/>
    <e v="#VALUE!"/>
    <e v="#VALUE!"/>
    <x v="0"/>
  </r>
  <r>
    <n v="230"/>
    <x v="0"/>
    <n v="2.5"/>
    <e v="#VALUE!"/>
    <e v="#VALUE!"/>
    <e v="#VALUE!"/>
    <e v="#VALUE!"/>
    <n v="6000"/>
    <n v="3000"/>
    <e v="#VALUE!"/>
    <e v="#VALUE!"/>
    <x v="0"/>
  </r>
  <r>
    <n v="231"/>
    <x v="1"/>
    <n v="2"/>
    <e v="#VALUE!"/>
    <e v="#VALUE!"/>
    <e v="#VALUE!"/>
    <e v="#VALUE!"/>
    <n v="6000"/>
    <n v="3000"/>
    <e v="#VALUE!"/>
    <e v="#VALUE!"/>
    <x v="0"/>
  </r>
  <r>
    <n v="232"/>
    <x v="0"/>
    <n v="1.5"/>
    <e v="#VALUE!"/>
    <e v="#VALUE!"/>
    <e v="#VALUE!"/>
    <e v="#VALUE!"/>
    <n v="6000"/>
    <n v="3000"/>
    <e v="#VALUE!"/>
    <e v="#VALUE!"/>
    <x v="0"/>
  </r>
  <r>
    <n v="233"/>
    <x v="0"/>
    <n v="2.5"/>
    <e v="#VALUE!"/>
    <e v="#VALUE!"/>
    <e v="#VALUE!"/>
    <e v="#VALUE!"/>
    <n v="6000"/>
    <n v="3000"/>
    <e v="#VALUE!"/>
    <e v="#VALUE!"/>
    <x v="0"/>
  </r>
  <r>
    <n v="234"/>
    <x v="0"/>
    <n v="2"/>
    <e v="#VALUE!"/>
    <e v="#VALUE!"/>
    <e v="#VALUE!"/>
    <e v="#VALUE!"/>
    <n v="6000"/>
    <n v="3000"/>
    <e v="#VALUE!"/>
    <e v="#VALUE!"/>
    <x v="0"/>
  </r>
  <r>
    <n v="235"/>
    <x v="0"/>
    <n v="2.5"/>
    <e v="#VALUE!"/>
    <e v="#VALUE!"/>
    <e v="#VALUE!"/>
    <e v="#VALUE!"/>
    <n v="6000"/>
    <n v="3000"/>
    <e v="#VALUE!"/>
    <e v="#VALUE!"/>
    <x v="0"/>
  </r>
  <r>
    <n v="236"/>
    <x v="0"/>
    <n v="2"/>
    <e v="#VALUE!"/>
    <e v="#VALUE!"/>
    <e v="#VALUE!"/>
    <e v="#VALUE!"/>
    <n v="6000"/>
    <n v="3000"/>
    <e v="#VALUE!"/>
    <e v="#VALUE!"/>
    <x v="0"/>
  </r>
  <r>
    <n v="237"/>
    <x v="0"/>
    <n v="2.5"/>
    <e v="#VALUE!"/>
    <e v="#VALUE!"/>
    <e v="#VALUE!"/>
    <e v="#VALUE!"/>
    <n v="6000"/>
    <n v="3000"/>
    <e v="#VALUE!"/>
    <e v="#VALUE!"/>
    <x v="0"/>
  </r>
  <r>
    <n v="238"/>
    <x v="0"/>
    <n v="2"/>
    <e v="#VALUE!"/>
    <e v="#VALUE!"/>
    <e v="#VALUE!"/>
    <e v="#VALUE!"/>
    <n v="6000"/>
    <n v="3000"/>
    <e v="#VALUE!"/>
    <e v="#VALUE!"/>
    <x v="0"/>
  </r>
  <r>
    <n v="239"/>
    <x v="1"/>
    <n v="1.5"/>
    <e v="#VALUE!"/>
    <e v="#VALUE!"/>
    <e v="#VALUE!"/>
    <e v="#VALUE!"/>
    <n v="6000"/>
    <n v="3000"/>
    <e v="#VALUE!"/>
    <e v="#VALUE!"/>
    <x v="0"/>
  </r>
  <r>
    <n v="240"/>
    <x v="1"/>
    <n v="1.5"/>
    <e v="#VALUE!"/>
    <e v="#VALUE!"/>
    <e v="#VALUE!"/>
    <e v="#VALUE!"/>
    <n v="6000"/>
    <n v="3000"/>
    <e v="#VALUE!"/>
    <e v="#VALUE!"/>
    <x v="0"/>
  </r>
  <r>
    <n v="241"/>
    <x v="0"/>
    <n v="2.5"/>
    <e v="#VALUE!"/>
    <e v="#VALUE!"/>
    <e v="#VALUE!"/>
    <e v="#VALUE!"/>
    <n v="6000"/>
    <n v="3000"/>
    <e v="#VALUE!"/>
    <e v="#VALUE!"/>
    <x v="0"/>
  </r>
  <r>
    <n v="242"/>
    <x v="0"/>
    <n v="2"/>
    <e v="#VALUE!"/>
    <e v="#VALUE!"/>
    <e v="#VALUE!"/>
    <e v="#VALUE!"/>
    <n v="6000"/>
    <n v="3000"/>
    <e v="#VALUE!"/>
    <e v="#VALUE!"/>
    <x v="0"/>
  </r>
  <r>
    <n v="243"/>
    <x v="1"/>
    <n v="1.5"/>
    <e v="#VALUE!"/>
    <e v="#VALUE!"/>
    <e v="#VALUE!"/>
    <e v="#VALUE!"/>
    <n v="6000"/>
    <n v="3000"/>
    <e v="#VALUE!"/>
    <e v="#VALUE!"/>
    <x v="0"/>
  </r>
  <r>
    <n v="244"/>
    <x v="1"/>
    <n v="1.5"/>
    <e v="#VALUE!"/>
    <e v="#VALUE!"/>
    <e v="#VALUE!"/>
    <e v="#VALUE!"/>
    <n v="6000"/>
    <n v="3000"/>
    <e v="#VALUE!"/>
    <e v="#VALUE!"/>
    <x v="0"/>
  </r>
  <r>
    <n v="245"/>
    <x v="0"/>
    <n v="2"/>
    <e v="#VALUE!"/>
    <e v="#VALUE!"/>
    <e v="#VALUE!"/>
    <e v="#VALUE!"/>
    <n v="6000"/>
    <n v="3000"/>
    <e v="#VALUE!"/>
    <e v="#VALUE!"/>
    <x v="0"/>
  </r>
  <r>
    <n v="246"/>
    <x v="1"/>
    <n v="2.5"/>
    <e v="#VALUE!"/>
    <e v="#VALUE!"/>
    <e v="#VALUE!"/>
    <e v="#VALUE!"/>
    <n v="6000"/>
    <n v="3000"/>
    <e v="#VALUE!"/>
    <e v="#VALUE!"/>
    <x v="0"/>
  </r>
  <r>
    <n v="247"/>
    <x v="0"/>
    <n v="2"/>
    <e v="#VALUE!"/>
    <e v="#VALUE!"/>
    <e v="#VALUE!"/>
    <e v="#VALUE!"/>
    <n v="6000"/>
    <n v="3000"/>
    <e v="#VALUE!"/>
    <e v="#VALUE!"/>
    <x v="0"/>
  </r>
  <r>
    <n v="248"/>
    <x v="0"/>
    <n v="2.5"/>
    <e v="#VALUE!"/>
    <e v="#VALUE!"/>
    <e v="#VALUE!"/>
    <e v="#VALUE!"/>
    <n v="6000"/>
    <n v="3000"/>
    <e v="#VALUE!"/>
    <e v="#VALUE!"/>
    <x v="0"/>
  </r>
  <r>
    <n v="249"/>
    <x v="0"/>
    <n v="2"/>
    <e v="#VALUE!"/>
    <e v="#VALUE!"/>
    <e v="#VALUE!"/>
    <e v="#VALUE!"/>
    <n v="6000"/>
    <n v="3000"/>
    <e v="#VALUE!"/>
    <e v="#VALUE!"/>
    <x v="0"/>
  </r>
  <r>
    <n v="250"/>
    <x v="0"/>
    <n v="2"/>
    <e v="#VALUE!"/>
    <e v="#VALUE!"/>
    <e v="#VALUE!"/>
    <e v="#VALUE!"/>
    <n v="6000"/>
    <n v="3000"/>
    <e v="#VALUE!"/>
    <e v="#VALUE!"/>
    <x v="0"/>
  </r>
  <r>
    <n v="251"/>
    <x v="0"/>
    <n v="2"/>
    <e v="#VALUE!"/>
    <e v="#VALUE!"/>
    <e v="#VALUE!"/>
    <e v="#VALUE!"/>
    <n v="6000"/>
    <n v="3000"/>
    <e v="#VALUE!"/>
    <e v="#VALUE!"/>
    <x v="0"/>
  </r>
  <r>
    <n v="252"/>
    <x v="0"/>
    <n v="2.5"/>
    <e v="#VALUE!"/>
    <e v="#VALUE!"/>
    <e v="#VALUE!"/>
    <e v="#VALUE!"/>
    <n v="6000"/>
    <n v="3000"/>
    <e v="#VALUE!"/>
    <e v="#VALUE!"/>
    <x v="0"/>
  </r>
  <r>
    <n v="253"/>
    <x v="0"/>
    <n v="2"/>
    <e v="#VALUE!"/>
    <e v="#VALUE!"/>
    <e v="#VALUE!"/>
    <e v="#VALUE!"/>
    <n v="6000"/>
    <n v="3000"/>
    <e v="#VALUE!"/>
    <e v="#VALUE!"/>
    <x v="0"/>
  </r>
  <r>
    <n v="254"/>
    <x v="0"/>
    <n v="2"/>
    <e v="#VALUE!"/>
    <e v="#VALUE!"/>
    <e v="#VALUE!"/>
    <e v="#VALUE!"/>
    <n v="6000"/>
    <n v="3000"/>
    <e v="#VALUE!"/>
    <e v="#VALUE!"/>
    <x v="0"/>
  </r>
  <r>
    <n v="255"/>
    <x v="1"/>
    <n v="2.5"/>
    <e v="#VALUE!"/>
    <e v="#VALUE!"/>
    <e v="#VALUE!"/>
    <e v="#VALUE!"/>
    <n v="6000"/>
    <n v="3000"/>
    <e v="#VALUE!"/>
    <e v="#VALUE!"/>
    <x v="0"/>
  </r>
  <r>
    <n v="256"/>
    <x v="0"/>
    <n v="2"/>
    <e v="#VALUE!"/>
    <e v="#VALUE!"/>
    <e v="#VALUE!"/>
    <e v="#VALUE!"/>
    <n v="6000"/>
    <n v="3000"/>
    <e v="#VALUE!"/>
    <e v="#VALUE!"/>
    <x v="0"/>
  </r>
  <r>
    <n v="257"/>
    <x v="0"/>
    <n v="2"/>
    <e v="#VALUE!"/>
    <e v="#VALUE!"/>
    <e v="#VALUE!"/>
    <e v="#VALUE!"/>
    <n v="6000"/>
    <n v="3000"/>
    <e v="#VALUE!"/>
    <e v="#VALUE!"/>
    <x v="0"/>
  </r>
  <r>
    <n v="258"/>
    <x v="0"/>
    <n v="2.5"/>
    <e v="#VALUE!"/>
    <e v="#VALUE!"/>
    <e v="#VALUE!"/>
    <e v="#VALUE!"/>
    <n v="6000"/>
    <n v="3000"/>
    <e v="#VALUE!"/>
    <e v="#VALUE!"/>
    <x v="0"/>
  </r>
  <r>
    <n v="259"/>
    <x v="0"/>
    <n v="1.5"/>
    <e v="#VALUE!"/>
    <e v="#VALUE!"/>
    <e v="#VALUE!"/>
    <e v="#VALUE!"/>
    <n v="6000"/>
    <n v="3000"/>
    <e v="#VALUE!"/>
    <e v="#VALUE!"/>
    <x v="0"/>
  </r>
  <r>
    <n v="260"/>
    <x v="1"/>
    <n v="2"/>
    <e v="#VALUE!"/>
    <e v="#VALUE!"/>
    <e v="#VALUE!"/>
    <e v="#VALUE!"/>
    <n v="6000"/>
    <n v="3000"/>
    <e v="#VALUE!"/>
    <e v="#VALUE!"/>
    <x v="0"/>
  </r>
  <r>
    <n v="261"/>
    <x v="1"/>
    <n v="2"/>
    <e v="#VALUE!"/>
    <e v="#VALUE!"/>
    <e v="#VALUE!"/>
    <e v="#VALUE!"/>
    <n v="6000"/>
    <n v="3000"/>
    <e v="#VALUE!"/>
    <e v="#VALUE!"/>
    <x v="0"/>
  </r>
  <r>
    <n v="262"/>
    <x v="1"/>
    <n v="1.5"/>
    <e v="#VALUE!"/>
    <e v="#VALUE!"/>
    <e v="#VALUE!"/>
    <e v="#VALUE!"/>
    <n v="6000"/>
    <n v="3000"/>
    <e v="#VALUE!"/>
    <e v="#VALUE!"/>
    <x v="0"/>
  </r>
  <r>
    <n v="263"/>
    <x v="0"/>
    <n v="2.5"/>
    <e v="#VALUE!"/>
    <e v="#VALUE!"/>
    <e v="#VALUE!"/>
    <e v="#VALUE!"/>
    <n v="6000"/>
    <n v="3000"/>
    <e v="#VALUE!"/>
    <e v="#VALUE!"/>
    <x v="0"/>
  </r>
  <r>
    <n v="264"/>
    <x v="0"/>
    <n v="1.5"/>
    <e v="#VALUE!"/>
    <e v="#VALUE!"/>
    <e v="#VALUE!"/>
    <e v="#VALUE!"/>
    <n v="6000"/>
    <n v="3000"/>
    <e v="#VALUE!"/>
    <e v="#VALUE!"/>
    <x v="0"/>
  </r>
  <r>
    <n v="265"/>
    <x v="0"/>
    <n v="2"/>
    <e v="#VALUE!"/>
    <e v="#VALUE!"/>
    <e v="#VALUE!"/>
    <e v="#VALUE!"/>
    <n v="6000"/>
    <n v="3000"/>
    <e v="#VALUE!"/>
    <e v="#VALUE!"/>
    <x v="0"/>
  </r>
  <r>
    <n v="266"/>
    <x v="1"/>
    <n v="2"/>
    <e v="#VALUE!"/>
    <e v="#VALUE!"/>
    <e v="#VALUE!"/>
    <e v="#VALUE!"/>
    <n v="6000"/>
    <n v="3000"/>
    <e v="#VALUE!"/>
    <e v="#VALUE!"/>
    <x v="0"/>
  </r>
  <r>
    <n v="267"/>
    <x v="0"/>
    <n v="1.5"/>
    <e v="#VALUE!"/>
    <e v="#VALUE!"/>
    <e v="#VALUE!"/>
    <e v="#VALUE!"/>
    <n v="6000"/>
    <n v="3000"/>
    <e v="#VALUE!"/>
    <e v="#VALUE!"/>
    <x v="0"/>
  </r>
  <r>
    <n v="268"/>
    <x v="0"/>
    <n v="2.5"/>
    <e v="#VALUE!"/>
    <e v="#VALUE!"/>
    <e v="#VALUE!"/>
    <e v="#VALUE!"/>
    <n v="6000"/>
    <n v="3000"/>
    <e v="#VALUE!"/>
    <e v="#VALUE!"/>
    <x v="0"/>
  </r>
  <r>
    <n v="269"/>
    <x v="1"/>
    <n v="1.5"/>
    <e v="#VALUE!"/>
    <e v="#VALUE!"/>
    <e v="#VALUE!"/>
    <e v="#VALUE!"/>
    <n v="6000"/>
    <n v="3000"/>
    <e v="#VALUE!"/>
    <e v="#VALUE!"/>
    <x v="0"/>
  </r>
  <r>
    <n v="270"/>
    <x v="0"/>
    <n v="2.5"/>
    <e v="#VALUE!"/>
    <e v="#VALUE!"/>
    <e v="#VALUE!"/>
    <e v="#VALUE!"/>
    <n v="6000"/>
    <n v="3000"/>
    <e v="#VALUE!"/>
    <e v="#VALUE!"/>
    <x v="0"/>
  </r>
  <r>
    <n v="271"/>
    <x v="1"/>
    <n v="1.5"/>
    <e v="#VALUE!"/>
    <e v="#VALUE!"/>
    <e v="#VALUE!"/>
    <e v="#VALUE!"/>
    <n v="6000"/>
    <n v="3000"/>
    <e v="#VALUE!"/>
    <e v="#VALUE!"/>
    <x v="0"/>
  </r>
  <r>
    <n v="272"/>
    <x v="1"/>
    <n v="1.5"/>
    <e v="#VALUE!"/>
    <e v="#VALUE!"/>
    <e v="#VALUE!"/>
    <e v="#VALUE!"/>
    <n v="6000"/>
    <n v="3000"/>
    <e v="#VALUE!"/>
    <e v="#VALUE!"/>
    <x v="0"/>
  </r>
  <r>
    <n v="273"/>
    <x v="1"/>
    <n v="2.5"/>
    <e v="#VALUE!"/>
    <e v="#VALUE!"/>
    <e v="#VALUE!"/>
    <e v="#VALUE!"/>
    <n v="6000"/>
    <n v="3000"/>
    <e v="#VALUE!"/>
    <e v="#VALUE!"/>
    <x v="0"/>
  </r>
  <r>
    <n v="274"/>
    <x v="0"/>
    <n v="2.5"/>
    <e v="#VALUE!"/>
    <e v="#VALUE!"/>
    <e v="#VALUE!"/>
    <e v="#VALUE!"/>
    <n v="6000"/>
    <n v="3000"/>
    <e v="#VALUE!"/>
    <e v="#VALUE!"/>
    <x v="0"/>
  </r>
  <r>
    <n v="275"/>
    <x v="1"/>
    <n v="2"/>
    <e v="#VALUE!"/>
    <e v="#VALUE!"/>
    <e v="#VALUE!"/>
    <e v="#VALUE!"/>
    <n v="6000"/>
    <n v="3000"/>
    <e v="#VALUE!"/>
    <e v="#VALUE!"/>
    <x v="0"/>
  </r>
  <r>
    <n v="276"/>
    <x v="1"/>
    <n v="2"/>
    <e v="#VALUE!"/>
    <e v="#VALUE!"/>
    <e v="#VALUE!"/>
    <e v="#VALUE!"/>
    <n v="6000"/>
    <n v="3000"/>
    <e v="#VALUE!"/>
    <e v="#VALUE!"/>
    <x v="0"/>
  </r>
  <r>
    <n v="277"/>
    <x v="0"/>
    <n v="2"/>
    <e v="#VALUE!"/>
    <e v="#VALUE!"/>
    <e v="#VALUE!"/>
    <e v="#VALUE!"/>
    <n v="6000"/>
    <n v="3000"/>
    <e v="#VALUE!"/>
    <e v="#VALUE!"/>
    <x v="0"/>
  </r>
  <r>
    <n v="278"/>
    <x v="0"/>
    <n v="2"/>
    <e v="#VALUE!"/>
    <e v="#VALUE!"/>
    <e v="#VALUE!"/>
    <e v="#VALUE!"/>
    <n v="6000"/>
    <n v="3000"/>
    <e v="#VALUE!"/>
    <e v="#VALUE!"/>
    <x v="0"/>
  </r>
  <r>
    <n v="279"/>
    <x v="1"/>
    <n v="2.5"/>
    <e v="#VALUE!"/>
    <e v="#VALUE!"/>
    <e v="#VALUE!"/>
    <e v="#VALUE!"/>
    <n v="6000"/>
    <n v="3000"/>
    <e v="#VALUE!"/>
    <e v="#VALUE!"/>
    <x v="0"/>
  </r>
  <r>
    <n v="280"/>
    <x v="0"/>
    <n v="2.5"/>
    <e v="#VALUE!"/>
    <e v="#VALUE!"/>
    <e v="#VALUE!"/>
    <e v="#VALUE!"/>
    <n v="6000"/>
    <n v="3000"/>
    <e v="#VALUE!"/>
    <e v="#VALUE!"/>
    <x v="0"/>
  </r>
  <r>
    <n v="281"/>
    <x v="0"/>
    <n v="2"/>
    <e v="#VALUE!"/>
    <e v="#VALUE!"/>
    <e v="#VALUE!"/>
    <e v="#VALUE!"/>
    <n v="6000"/>
    <n v="3000"/>
    <e v="#VALUE!"/>
    <e v="#VALUE!"/>
    <x v="0"/>
  </r>
  <r>
    <n v="282"/>
    <x v="1"/>
    <n v="2"/>
    <e v="#VALUE!"/>
    <e v="#VALUE!"/>
    <e v="#VALUE!"/>
    <e v="#VALUE!"/>
    <n v="6000"/>
    <n v="3000"/>
    <e v="#VALUE!"/>
    <e v="#VALUE!"/>
    <x v="0"/>
  </r>
  <r>
    <n v="283"/>
    <x v="0"/>
    <n v="2.5"/>
    <e v="#VALUE!"/>
    <e v="#VALUE!"/>
    <e v="#VALUE!"/>
    <e v="#VALUE!"/>
    <n v="6000"/>
    <n v="3000"/>
    <e v="#VALUE!"/>
    <e v="#VALUE!"/>
    <x v="0"/>
  </r>
  <r>
    <n v="284"/>
    <x v="0"/>
    <n v="2"/>
    <e v="#VALUE!"/>
    <e v="#VALUE!"/>
    <e v="#VALUE!"/>
    <e v="#VALUE!"/>
    <n v="6000"/>
    <n v="3000"/>
    <e v="#VALUE!"/>
    <e v="#VALUE!"/>
    <x v="0"/>
  </r>
  <r>
    <n v="285"/>
    <x v="1"/>
    <n v="2.5"/>
    <e v="#VALUE!"/>
    <e v="#VALUE!"/>
    <e v="#VALUE!"/>
    <e v="#VALUE!"/>
    <n v="6000"/>
    <n v="3000"/>
    <e v="#VALUE!"/>
    <e v="#VALUE!"/>
    <x v="0"/>
  </r>
  <r>
    <n v="286"/>
    <x v="0"/>
    <n v="2"/>
    <e v="#VALUE!"/>
    <e v="#VALUE!"/>
    <e v="#VALUE!"/>
    <e v="#VALUE!"/>
    <n v="6000"/>
    <n v="3000"/>
    <e v="#VALUE!"/>
    <e v="#VALUE!"/>
    <x v="0"/>
  </r>
  <r>
    <n v="287"/>
    <x v="1"/>
    <n v="1.5"/>
    <e v="#VALUE!"/>
    <e v="#VALUE!"/>
    <e v="#VALUE!"/>
    <e v="#VALUE!"/>
    <n v="6000"/>
    <n v="3000"/>
    <e v="#VALUE!"/>
    <e v="#VALUE!"/>
    <x v="0"/>
  </r>
  <r>
    <n v="288"/>
    <x v="0"/>
    <n v="2"/>
    <e v="#VALUE!"/>
    <e v="#VALUE!"/>
    <e v="#VALUE!"/>
    <e v="#VALUE!"/>
    <n v="6000"/>
    <n v="3000"/>
    <e v="#VALUE!"/>
    <e v="#VALUE!"/>
    <x v="0"/>
  </r>
  <r>
    <n v="289"/>
    <x v="1"/>
    <n v="2.5"/>
    <e v="#VALUE!"/>
    <e v="#VALUE!"/>
    <e v="#VALUE!"/>
    <e v="#VALUE!"/>
    <n v="6000"/>
    <n v="3000"/>
    <e v="#VALUE!"/>
    <e v="#VALUE!"/>
    <x v="0"/>
  </r>
  <r>
    <n v="290"/>
    <x v="0"/>
    <n v="2.5"/>
    <e v="#VALUE!"/>
    <e v="#VALUE!"/>
    <e v="#VALUE!"/>
    <e v="#VALUE!"/>
    <n v="6000"/>
    <n v="3000"/>
    <e v="#VALUE!"/>
    <e v="#VALUE!"/>
    <x v="0"/>
  </r>
  <r>
    <n v="291"/>
    <x v="1"/>
    <n v="2"/>
    <e v="#VALUE!"/>
    <e v="#VALUE!"/>
    <e v="#VALUE!"/>
    <e v="#VALUE!"/>
    <n v="6000"/>
    <n v="3000"/>
    <e v="#VALUE!"/>
    <e v="#VALUE!"/>
    <x v="0"/>
  </r>
  <r>
    <n v="292"/>
    <x v="0"/>
    <n v="2"/>
    <e v="#VALUE!"/>
    <e v="#VALUE!"/>
    <e v="#VALUE!"/>
    <e v="#VALUE!"/>
    <n v="6000"/>
    <n v="3000"/>
    <e v="#VALUE!"/>
    <e v="#VALUE!"/>
    <x v="0"/>
  </r>
  <r>
    <n v="293"/>
    <x v="0"/>
    <n v="2"/>
    <e v="#VALUE!"/>
    <e v="#VALUE!"/>
    <e v="#VALUE!"/>
    <e v="#VALUE!"/>
    <n v="6000"/>
    <n v="3000"/>
    <e v="#VALUE!"/>
    <e v="#VALUE!"/>
    <x v="0"/>
  </r>
  <r>
    <n v="294"/>
    <x v="1"/>
    <n v="2.5"/>
    <e v="#VALUE!"/>
    <e v="#VALUE!"/>
    <e v="#VALUE!"/>
    <e v="#VALUE!"/>
    <n v="6000"/>
    <n v="3000"/>
    <e v="#VALUE!"/>
    <e v="#VALUE!"/>
    <x v="0"/>
  </r>
  <r>
    <n v="295"/>
    <x v="0"/>
    <n v="2.5"/>
    <e v="#VALUE!"/>
    <e v="#VALUE!"/>
    <e v="#VALUE!"/>
    <e v="#VALUE!"/>
    <n v="6000"/>
    <n v="3000"/>
    <e v="#VALUE!"/>
    <e v="#VALUE!"/>
    <x v="0"/>
  </r>
  <r>
    <n v="296"/>
    <x v="0"/>
    <n v="1.5"/>
    <e v="#VALUE!"/>
    <e v="#VALUE!"/>
    <e v="#VALUE!"/>
    <e v="#VALUE!"/>
    <n v="6000"/>
    <n v="3000"/>
    <e v="#VALUE!"/>
    <e v="#VALUE!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F22D5F-0E3E-4EB1-AB14-5B92E859382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4" firstHeaderRow="1" firstDataRow="1" firstDataCol="1"/>
  <pivotFields count="12">
    <pivotField numFmtId="165" showAll="0"/>
    <pivotField axis="axisRow" dataField="1" showAll="0">
      <items count="3">
        <item x="1"/>
        <item x="0"/>
        <item t="default"/>
      </items>
    </pivotField>
    <pivotField numFmtId="165" showAll="0"/>
    <pivotField showAll="0"/>
    <pivotField showAll="0"/>
    <pivotField showAll="0"/>
    <pivotField showAll="0"/>
    <pivotField numFmtId="165" showAll="0"/>
    <pivotField numFmtId="165"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unit " fld="1" subtotal="count" showDataAs="percentOfCol" baseField="1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2:E41" totalsRowShown="0">
  <autoFilter ref="C2:E41" xr:uid="{00000000-0009-0000-0100-000001000000}"/>
  <tableColumns count="3">
    <tableColumn id="1" xr3:uid="{00000000-0010-0000-0000-000001000000}" name="sNo"/>
    <tableColumn id="2" xr3:uid="{00000000-0010-0000-0000-000002000000}" name="Age"/>
    <tableColumn id="3" xr3:uid="{00000000-0010-0000-0000-000003000000}" name="bodyWeig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LTable" displayName="PLTable" ref="H4:S300" totalsRowShown="0" headerRowDxfId="16" dataDxfId="15" headerRowCellStyle="Comma" dataCellStyle="Comma">
  <autoFilter ref="H4:S300" xr:uid="{00000000-0009-0000-0100-000003000000}"/>
  <tableColumns count="12">
    <tableColumn id="1" xr3:uid="{00000000-0010-0000-0200-000001000000}" name="sNo" dataDxfId="14" dataCellStyle="Comma"/>
    <tableColumn id="2" xr3:uid="{00000000-0010-0000-0200-000002000000}" name="unit " dataDxfId="13" dataCellStyle="Comma">
      <calculatedColumnFormula>VLOOKUP(RAND(),$B$4:$C$6,2)</calculatedColumnFormula>
    </tableColumn>
    <tableColumn id="3" xr3:uid="{00000000-0010-0000-0200-000003000000}" name="price" dataDxfId="12" dataCellStyle="Comma">
      <calculatedColumnFormula>VLOOKUP(RAND(),$B$9:$C$12,2)</calculatedColumnFormula>
    </tableColumn>
    <tableColumn id="4" xr3:uid="{00000000-0010-0000-0200-000004000000}" name="revenue" dataDxfId="11" dataCellStyle="Comma">
      <calculatedColumnFormula>PLTable[[#This Row],[unit ]]*PLTable[[#This Row],[price]]</calculatedColumnFormula>
    </tableColumn>
    <tableColumn id="5" xr3:uid="{00000000-0010-0000-0200-000005000000}" name="COGS" dataDxfId="10" dataCellStyle="Comma">
      <calculatedColumnFormula>(_xlfn.NORM.INV(RAND(),$C$15,$C$16))*PLTable[[#This Row],[revenue]]/100</calculatedColumnFormula>
    </tableColumn>
    <tableColumn id="14" xr3:uid="{00000000-0010-0000-0200-00000E000000}" name="%cogs/rev" dataDxfId="9" dataCellStyle="Comma">
      <calculatedColumnFormula>PLTable[[#This Row],[COGS]]/PLTable[[#This Row],[revenue]]</calculatedColumnFormula>
    </tableColumn>
    <tableColumn id="6" xr3:uid="{00000000-0010-0000-0200-000006000000}" name="VOE" dataDxfId="8" dataCellStyle="Comma">
      <calculatedColumnFormula>($C$19-($C$20-$C$19)*RAND())*PLTable[[#This Row],[revenue]]</calculatedColumnFormula>
    </tableColumn>
    <tableColumn id="7" xr3:uid="{00000000-0010-0000-0200-000007000000}" name="FE " dataDxfId="7" dataCellStyle="Comma">
      <calculatedColumnFormula>$B$23</calculatedColumnFormula>
    </tableColumn>
    <tableColumn id="8" xr3:uid="{00000000-0010-0000-0200-000008000000}" name="IE" dataDxfId="6" dataCellStyle="Comma">
      <calculatedColumnFormula>$C$23</calculatedColumnFormula>
    </tableColumn>
    <tableColumn id="9" xr3:uid="{00000000-0010-0000-0200-000009000000}" name="tax" dataDxfId="5" dataCellStyle="Comma">
      <calculatedColumnFormula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calculatedColumnFormula>
    </tableColumn>
    <tableColumn id="15" xr3:uid="{00000000-0010-0000-0200-00000F000000}" name="EBIT" dataDxfId="4" dataCellStyle="Comma">
      <calculatedColumnFormula>PLTable[[#This Row],[revenue]]-PLTable[[#This Row],[COGS]]-PLTable[[#This Row],[VOE]]-PLTable[[#This Row],[FE ]]-PLTable[[#This Row],[IE]]</calculatedColumnFormula>
    </tableColumn>
    <tableColumn id="10" xr3:uid="{00000000-0010-0000-0200-00000A000000}" name="Net income" dataDxfId="3" dataCellStyle="Comma">
      <calculatedColumnFormula>PLTable[[#This Row],[revenue]]-PLTable[[#This Row],[COGS]]-PLTable[[#This Row],[VOE]]-PLTable[[#This Row],[FE ]]-PLTable[[#This Row],[IE]]-PLTable[[#This Row],[tax]]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2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X29"/>
  <sheetViews>
    <sheetView tabSelected="1" zoomScale="87" zoomScaleNormal="120" workbookViewId="0">
      <selection activeCell="C7" sqref="C7"/>
    </sheetView>
  </sheetViews>
  <sheetFormatPr defaultRowHeight="15" x14ac:dyDescent="0.25"/>
  <cols>
    <col min="2" max="2" width="12.42578125" customWidth="1"/>
    <col min="3" max="3" width="15.42578125" customWidth="1"/>
    <col min="4" max="4" width="15.140625" customWidth="1"/>
    <col min="5" max="5" width="14" customWidth="1"/>
    <col min="6" max="6" width="19.28515625" customWidth="1"/>
    <col min="7" max="7" width="18.140625" customWidth="1"/>
    <col min="8" max="8" width="15.42578125" customWidth="1"/>
    <col min="9" max="9" width="15" customWidth="1"/>
    <col min="10" max="10" width="5" customWidth="1"/>
    <col min="12" max="12" width="1.42578125" customWidth="1"/>
    <col min="13" max="13" width="7.28515625" customWidth="1"/>
    <col min="14" max="14" width="15.85546875" customWidth="1"/>
    <col min="18" max="18" width="16.140625" customWidth="1"/>
    <col min="19" max="24" width="15.28515625" customWidth="1"/>
  </cols>
  <sheetData>
    <row r="1" spans="2:24" ht="26.25" x14ac:dyDescent="0.4">
      <c r="M1" s="71" t="s">
        <v>70</v>
      </c>
      <c r="N1" s="71"/>
      <c r="O1" s="71"/>
      <c r="P1" s="71"/>
      <c r="Q1" s="71"/>
      <c r="R1" s="71"/>
      <c r="S1" s="71"/>
      <c r="T1" s="71"/>
      <c r="U1" s="71"/>
      <c r="V1" s="71"/>
      <c r="W1" s="71"/>
      <c r="X1" s="67"/>
    </row>
    <row r="2" spans="2:24" x14ac:dyDescent="0.25">
      <c r="B2" s="11" t="s">
        <v>0</v>
      </c>
      <c r="C2" s="12"/>
      <c r="D2" s="12"/>
      <c r="E2" s="11" t="s">
        <v>1</v>
      </c>
      <c r="F2" s="12"/>
      <c r="G2" s="11" t="s">
        <v>2</v>
      </c>
      <c r="M2" s="67" t="s">
        <v>30</v>
      </c>
      <c r="N2" s="67"/>
      <c r="O2" s="67"/>
      <c r="P2" s="67"/>
      <c r="Q2" s="67"/>
      <c r="R2" s="67" t="s">
        <v>32</v>
      </c>
      <c r="S2" s="67"/>
      <c r="T2" s="67"/>
      <c r="U2" s="67"/>
      <c r="V2" s="67"/>
      <c r="W2" s="67"/>
      <c r="X2" s="67"/>
    </row>
    <row r="3" spans="2:24" ht="15.75" thickBot="1" x14ac:dyDescent="0.3">
      <c r="B3" s="1" t="s">
        <v>3</v>
      </c>
      <c r="E3" s="56"/>
      <c r="M3" s="67"/>
      <c r="N3" s="67"/>
      <c r="O3" s="67"/>
      <c r="P3" s="67"/>
      <c r="Q3" s="67"/>
      <c r="R3" s="67"/>
      <c r="S3" s="67" t="s">
        <v>16</v>
      </c>
      <c r="T3" s="67"/>
      <c r="U3" s="67"/>
      <c r="V3" s="67"/>
      <c r="W3" s="67"/>
      <c r="X3" s="67"/>
    </row>
    <row r="4" spans="2:24" ht="15.75" thickBot="1" x14ac:dyDescent="0.3">
      <c r="C4" s="75">
        <f>(J4/50)*50</f>
        <v>22</v>
      </c>
      <c r="D4" s="53"/>
      <c r="E4" s="54"/>
      <c r="F4" s="53"/>
      <c r="G4" s="55" t="s">
        <v>18</v>
      </c>
      <c r="J4" s="4">
        <v>22</v>
      </c>
      <c r="M4" s="67"/>
      <c r="N4" s="67" t="s">
        <v>31</v>
      </c>
      <c r="O4" s="67"/>
      <c r="P4" s="67"/>
      <c r="Q4" s="67"/>
      <c r="R4" s="74">
        <f>I25</f>
        <v>151900</v>
      </c>
      <c r="S4" s="99">
        <v>10</v>
      </c>
      <c r="T4" s="99">
        <v>20</v>
      </c>
      <c r="U4" s="99">
        <v>30</v>
      </c>
      <c r="V4" s="99">
        <v>40</v>
      </c>
      <c r="W4" s="99">
        <v>50</v>
      </c>
      <c r="X4" s="67"/>
    </row>
    <row r="5" spans="2:24" ht="15.75" thickBot="1" x14ac:dyDescent="0.3">
      <c r="B5" s="1" t="s">
        <v>4</v>
      </c>
      <c r="C5" s="6"/>
      <c r="D5" s="34"/>
      <c r="E5" s="34"/>
      <c r="F5" s="34"/>
      <c r="G5" s="39"/>
      <c r="J5" s="3"/>
      <c r="M5" s="72" t="s">
        <v>33</v>
      </c>
      <c r="N5" s="74">
        <f>I25</f>
        <v>151900</v>
      </c>
      <c r="O5" s="67"/>
      <c r="P5" s="67"/>
      <c r="Q5" s="67" t="s">
        <v>33</v>
      </c>
      <c r="R5" s="73">
        <v>10</v>
      </c>
      <c r="S5" s="100">
        <f t="dataTable" ref="S5:W14" dt2D="1" dtr="1" r1="C4" r2="C15"/>
        <v>44100</v>
      </c>
      <c r="T5" s="100">
        <v>68600</v>
      </c>
      <c r="U5" s="100">
        <v>93100</v>
      </c>
      <c r="V5" s="100">
        <v>117600</v>
      </c>
      <c r="W5" s="100">
        <v>142100</v>
      </c>
      <c r="X5" s="67"/>
    </row>
    <row r="6" spans="2:24" ht="18" customHeight="1" thickBot="1" x14ac:dyDescent="0.3">
      <c r="B6" s="2" t="s">
        <v>7</v>
      </c>
      <c r="C6" s="68">
        <f>(J6/200)*2000</f>
        <v>1810</v>
      </c>
      <c r="D6" s="40"/>
      <c r="E6" s="41"/>
      <c r="F6" s="40"/>
      <c r="G6" s="42" t="s">
        <v>19</v>
      </c>
      <c r="J6" s="5">
        <v>181</v>
      </c>
      <c r="L6" s="57">
        <v>2</v>
      </c>
      <c r="M6" s="73">
        <v>10</v>
      </c>
      <c r="N6" s="100">
        <f t="dataTable" ref="N6:N15" dt2D="0" dtr="0" r1="C15"/>
        <v>151900</v>
      </c>
      <c r="O6" s="67"/>
      <c r="P6" s="67"/>
      <c r="Q6" s="67"/>
      <c r="R6" s="73">
        <v>20</v>
      </c>
      <c r="S6" s="100">
        <v>63700</v>
      </c>
      <c r="T6" s="100">
        <v>88200</v>
      </c>
      <c r="U6" s="100">
        <v>112700</v>
      </c>
      <c r="V6" s="100">
        <v>137200</v>
      </c>
      <c r="W6" s="100">
        <v>161700</v>
      </c>
      <c r="X6" s="67"/>
    </row>
    <row r="7" spans="2:24" ht="27" customHeight="1" x14ac:dyDescent="0.25">
      <c r="B7" s="2" t="s">
        <v>8</v>
      </c>
      <c r="C7" s="69">
        <f>(J7/350)*3500</f>
        <v>2450</v>
      </c>
      <c r="D7" s="8"/>
      <c r="E7" s="43"/>
      <c r="F7" s="8"/>
      <c r="G7" s="44" t="s">
        <v>20</v>
      </c>
      <c r="J7" s="5">
        <v>245</v>
      </c>
      <c r="M7" s="73">
        <v>20</v>
      </c>
      <c r="N7" s="100">
        <v>151900</v>
      </c>
      <c r="O7" s="67"/>
      <c r="P7" s="67"/>
      <c r="Q7" s="67"/>
      <c r="R7" s="73">
        <v>30</v>
      </c>
      <c r="S7" s="100">
        <v>83300</v>
      </c>
      <c r="T7" s="100">
        <v>107800</v>
      </c>
      <c r="U7" s="100">
        <v>132300</v>
      </c>
      <c r="V7" s="100">
        <v>156800</v>
      </c>
      <c r="W7" s="100">
        <v>181300</v>
      </c>
      <c r="X7" s="67"/>
    </row>
    <row r="8" spans="2:24" ht="31.5" customHeight="1" thickBot="1" x14ac:dyDescent="0.3">
      <c r="B8" s="2" t="s">
        <v>9</v>
      </c>
      <c r="C8" s="70">
        <f>(J8/500)*5000</f>
        <v>4550</v>
      </c>
      <c r="D8" s="45"/>
      <c r="E8" s="46"/>
      <c r="F8" s="45"/>
      <c r="G8" s="47" t="s">
        <v>21</v>
      </c>
      <c r="J8" s="5">
        <v>455</v>
      </c>
      <c r="M8" s="73">
        <v>30</v>
      </c>
      <c r="N8" s="100">
        <v>151900</v>
      </c>
      <c r="O8" s="67"/>
      <c r="P8" s="67"/>
      <c r="Q8" s="67"/>
      <c r="R8" s="73">
        <v>40</v>
      </c>
      <c r="S8" s="100">
        <v>102900</v>
      </c>
      <c r="T8" s="100">
        <v>127400</v>
      </c>
      <c r="U8" s="100">
        <v>151900</v>
      </c>
      <c r="V8" s="100">
        <v>176400</v>
      </c>
      <c r="W8" s="100">
        <v>200900</v>
      </c>
      <c r="X8" s="67"/>
    </row>
    <row r="9" spans="2:24" x14ac:dyDescent="0.25">
      <c r="D9" s="34"/>
      <c r="E9" s="34"/>
      <c r="F9" s="34"/>
      <c r="G9" s="39"/>
      <c r="J9" s="3"/>
      <c r="M9" s="73">
        <v>40</v>
      </c>
      <c r="N9" s="100">
        <v>151900</v>
      </c>
      <c r="O9" s="67"/>
      <c r="P9" s="67"/>
      <c r="Q9" s="67"/>
      <c r="R9" s="73">
        <v>50</v>
      </c>
      <c r="S9" s="100">
        <v>122500</v>
      </c>
      <c r="T9" s="100">
        <v>147000</v>
      </c>
      <c r="U9" s="100">
        <v>171500</v>
      </c>
      <c r="V9" s="100">
        <v>196000</v>
      </c>
      <c r="W9" s="100">
        <v>220500</v>
      </c>
      <c r="X9" s="67"/>
    </row>
    <row r="10" spans="2:24" x14ac:dyDescent="0.25">
      <c r="B10" s="1" t="s">
        <v>5</v>
      </c>
      <c r="D10" s="34"/>
      <c r="E10" s="34"/>
      <c r="F10" s="34"/>
      <c r="G10" s="39"/>
      <c r="J10" s="3"/>
      <c r="M10" s="73">
        <v>50</v>
      </c>
      <c r="N10" s="100">
        <v>151900</v>
      </c>
      <c r="O10" s="67"/>
      <c r="P10" s="67"/>
      <c r="Q10" s="67"/>
      <c r="R10" s="73">
        <v>60</v>
      </c>
      <c r="S10" s="100">
        <v>142100</v>
      </c>
      <c r="T10" s="100">
        <v>166600</v>
      </c>
      <c r="U10" s="100">
        <v>191100</v>
      </c>
      <c r="V10" s="100">
        <v>215600</v>
      </c>
      <c r="W10" s="100">
        <v>240100</v>
      </c>
      <c r="X10" s="67"/>
    </row>
    <row r="11" spans="2:24" x14ac:dyDescent="0.25">
      <c r="B11" s="2" t="s">
        <v>10</v>
      </c>
      <c r="C11" s="48">
        <f>J11/100</f>
        <v>0.2</v>
      </c>
      <c r="D11" s="40"/>
      <c r="E11" s="41"/>
      <c r="F11" s="40"/>
      <c r="G11" s="42" t="s">
        <v>22</v>
      </c>
      <c r="J11" s="7">
        <v>20</v>
      </c>
      <c r="M11" s="73">
        <v>60</v>
      </c>
      <c r="N11" s="100">
        <v>151900</v>
      </c>
      <c r="O11" s="67"/>
      <c r="P11" s="67"/>
      <c r="Q11" s="67"/>
      <c r="R11" s="73">
        <v>70</v>
      </c>
      <c r="S11" s="100">
        <v>161700</v>
      </c>
      <c r="T11" s="100">
        <v>186200</v>
      </c>
      <c r="U11" s="100">
        <v>210700</v>
      </c>
      <c r="V11" s="100">
        <v>235200</v>
      </c>
      <c r="W11" s="100">
        <v>259700</v>
      </c>
      <c r="X11" s="67"/>
    </row>
    <row r="12" spans="2:24" x14ac:dyDescent="0.25">
      <c r="B12" s="2" t="s">
        <v>11</v>
      </c>
      <c r="C12" s="49">
        <f>J12/100</f>
        <v>0.35</v>
      </c>
      <c r="D12" s="8"/>
      <c r="E12" s="43"/>
      <c r="F12" s="8"/>
      <c r="G12" s="44" t="s">
        <v>23</v>
      </c>
      <c r="J12" s="7">
        <v>35</v>
      </c>
      <c r="M12" s="73">
        <v>70</v>
      </c>
      <c r="N12" s="100">
        <v>151900</v>
      </c>
      <c r="O12" s="67"/>
      <c r="P12" s="67"/>
      <c r="Q12" s="67"/>
      <c r="R12" s="73">
        <v>80</v>
      </c>
      <c r="S12" s="100">
        <v>181300</v>
      </c>
      <c r="T12" s="100">
        <v>205800</v>
      </c>
      <c r="U12" s="100">
        <v>230300</v>
      </c>
      <c r="V12" s="100">
        <v>254800</v>
      </c>
      <c r="W12" s="100">
        <v>279300</v>
      </c>
      <c r="X12" s="67"/>
    </row>
    <row r="13" spans="2:24" x14ac:dyDescent="0.25">
      <c r="B13" s="2" t="s">
        <v>12</v>
      </c>
      <c r="C13" s="49">
        <f>J13/100</f>
        <v>0.55000000000000004</v>
      </c>
      <c r="D13" s="8"/>
      <c r="E13" s="43"/>
      <c r="F13" s="8"/>
      <c r="G13" s="44" t="s">
        <v>24</v>
      </c>
      <c r="J13" s="7">
        <v>55</v>
      </c>
      <c r="M13" s="73">
        <v>80</v>
      </c>
      <c r="N13" s="100">
        <v>151900</v>
      </c>
      <c r="O13" s="67"/>
      <c r="P13" s="67"/>
      <c r="Q13" s="67"/>
      <c r="R13" s="73">
        <v>90</v>
      </c>
      <c r="S13" s="100">
        <v>200900</v>
      </c>
      <c r="T13" s="100">
        <v>225400</v>
      </c>
      <c r="U13" s="100">
        <v>249900</v>
      </c>
      <c r="V13" s="100">
        <v>274400</v>
      </c>
      <c r="W13" s="100">
        <v>298900</v>
      </c>
      <c r="X13" s="67"/>
    </row>
    <row r="14" spans="2:24" x14ac:dyDescent="0.25">
      <c r="B14" s="1" t="s">
        <v>6</v>
      </c>
      <c r="C14" s="8"/>
      <c r="D14" s="50"/>
      <c r="E14" s="50"/>
      <c r="F14" s="50"/>
      <c r="G14" s="51"/>
      <c r="J14" s="3"/>
      <c r="M14" s="73">
        <v>90</v>
      </c>
      <c r="N14" s="100">
        <v>151900</v>
      </c>
      <c r="O14" s="67"/>
      <c r="P14" s="67"/>
      <c r="Q14" s="67"/>
      <c r="R14" s="73">
        <v>100</v>
      </c>
      <c r="S14" s="100">
        <v>220500</v>
      </c>
      <c r="T14" s="100">
        <v>245000</v>
      </c>
      <c r="U14" s="100">
        <v>269500</v>
      </c>
      <c r="V14" s="100">
        <v>294000</v>
      </c>
      <c r="W14" s="100">
        <v>318500</v>
      </c>
      <c r="X14" s="67"/>
    </row>
    <row r="15" spans="2:24" ht="15.75" thickBot="1" x14ac:dyDescent="0.3">
      <c r="C15" s="52">
        <f>J15</f>
        <v>50</v>
      </c>
      <c r="D15" s="45"/>
      <c r="E15" s="46"/>
      <c r="F15" s="45"/>
      <c r="G15" s="47" t="s">
        <v>25</v>
      </c>
      <c r="J15" s="3">
        <v>50</v>
      </c>
      <c r="M15" s="73">
        <v>100</v>
      </c>
      <c r="N15" s="100">
        <v>151900</v>
      </c>
      <c r="O15" s="67"/>
      <c r="P15" s="67"/>
      <c r="Q15" s="67"/>
      <c r="R15" s="67"/>
      <c r="S15" s="67"/>
      <c r="T15" s="67"/>
      <c r="U15" s="67"/>
      <c r="V15" s="67"/>
      <c r="W15" s="67"/>
      <c r="X15" s="67"/>
    </row>
    <row r="16" spans="2:24" x14ac:dyDescent="0.25"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</row>
    <row r="17" spans="2:24" x14ac:dyDescent="0.25">
      <c r="B17" s="17" t="s">
        <v>13</v>
      </c>
      <c r="C17" s="18"/>
      <c r="D17" s="19"/>
      <c r="E17" s="19"/>
      <c r="F17" s="19"/>
      <c r="G17" s="19"/>
      <c r="H17" s="19"/>
      <c r="I17" s="20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</row>
    <row r="18" spans="2:24" x14ac:dyDescent="0.25">
      <c r="B18" s="21" t="s">
        <v>14</v>
      </c>
      <c r="C18" s="8"/>
      <c r="D18" s="22" t="s">
        <v>4</v>
      </c>
      <c r="E18" s="22" t="s">
        <v>15</v>
      </c>
      <c r="F18" s="22"/>
      <c r="G18" s="8"/>
      <c r="H18" s="8"/>
      <c r="I18" s="23"/>
    </row>
    <row r="19" spans="2:24" x14ac:dyDescent="0.25">
      <c r="B19" s="24"/>
      <c r="C19" s="8"/>
      <c r="D19" s="13"/>
      <c r="E19" s="14" t="s">
        <v>16</v>
      </c>
      <c r="F19" s="14" t="s">
        <v>10</v>
      </c>
      <c r="G19" s="14" t="s">
        <v>11</v>
      </c>
      <c r="H19" s="14" t="s">
        <v>12</v>
      </c>
      <c r="I19" s="25" t="s">
        <v>17</v>
      </c>
    </row>
    <row r="20" spans="2:24" x14ac:dyDescent="0.25">
      <c r="B20" s="26" t="s">
        <v>26</v>
      </c>
      <c r="C20" s="8"/>
      <c r="D20" s="35" t="str">
        <f>IF(L6=1,C6,"")</f>
        <v/>
      </c>
      <c r="E20" s="15" t="str">
        <f>IFERROR(D20*$C$4,"")</f>
        <v/>
      </c>
      <c r="F20" s="16" t="str">
        <f>IFERROR($C$15*(1-C11)*$D$20,"")</f>
        <v/>
      </c>
      <c r="G20" s="16" t="str">
        <f>IFERROR($C$15*(1-C12)*$D$20,"")</f>
        <v/>
      </c>
      <c r="H20" s="16" t="str">
        <f>IFERROR($C$15*(1-C13)*$D$20,"")</f>
        <v/>
      </c>
      <c r="I20" s="27">
        <f>SUM(E20:H20)</f>
        <v>0</v>
      </c>
    </row>
    <row r="21" spans="2:24" ht="34.5" customHeight="1" x14ac:dyDescent="0.25">
      <c r="B21" s="24"/>
      <c r="C21" s="8"/>
      <c r="D21" s="36"/>
      <c r="E21" s="37" t="s">
        <v>28</v>
      </c>
      <c r="F21" s="10" t="str">
        <f>IFERROR($C$15*(C11)*$D$20,"")</f>
        <v/>
      </c>
      <c r="G21" s="10" t="str">
        <f>IFERROR($C$15*(C12)*$D$20,"")</f>
        <v/>
      </c>
      <c r="H21" s="10" t="str">
        <f>IFERROR($C$15*(C13)*$D$20,"")</f>
        <v/>
      </c>
      <c r="I21" s="28">
        <f>SUM(E21:H21)</f>
        <v>0</v>
      </c>
    </row>
    <row r="22" spans="2:24" ht="17.25" customHeight="1" x14ac:dyDescent="0.25">
      <c r="B22" s="24"/>
      <c r="C22" s="8"/>
      <c r="D22" s="36"/>
      <c r="E22" s="37" t="s">
        <v>29</v>
      </c>
      <c r="F22" s="10" t="str">
        <f>IFERROR(F20-F21,"")</f>
        <v/>
      </c>
      <c r="G22" s="10" t="str">
        <f>IFERROR(G20-G21,"")</f>
        <v/>
      </c>
      <c r="H22" s="10" t="str">
        <f>IFERROR(H20-H21,"")</f>
        <v/>
      </c>
      <c r="I22" s="28">
        <f>IFERROR(I20-I21,"")</f>
        <v>0</v>
      </c>
    </row>
    <row r="23" spans="2:24" x14ac:dyDescent="0.25">
      <c r="B23" s="26" t="s">
        <v>8</v>
      </c>
      <c r="C23" s="8"/>
      <c r="D23" s="35">
        <f>IF(L6=2,C7,"")</f>
        <v>2450</v>
      </c>
      <c r="E23" s="15">
        <f>IFERROR(D23*$C$4,"")</f>
        <v>53900</v>
      </c>
      <c r="F23" s="16">
        <f>IFERROR($C$15*(1-C$11)*$D$23,"")</f>
        <v>98000</v>
      </c>
      <c r="G23" s="16">
        <f>IFERROR($C$15*(1-C12)*$D$23,"")</f>
        <v>79625</v>
      </c>
      <c r="H23" s="16">
        <f>IFERROR($C$15*(1-C13)*$D$23,"")</f>
        <v>55124.999999999993</v>
      </c>
      <c r="I23" s="27">
        <f>SUM(E23:H23)</f>
        <v>286650</v>
      </c>
    </row>
    <row r="24" spans="2:24" ht="42.75" customHeight="1" x14ac:dyDescent="0.25">
      <c r="B24" s="24"/>
      <c r="C24" s="8"/>
      <c r="D24" s="36"/>
      <c r="E24" s="37" t="s">
        <v>28</v>
      </c>
      <c r="F24" s="10">
        <f>IFERROR($C$15*(C$11)*$D$23,"")</f>
        <v>24500</v>
      </c>
      <c r="G24" s="10">
        <f>IFERROR($C$15*(C12)*$D$23,"")</f>
        <v>42875</v>
      </c>
      <c r="H24" s="10">
        <f>IFERROR($C$15*(C13)*$D$23,"")</f>
        <v>67375.000000000015</v>
      </c>
      <c r="I24" s="28">
        <f>SUM(E24:H24)</f>
        <v>134750</v>
      </c>
    </row>
    <row r="25" spans="2:24" ht="21" customHeight="1" x14ac:dyDescent="0.25">
      <c r="B25" s="24"/>
      <c r="C25" s="8"/>
      <c r="D25" s="36"/>
      <c r="E25" s="37" t="s">
        <v>29</v>
      </c>
      <c r="F25" s="10">
        <f>IFERROR(F23-F24,"")</f>
        <v>73500</v>
      </c>
      <c r="G25" s="10">
        <f>IFERROR(G23-G24,"")</f>
        <v>36750</v>
      </c>
      <c r="H25" s="10">
        <f>IFERROR(H23-H24,"")</f>
        <v>-12250.000000000022</v>
      </c>
      <c r="I25" s="28">
        <f>I23-I24</f>
        <v>151900</v>
      </c>
    </row>
    <row r="26" spans="2:24" x14ac:dyDescent="0.25">
      <c r="B26" s="26" t="s">
        <v>27</v>
      </c>
      <c r="C26" s="8"/>
      <c r="D26" s="35" t="str">
        <f>IF(L6=3,C8,"")</f>
        <v/>
      </c>
      <c r="E26" s="15" t="str">
        <f>IFERROR(D26*$C$4,"")</f>
        <v/>
      </c>
      <c r="F26" s="16" t="str">
        <f>IFERROR($C$15*(1-C11)*$D$26,"")</f>
        <v/>
      </c>
      <c r="G26" s="16" t="str">
        <f>IFERROR($C$15*(1-$C$12)*$D$26,"")</f>
        <v/>
      </c>
      <c r="H26" s="16" t="str">
        <f>IFERROR($C$15*(1-$C$13)*$D$26,"")</f>
        <v/>
      </c>
      <c r="I26" s="27">
        <f>IFERROR(SUM(E26:H26),"")</f>
        <v>0</v>
      </c>
    </row>
    <row r="27" spans="2:24" ht="47.25" customHeight="1" x14ac:dyDescent="0.25">
      <c r="B27" s="24"/>
      <c r="C27" s="8"/>
      <c r="D27" s="9"/>
      <c r="E27" s="37" t="s">
        <v>28</v>
      </c>
      <c r="F27" s="10" t="str">
        <f>IFERROR($C$15*(C11)*$D$26,"")</f>
        <v/>
      </c>
      <c r="G27" s="10" t="str">
        <f>IFERROR($C$15*($C$12)*$D$26,"")</f>
        <v/>
      </c>
      <c r="H27" s="10" t="str">
        <f>IFERROR($C$15*($C$13)*$D$26,"")</f>
        <v/>
      </c>
      <c r="I27" s="28">
        <f>IFERROR(SUM(E27:H27),"")</f>
        <v>0</v>
      </c>
    </row>
    <row r="28" spans="2:24" ht="13.5" customHeight="1" x14ac:dyDescent="0.25">
      <c r="B28" s="29"/>
      <c r="C28" s="30"/>
      <c r="D28" s="31"/>
      <c r="E28" s="38" t="s">
        <v>29</v>
      </c>
      <c r="F28" s="32" t="str">
        <f>IFERROR(F26-F27,"")</f>
        <v/>
      </c>
      <c r="G28" s="32" t="str">
        <f>IFERROR(G26-G27,"")</f>
        <v/>
      </c>
      <c r="H28" s="32" t="str">
        <f>IFERROR(H26-H27,"")</f>
        <v/>
      </c>
      <c r="I28" s="33">
        <f>IFERROR(SUM(E28:H28),"")</f>
        <v>0</v>
      </c>
    </row>
    <row r="29" spans="2:24" x14ac:dyDescent="0.25">
      <c r="D29" s="8"/>
      <c r="E29" s="8"/>
      <c r="F29" s="8"/>
      <c r="G29" s="8"/>
      <c r="H29" s="8"/>
      <c r="I29" s="8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ScrollBar1">
          <controlPr defaultSize="0" autoLine="0" linkedCell="J4" r:id="rId5">
            <anchor moveWithCells="1">
              <from>
                <xdr:col>4</xdr:col>
                <xdr:colOff>0</xdr:colOff>
                <xdr:row>2</xdr:row>
                <xdr:rowOff>152400</xdr:rowOff>
              </from>
              <to>
                <xdr:col>4</xdr:col>
                <xdr:colOff>838200</xdr:colOff>
                <xdr:row>3</xdr:row>
                <xdr:rowOff>104775</xdr:rowOff>
              </to>
            </anchor>
          </controlPr>
        </control>
      </mc:Choice>
      <mc:Fallback>
        <control shapeId="1025" r:id="rId4" name="ScrollBar1"/>
      </mc:Fallback>
    </mc:AlternateContent>
    <mc:AlternateContent xmlns:mc="http://schemas.openxmlformats.org/markup-compatibility/2006">
      <mc:Choice Requires="x14">
        <control shapeId="1026" r:id="rId6" name="ScrollBar2">
          <controlPr defaultSize="0" autoLine="0" linkedCell="J6" r:id="rId7">
            <anchor moveWithCells="1">
              <from>
                <xdr:col>4</xdr:col>
                <xdr:colOff>9525</xdr:colOff>
                <xdr:row>5</xdr:row>
                <xdr:rowOff>47625</xdr:rowOff>
              </from>
              <to>
                <xdr:col>4</xdr:col>
                <xdr:colOff>819150</xdr:colOff>
                <xdr:row>5</xdr:row>
                <xdr:rowOff>190500</xdr:rowOff>
              </to>
            </anchor>
          </controlPr>
        </control>
      </mc:Choice>
      <mc:Fallback>
        <control shapeId="1026" r:id="rId6" name="ScrollBar2"/>
      </mc:Fallback>
    </mc:AlternateContent>
    <mc:AlternateContent xmlns:mc="http://schemas.openxmlformats.org/markup-compatibility/2006">
      <mc:Choice Requires="x14">
        <control shapeId="1027" r:id="rId8" name="ScrollBar3">
          <controlPr defaultSize="0" autoLine="0" linkedCell="J7" r:id="rId9">
            <anchor moveWithCells="1">
              <from>
                <xdr:col>4</xdr:col>
                <xdr:colOff>38100</xdr:colOff>
                <xdr:row>6</xdr:row>
                <xdr:rowOff>133350</xdr:rowOff>
              </from>
              <to>
                <xdr:col>4</xdr:col>
                <xdr:colOff>847725</xdr:colOff>
                <xdr:row>6</xdr:row>
                <xdr:rowOff>276225</xdr:rowOff>
              </to>
            </anchor>
          </controlPr>
        </control>
      </mc:Choice>
      <mc:Fallback>
        <control shapeId="1027" r:id="rId8" name="ScrollBar3"/>
      </mc:Fallback>
    </mc:AlternateContent>
    <mc:AlternateContent xmlns:mc="http://schemas.openxmlformats.org/markup-compatibility/2006">
      <mc:Choice Requires="x14">
        <control shapeId="1028" r:id="rId10" name="ScrollBar4">
          <controlPr defaultSize="0" autoLine="0" linkedCell="J8" r:id="rId11">
            <anchor moveWithCells="1">
              <from>
                <xdr:col>4</xdr:col>
                <xdr:colOff>9525</xdr:colOff>
                <xdr:row>7</xdr:row>
                <xdr:rowOff>180975</xdr:rowOff>
              </from>
              <to>
                <xdr:col>4</xdr:col>
                <xdr:colOff>819150</xdr:colOff>
                <xdr:row>7</xdr:row>
                <xdr:rowOff>314325</xdr:rowOff>
              </to>
            </anchor>
          </controlPr>
        </control>
      </mc:Choice>
      <mc:Fallback>
        <control shapeId="1028" r:id="rId10" name="ScrollBar4"/>
      </mc:Fallback>
    </mc:AlternateContent>
    <mc:AlternateContent xmlns:mc="http://schemas.openxmlformats.org/markup-compatibility/2006">
      <mc:Choice Requires="x14">
        <control shapeId="1029" r:id="rId12" name="ScrollBar5">
          <controlPr defaultSize="0" autoLine="0" linkedCell="J11" r:id="rId13">
            <anchor moveWithCells="1">
              <from>
                <xdr:col>4</xdr:col>
                <xdr:colOff>28575</xdr:colOff>
                <xdr:row>10</xdr:row>
                <xdr:rowOff>19050</xdr:rowOff>
              </from>
              <to>
                <xdr:col>4</xdr:col>
                <xdr:colOff>809625</xdr:colOff>
                <xdr:row>10</xdr:row>
                <xdr:rowOff>161925</xdr:rowOff>
              </to>
            </anchor>
          </controlPr>
        </control>
      </mc:Choice>
      <mc:Fallback>
        <control shapeId="1029" r:id="rId12" name="ScrollBar5"/>
      </mc:Fallback>
    </mc:AlternateContent>
    <mc:AlternateContent xmlns:mc="http://schemas.openxmlformats.org/markup-compatibility/2006">
      <mc:Choice Requires="x14">
        <control shapeId="1030" r:id="rId14" name="ScrollBar6">
          <controlPr defaultSize="0" autoLine="0" linkedCell="J12" r:id="rId15">
            <anchor moveWithCells="1">
              <from>
                <xdr:col>4</xdr:col>
                <xdr:colOff>28575</xdr:colOff>
                <xdr:row>11</xdr:row>
                <xdr:rowOff>0</xdr:rowOff>
              </from>
              <to>
                <xdr:col>4</xdr:col>
                <xdr:colOff>809625</xdr:colOff>
                <xdr:row>11</xdr:row>
                <xdr:rowOff>142875</xdr:rowOff>
              </to>
            </anchor>
          </controlPr>
        </control>
      </mc:Choice>
      <mc:Fallback>
        <control shapeId="1030" r:id="rId14" name="ScrollBar6"/>
      </mc:Fallback>
    </mc:AlternateContent>
    <mc:AlternateContent xmlns:mc="http://schemas.openxmlformats.org/markup-compatibility/2006">
      <mc:Choice Requires="x14">
        <control shapeId="1031" r:id="rId16" name="ScrollBar7">
          <controlPr defaultSize="0" autoLine="0" linkedCell="J13" r:id="rId17">
            <anchor moveWithCells="1">
              <from>
                <xdr:col>4</xdr:col>
                <xdr:colOff>9525</xdr:colOff>
                <xdr:row>12</xdr:row>
                <xdr:rowOff>9525</xdr:rowOff>
              </from>
              <to>
                <xdr:col>4</xdr:col>
                <xdr:colOff>790575</xdr:colOff>
                <xdr:row>12</xdr:row>
                <xdr:rowOff>152400</xdr:rowOff>
              </to>
            </anchor>
          </controlPr>
        </control>
      </mc:Choice>
      <mc:Fallback>
        <control shapeId="1031" r:id="rId16" name="ScrollBar7"/>
      </mc:Fallback>
    </mc:AlternateContent>
    <mc:AlternateContent xmlns:mc="http://schemas.openxmlformats.org/markup-compatibility/2006">
      <mc:Choice Requires="x14">
        <control shapeId="1032" r:id="rId18" name="ScrollBar8">
          <controlPr defaultSize="0" autoLine="0" linkedCell="J15" r:id="rId19">
            <anchor moveWithCells="1">
              <from>
                <xdr:col>4</xdr:col>
                <xdr:colOff>28575</xdr:colOff>
                <xdr:row>14</xdr:row>
                <xdr:rowOff>0</xdr:rowOff>
              </from>
              <to>
                <xdr:col>4</xdr:col>
                <xdr:colOff>895350</xdr:colOff>
                <xdr:row>14</xdr:row>
                <xdr:rowOff>171450</xdr:rowOff>
              </to>
            </anchor>
          </controlPr>
        </control>
      </mc:Choice>
      <mc:Fallback>
        <control shapeId="1032" r:id="rId18" name="ScrollBar8"/>
      </mc:Fallback>
    </mc:AlternateContent>
    <mc:AlternateContent xmlns:mc="http://schemas.openxmlformats.org/markup-compatibility/2006">
      <mc:Choice Requires="x14">
        <control shapeId="1035" r:id="rId20" name="Option Button 11">
          <controlPr defaultSize="0" autoFill="0" autoLine="0" autoPict="0" altText="">
            <anchor moveWithCells="1">
              <from>
                <xdr:col>2</xdr:col>
                <xdr:colOff>57150</xdr:colOff>
                <xdr:row>18</xdr:row>
                <xdr:rowOff>95250</xdr:rowOff>
              </from>
              <to>
                <xdr:col>2</xdr:col>
                <xdr:colOff>428625</xdr:colOff>
                <xdr:row>20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6" r:id="rId21" name="Option Button 12">
          <controlPr defaultSize="0" autoFill="0" autoLine="0" autoPict="0">
            <anchor moveWithCells="1">
              <from>
                <xdr:col>2</xdr:col>
                <xdr:colOff>19050</xdr:colOff>
                <xdr:row>22</xdr:row>
                <xdr:rowOff>9525</xdr:rowOff>
              </from>
              <to>
                <xdr:col>2</xdr:col>
                <xdr:colOff>838200</xdr:colOff>
                <xdr:row>23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7" r:id="rId22" name="Option Button 13">
          <controlPr defaultSize="0" autoFill="0" autoLine="0" autoPict="0">
            <anchor moveWithCells="1">
              <from>
                <xdr:col>2</xdr:col>
                <xdr:colOff>66675</xdr:colOff>
                <xdr:row>25</xdr:row>
                <xdr:rowOff>9525</xdr:rowOff>
              </from>
              <to>
                <xdr:col>2</xdr:col>
                <xdr:colOff>476250</xdr:colOff>
                <xdr:row>26</xdr:row>
                <xdr:rowOff>38100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92D050"/>
  </sheetPr>
  <dimension ref="B2:Q28"/>
  <sheetViews>
    <sheetView zoomScale="110" zoomScaleNormal="110" workbookViewId="0">
      <selection activeCell="T11" sqref="T11"/>
    </sheetView>
  </sheetViews>
  <sheetFormatPr defaultRowHeight="15" x14ac:dyDescent="0.25"/>
  <cols>
    <col min="14" max="14" width="29.5703125" customWidth="1"/>
  </cols>
  <sheetData>
    <row r="2" spans="2:17" x14ac:dyDescent="0.25">
      <c r="B2" s="59"/>
      <c r="C2" s="60">
        <f t="array" ref="C2:L2">TRANSPOSE(B3:B12)</f>
        <v>1</v>
      </c>
      <c r="D2" s="60">
        <v>2</v>
      </c>
      <c r="E2" s="60">
        <v>3</v>
      </c>
      <c r="F2" s="60">
        <v>4</v>
      </c>
      <c r="G2" s="60">
        <v>5</v>
      </c>
      <c r="H2" s="60">
        <v>6</v>
      </c>
      <c r="I2" s="60">
        <v>7</v>
      </c>
      <c r="J2" s="60">
        <v>8</v>
      </c>
      <c r="K2" s="60">
        <v>9</v>
      </c>
      <c r="L2" s="60">
        <v>10</v>
      </c>
    </row>
    <row r="3" spans="2:17" x14ac:dyDescent="0.25">
      <c r="B3" s="60">
        <v>1</v>
      </c>
      <c r="C3" s="58">
        <f ca="1">RAND()</f>
        <v>0.71850972836823745</v>
      </c>
      <c r="D3" s="58">
        <f t="shared" ref="D3:L12" ca="1" si="0">RAND()</f>
        <v>0.79808664529118323</v>
      </c>
      <c r="E3" s="58">
        <f t="shared" ca="1" si="0"/>
        <v>0.68396143207010318</v>
      </c>
      <c r="F3" s="58">
        <f t="shared" ca="1" si="0"/>
        <v>0.80381408705399127</v>
      </c>
      <c r="G3" s="58">
        <f t="shared" ca="1" si="0"/>
        <v>0.14946377935453503</v>
      </c>
      <c r="H3" s="58">
        <f t="shared" ca="1" si="0"/>
        <v>0.592386883179847</v>
      </c>
      <c r="I3" s="58">
        <f t="shared" ca="1" si="0"/>
        <v>0.22778777199284694</v>
      </c>
      <c r="J3" s="58">
        <f t="shared" ca="1" si="0"/>
        <v>0.13169693820351203</v>
      </c>
      <c r="K3" s="58">
        <f t="shared" ca="1" si="0"/>
        <v>0.38376953750551812</v>
      </c>
      <c r="L3" s="58">
        <f t="shared" ca="1" si="0"/>
        <v>0.87470129557520537</v>
      </c>
      <c r="N3" s="63" t="s">
        <v>35</v>
      </c>
      <c r="O3" s="63" t="s">
        <v>36</v>
      </c>
      <c r="P3" s="63" t="s">
        <v>37</v>
      </c>
      <c r="Q3" s="63" t="s">
        <v>38</v>
      </c>
    </row>
    <row r="4" spans="2:17" x14ac:dyDescent="0.25">
      <c r="B4" s="60">
        <v>2</v>
      </c>
      <c r="C4" s="58">
        <f t="shared" ref="C4:C12" ca="1" si="1">RAND()</f>
        <v>0.76934276447535732</v>
      </c>
      <c r="D4" s="58">
        <f t="shared" ca="1" si="0"/>
        <v>0.17465936402077298</v>
      </c>
      <c r="E4" s="58">
        <f t="shared" ca="1" si="0"/>
        <v>0.40508116897101343</v>
      </c>
      <c r="F4" s="58">
        <f t="shared" ca="1" si="0"/>
        <v>0.8367880123300141</v>
      </c>
      <c r="G4" s="58">
        <f t="shared" ca="1" si="0"/>
        <v>0.51996093672230659</v>
      </c>
      <c r="H4" s="58">
        <f t="shared" ca="1" si="0"/>
        <v>0.56185096478230223</v>
      </c>
      <c r="I4" s="58">
        <f t="shared" ca="1" si="0"/>
        <v>0.98116979506986202</v>
      </c>
      <c r="J4" s="58">
        <f t="shared" ca="1" si="0"/>
        <v>0.16000746966064761</v>
      </c>
      <c r="K4" s="58">
        <f t="shared" ca="1" si="0"/>
        <v>4.1897023156162172E-3</v>
      </c>
      <c r="L4" s="58">
        <f t="shared" ca="1" si="0"/>
        <v>0.49615402040975842</v>
      </c>
      <c r="N4" s="62">
        <v>10</v>
      </c>
      <c r="O4" s="58">
        <f ca="1">COUNTIF($C$17:$L$17,"Red")</f>
        <v>3</v>
      </c>
      <c r="P4" s="58">
        <f ca="1">COUNTIF($C$17:$L$17,"White")</f>
        <v>2</v>
      </c>
      <c r="Q4" s="58">
        <f ca="1">COUNTIF($C$17:$L$17,"Blue")</f>
        <v>5</v>
      </c>
    </row>
    <row r="5" spans="2:17" x14ac:dyDescent="0.25">
      <c r="B5" s="60">
        <v>3</v>
      </c>
      <c r="C5" s="58">
        <f t="shared" ca="1" si="1"/>
        <v>0.29016457834462506</v>
      </c>
      <c r="D5" s="58">
        <f t="shared" ca="1" si="0"/>
        <v>0.48590921559513567</v>
      </c>
      <c r="E5" s="58">
        <f t="shared" ca="1" si="0"/>
        <v>0.76080699890984582</v>
      </c>
      <c r="F5" s="58">
        <f t="shared" ca="1" si="0"/>
        <v>0.45158797814226437</v>
      </c>
      <c r="G5" s="58">
        <f t="shared" ca="1" si="0"/>
        <v>0.49922934513436301</v>
      </c>
      <c r="H5" s="58">
        <f t="shared" ca="1" si="0"/>
        <v>0.99916235469985026</v>
      </c>
      <c r="I5" s="58">
        <f t="shared" ca="1" si="0"/>
        <v>0.22351064559026856</v>
      </c>
      <c r="J5" s="58">
        <f t="shared" ca="1" si="0"/>
        <v>0.64448490726412444</v>
      </c>
      <c r="K5" s="58">
        <f t="shared" ca="1" si="0"/>
        <v>0.24213046296855623</v>
      </c>
      <c r="L5" s="58">
        <f t="shared" ca="1" si="0"/>
        <v>0.38002647304052273</v>
      </c>
      <c r="N5" s="64" t="s">
        <v>39</v>
      </c>
      <c r="O5" s="65">
        <f ca="1">O4/$N$4</f>
        <v>0.3</v>
      </c>
      <c r="P5" s="65">
        <f ca="1">P4/$N$4</f>
        <v>0.2</v>
      </c>
      <c r="Q5" s="65">
        <f ca="1">Q4/$N$4</f>
        <v>0.5</v>
      </c>
    </row>
    <row r="6" spans="2:17" x14ac:dyDescent="0.25">
      <c r="B6" s="60">
        <v>4</v>
      </c>
      <c r="C6" s="58">
        <f t="shared" ca="1" si="1"/>
        <v>0.19968135435372802</v>
      </c>
      <c r="D6" s="58">
        <f t="shared" ca="1" si="0"/>
        <v>0.7988134180585531</v>
      </c>
      <c r="E6" s="58">
        <f t="shared" ca="1" si="0"/>
        <v>0.15082007350089821</v>
      </c>
      <c r="F6" s="58">
        <f t="shared" ca="1" si="0"/>
        <v>0.42457766105150385</v>
      </c>
      <c r="G6" s="58">
        <f t="shared" ca="1" si="0"/>
        <v>0.68891664025140609</v>
      </c>
      <c r="H6" s="58">
        <f t="shared" ca="1" si="0"/>
        <v>0.15950672558156676</v>
      </c>
      <c r="I6" s="58">
        <f t="shared" ca="1" si="0"/>
        <v>0.90368988828994834</v>
      </c>
      <c r="J6" s="58">
        <f t="shared" ca="1" si="0"/>
        <v>0.80822079019024717</v>
      </c>
      <c r="K6" s="58">
        <f t="shared" ca="1" si="0"/>
        <v>0.95459835098720469</v>
      </c>
      <c r="L6" s="58">
        <f t="shared" ca="1" si="0"/>
        <v>0.92113583950993727</v>
      </c>
      <c r="N6" s="62">
        <v>20</v>
      </c>
      <c r="O6" s="58">
        <f ca="1">COUNTIF($C$17:$L$18,"Red")</f>
        <v>6</v>
      </c>
      <c r="P6" s="58">
        <f ca="1">COUNTIF($C$17:$L$18,"white")</f>
        <v>6</v>
      </c>
      <c r="Q6" s="58">
        <f ca="1">COUNTIF($C$17:$L$18,"blue")</f>
        <v>8</v>
      </c>
    </row>
    <row r="7" spans="2:17" x14ac:dyDescent="0.25">
      <c r="B7" s="60">
        <v>5</v>
      </c>
      <c r="C7" s="58">
        <f t="shared" ca="1" si="1"/>
        <v>0.75758309493989773</v>
      </c>
      <c r="D7" s="58">
        <f t="shared" ca="1" si="0"/>
        <v>0.37244512557892162</v>
      </c>
      <c r="E7" s="58">
        <f t="shared" ca="1" si="0"/>
        <v>6.0164614234016645E-2</v>
      </c>
      <c r="F7" s="58">
        <f t="shared" ca="1" si="0"/>
        <v>0.92957720337170369</v>
      </c>
      <c r="G7" s="58">
        <f t="shared" ca="1" si="0"/>
        <v>0.74594785978367595</v>
      </c>
      <c r="H7" s="58">
        <f t="shared" ca="1" si="0"/>
        <v>0.77994731000682205</v>
      </c>
      <c r="I7" s="58">
        <f t="shared" ca="1" si="0"/>
        <v>0.67948647038508736</v>
      </c>
      <c r="J7" s="58">
        <f t="shared" ca="1" si="0"/>
        <v>0.89360318649788451</v>
      </c>
      <c r="K7" s="58">
        <f t="shared" ca="1" si="0"/>
        <v>0.30477864611913552</v>
      </c>
      <c r="L7" s="58">
        <f t="shared" ca="1" si="0"/>
        <v>0.78718946149861979</v>
      </c>
      <c r="N7" s="64" t="s">
        <v>39</v>
      </c>
      <c r="O7" s="65">
        <f ca="1">O6/$N$6</f>
        <v>0.3</v>
      </c>
      <c r="P7" s="65">
        <f ca="1">P6/$N$6</f>
        <v>0.3</v>
      </c>
      <c r="Q7" s="65">
        <f ca="1">Q6/$N$6</f>
        <v>0.4</v>
      </c>
    </row>
    <row r="8" spans="2:17" x14ac:dyDescent="0.25">
      <c r="B8" s="60">
        <v>6</v>
      </c>
      <c r="C8" s="58">
        <f t="shared" ca="1" si="1"/>
        <v>0.32076344303710647</v>
      </c>
      <c r="D8" s="58">
        <f t="shared" ca="1" si="0"/>
        <v>0.27949806352157214</v>
      </c>
      <c r="E8" s="58">
        <f t="shared" ca="1" si="0"/>
        <v>0.60014759596173262</v>
      </c>
      <c r="F8" s="58">
        <f t="shared" ca="1" si="0"/>
        <v>0.17091515495523635</v>
      </c>
      <c r="G8" s="58">
        <f t="shared" ca="1" si="0"/>
        <v>0.85470714639971124</v>
      </c>
      <c r="H8" s="58">
        <f t="shared" ca="1" si="0"/>
        <v>0.32555854460581646</v>
      </c>
      <c r="I8" s="58">
        <f t="shared" ca="1" si="0"/>
        <v>0.2134169476957215</v>
      </c>
      <c r="J8" s="58">
        <f t="shared" ca="1" si="0"/>
        <v>0.74437822054733382</v>
      </c>
      <c r="K8" s="58">
        <f t="shared" ca="1" si="0"/>
        <v>0.5762201783154044</v>
      </c>
      <c r="L8" s="58">
        <f t="shared" ca="1" si="0"/>
        <v>0.17826219559704126</v>
      </c>
      <c r="N8" s="62">
        <v>30</v>
      </c>
      <c r="O8" s="58">
        <f ca="1">COUNTIF($C$17:$L$19,"Red")</f>
        <v>9</v>
      </c>
      <c r="P8" s="58">
        <f ca="1">COUNTIF($C$17:$L$19,"white")</f>
        <v>10</v>
      </c>
      <c r="Q8" s="58">
        <f ca="1">COUNTIF($C$17:$L$19,"blue")</f>
        <v>11</v>
      </c>
    </row>
    <row r="9" spans="2:17" x14ac:dyDescent="0.25">
      <c r="B9" s="60">
        <v>7</v>
      </c>
      <c r="C9" s="58">
        <f t="shared" ca="1" si="1"/>
        <v>0.54084965220276626</v>
      </c>
      <c r="D9" s="58">
        <f t="shared" ca="1" si="0"/>
        <v>0.55891989792311891</v>
      </c>
      <c r="E9" s="58">
        <f t="shared" ca="1" si="0"/>
        <v>0.9699307984571941</v>
      </c>
      <c r="F9" s="58">
        <f t="shared" ca="1" si="0"/>
        <v>0.97604255804776097</v>
      </c>
      <c r="G9" s="58">
        <f t="shared" ca="1" si="0"/>
        <v>0.41281321272075566</v>
      </c>
      <c r="H9" s="58">
        <f t="shared" ca="1" si="0"/>
        <v>0.32106161572974812</v>
      </c>
      <c r="I9" s="58">
        <f t="shared" ca="1" si="0"/>
        <v>0.55865176298015695</v>
      </c>
      <c r="J9" s="58">
        <f t="shared" ca="1" si="0"/>
        <v>0.58728931569678866</v>
      </c>
      <c r="K9" s="58">
        <f t="shared" ca="1" si="0"/>
        <v>0.84617740339409864</v>
      </c>
      <c r="L9" s="58">
        <f t="shared" ca="1" si="0"/>
        <v>1.3219626994303346E-2</v>
      </c>
      <c r="N9" s="64" t="s">
        <v>39</v>
      </c>
      <c r="O9" s="65">
        <f ca="1">O8/$N$8</f>
        <v>0.3</v>
      </c>
      <c r="P9" s="65">
        <f ca="1">P8/$N$8</f>
        <v>0.33333333333333331</v>
      </c>
      <c r="Q9" s="65">
        <f ca="1">Q8/$N$8</f>
        <v>0.36666666666666664</v>
      </c>
    </row>
    <row r="10" spans="2:17" x14ac:dyDescent="0.25">
      <c r="B10" s="60">
        <v>8</v>
      </c>
      <c r="C10" s="58">
        <f t="shared" ca="1" si="1"/>
        <v>0.54608076318914178</v>
      </c>
      <c r="D10" s="58">
        <f t="shared" ca="1" si="0"/>
        <v>0.99734621590001715</v>
      </c>
      <c r="E10" s="58">
        <f t="shared" ca="1" si="0"/>
        <v>0.61671360074619197</v>
      </c>
      <c r="F10" s="58">
        <f t="shared" ca="1" si="0"/>
        <v>0.59436893716612715</v>
      </c>
      <c r="G10" s="58">
        <f t="shared" ca="1" si="0"/>
        <v>0.2822139317651392</v>
      </c>
      <c r="H10" s="58">
        <f t="shared" ca="1" si="0"/>
        <v>0.24611835155259298</v>
      </c>
      <c r="I10" s="58">
        <f t="shared" ca="1" si="0"/>
        <v>0.35491659466578807</v>
      </c>
      <c r="J10" s="58">
        <f t="shared" ca="1" si="0"/>
        <v>0.59246648526258883</v>
      </c>
      <c r="K10" s="58">
        <f t="shared" ca="1" si="0"/>
        <v>0.99906536784406008</v>
      </c>
      <c r="L10" s="58">
        <f t="shared" ca="1" si="0"/>
        <v>0.70350404859900295</v>
      </c>
      <c r="N10" s="62">
        <v>50</v>
      </c>
      <c r="O10" s="58">
        <f ca="1">COUNTIF($C$17:$L$21,"Red")</f>
        <v>13</v>
      </c>
      <c r="P10" s="58">
        <f ca="1">COUNTIF($C$17:$L$21,"White")</f>
        <v>13</v>
      </c>
      <c r="Q10" s="58">
        <f ca="1">COUNTIF($C$17:$L$21,"Blue")</f>
        <v>24</v>
      </c>
    </row>
    <row r="11" spans="2:17" x14ac:dyDescent="0.25">
      <c r="B11" s="60">
        <v>9</v>
      </c>
      <c r="C11" s="58">
        <f t="shared" ca="1" si="1"/>
        <v>0.2050401682834726</v>
      </c>
      <c r="D11" s="58">
        <f t="shared" ca="1" si="0"/>
        <v>0.12216136251551313</v>
      </c>
      <c r="E11" s="58">
        <f t="shared" ca="1" si="0"/>
        <v>0.37128261326755396</v>
      </c>
      <c r="F11" s="58">
        <f t="shared" ca="1" si="0"/>
        <v>0.4615084047300726</v>
      </c>
      <c r="G11" s="58">
        <f t="shared" ca="1" si="0"/>
        <v>0.66161240205814531</v>
      </c>
      <c r="H11" s="58">
        <f t="shared" ca="1" si="0"/>
        <v>0.23196282251430922</v>
      </c>
      <c r="I11" s="58">
        <f t="shared" ca="1" si="0"/>
        <v>0.42908807158822748</v>
      </c>
      <c r="J11" s="58">
        <f t="shared" ca="1" si="0"/>
        <v>0.19589099990255865</v>
      </c>
      <c r="K11" s="58">
        <f t="shared" ca="1" si="0"/>
        <v>0.19361086427263186</v>
      </c>
      <c r="L11" s="58">
        <f t="shared" ca="1" si="0"/>
        <v>5.5400882527963824E-2</v>
      </c>
      <c r="N11" s="64" t="s">
        <v>39</v>
      </c>
      <c r="O11" s="65">
        <f ca="1">O10/$N$10</f>
        <v>0.26</v>
      </c>
      <c r="P11" s="65">
        <f ca="1">P10/$N$10</f>
        <v>0.26</v>
      </c>
      <c r="Q11" s="65">
        <f ca="1">Q10/$N$10</f>
        <v>0.48</v>
      </c>
    </row>
    <row r="12" spans="2:17" x14ac:dyDescent="0.25">
      <c r="B12" s="60">
        <v>10</v>
      </c>
      <c r="C12" s="58">
        <f t="shared" ca="1" si="1"/>
        <v>0.66894587550099394</v>
      </c>
      <c r="D12" s="58">
        <f t="shared" ca="1" si="0"/>
        <v>0.94376865916332353</v>
      </c>
      <c r="E12" s="58">
        <f t="shared" ca="1" si="0"/>
        <v>4.6963766807655905E-2</v>
      </c>
      <c r="F12" s="58">
        <f t="shared" ca="1" si="0"/>
        <v>0.69050455307158076</v>
      </c>
      <c r="G12" s="58">
        <f t="shared" ca="1" si="0"/>
        <v>0.10233261520765424</v>
      </c>
      <c r="H12" s="58">
        <f t="shared" ca="1" si="0"/>
        <v>5.9567604969579246E-4</v>
      </c>
      <c r="I12" s="58">
        <f t="shared" ca="1" si="0"/>
        <v>0.72256814579755624</v>
      </c>
      <c r="J12" s="58">
        <f t="shared" ca="1" si="0"/>
        <v>0.10403232021678221</v>
      </c>
      <c r="K12" s="58">
        <f t="shared" ca="1" si="0"/>
        <v>5.726772946190084E-2</v>
      </c>
      <c r="L12" s="58">
        <f t="shared" ca="1" si="0"/>
        <v>0.63383484654544509</v>
      </c>
      <c r="N12" s="62">
        <v>100</v>
      </c>
      <c r="O12" s="58">
        <f ca="1">COUNTIF($C$17:$L$26,"Red")</f>
        <v>31</v>
      </c>
      <c r="P12" s="58">
        <f ca="1">COUNTIF($C$17:$L$26,"White")</f>
        <v>29</v>
      </c>
      <c r="Q12" s="58">
        <f ca="1">COUNTIF($C$17:$L$26,"Blue")</f>
        <v>40</v>
      </c>
    </row>
    <row r="13" spans="2:17" x14ac:dyDescent="0.25">
      <c r="N13" s="64" t="s">
        <v>39</v>
      </c>
      <c r="O13" s="65">
        <f ca="1">O12/$N$12</f>
        <v>0.31</v>
      </c>
      <c r="P13" s="65">
        <f ca="1">P12/$N$12</f>
        <v>0.28999999999999998</v>
      </c>
      <c r="Q13" s="65">
        <f ca="1">Q12/$N$12</f>
        <v>0.4</v>
      </c>
    </row>
    <row r="16" spans="2:17" x14ac:dyDescent="0.25">
      <c r="B16" s="59"/>
      <c r="C16" s="60">
        <f t="array" ref="C16:L16">TRANSPOSE(B17:B26)</f>
        <v>1</v>
      </c>
      <c r="D16" s="60">
        <v>2</v>
      </c>
      <c r="E16" s="60">
        <v>3</v>
      </c>
      <c r="F16" s="60">
        <v>4</v>
      </c>
      <c r="G16" s="60">
        <v>5</v>
      </c>
      <c r="H16" s="60">
        <v>6</v>
      </c>
      <c r="I16" s="60">
        <v>7</v>
      </c>
      <c r="J16" s="60">
        <v>8</v>
      </c>
      <c r="K16" s="60">
        <v>9</v>
      </c>
      <c r="L16" s="60">
        <v>10</v>
      </c>
      <c r="N16" t="s">
        <v>40</v>
      </c>
      <c r="O16" t="s">
        <v>95</v>
      </c>
      <c r="P16" t="s">
        <v>96</v>
      </c>
      <c r="Q16" t="s">
        <v>97</v>
      </c>
    </row>
    <row r="17" spans="2:17" x14ac:dyDescent="0.25">
      <c r="B17" s="60">
        <v>1</v>
      </c>
      <c r="C17" s="58" t="str">
        <f ca="1">IF(C3&lt;0.3,"Red",IF(C3&lt;0.6,"White","Blue"))</f>
        <v>Blue</v>
      </c>
      <c r="D17" s="58" t="str">
        <f t="shared" ref="D17:L17" ca="1" si="2">IF(D3&lt;0.3,"Red",IF(D3&lt;0.6,"White","Blue"))</f>
        <v>Blue</v>
      </c>
      <c r="E17" s="58" t="str">
        <f t="shared" ca="1" si="2"/>
        <v>Blue</v>
      </c>
      <c r="F17" s="58" t="str">
        <f t="shared" ca="1" si="2"/>
        <v>Blue</v>
      </c>
      <c r="G17" s="58" t="str">
        <f t="shared" ca="1" si="2"/>
        <v>Red</v>
      </c>
      <c r="H17" s="58" t="str">
        <f t="shared" ca="1" si="2"/>
        <v>White</v>
      </c>
      <c r="I17" s="58" t="str">
        <f t="shared" ca="1" si="2"/>
        <v>Red</v>
      </c>
      <c r="J17" s="58" t="str">
        <f t="shared" ca="1" si="2"/>
        <v>Red</v>
      </c>
      <c r="K17" s="58" t="str">
        <f t="shared" ca="1" si="2"/>
        <v>White</v>
      </c>
      <c r="L17" s="58" t="str">
        <f t="shared" ca="1" si="2"/>
        <v>Blue</v>
      </c>
      <c r="N17" t="s">
        <v>41</v>
      </c>
      <c r="O17" s="66">
        <f ca="1">O5</f>
        <v>0.3</v>
      </c>
      <c r="P17" s="66">
        <f ca="1">P5</f>
        <v>0.2</v>
      </c>
      <c r="Q17" s="66">
        <f ca="1">Q5</f>
        <v>0.5</v>
      </c>
    </row>
    <row r="18" spans="2:17" x14ac:dyDescent="0.25">
      <c r="B18" s="60">
        <v>2</v>
      </c>
      <c r="C18" s="58" t="str">
        <f t="shared" ref="C18:L18" ca="1" si="3">IF(C4&lt;0.3,"Red",IF(C4&lt;0.6,"White","Blue"))</f>
        <v>Blue</v>
      </c>
      <c r="D18" s="58" t="str">
        <f t="shared" ca="1" si="3"/>
        <v>Red</v>
      </c>
      <c r="E18" s="58" t="str">
        <f t="shared" ca="1" si="3"/>
        <v>White</v>
      </c>
      <c r="F18" s="58" t="str">
        <f t="shared" ca="1" si="3"/>
        <v>Blue</v>
      </c>
      <c r="G18" s="58" t="str">
        <f t="shared" ca="1" si="3"/>
        <v>White</v>
      </c>
      <c r="H18" s="58" t="str">
        <f t="shared" ca="1" si="3"/>
        <v>White</v>
      </c>
      <c r="I18" s="58" t="str">
        <f t="shared" ca="1" si="3"/>
        <v>Blue</v>
      </c>
      <c r="J18" s="58" t="str">
        <f t="shared" ca="1" si="3"/>
        <v>Red</v>
      </c>
      <c r="K18" s="58" t="str">
        <f t="shared" ca="1" si="3"/>
        <v>Red</v>
      </c>
      <c r="L18" s="58" t="str">
        <f t="shared" ca="1" si="3"/>
        <v>White</v>
      </c>
      <c r="N18" t="s">
        <v>42</v>
      </c>
      <c r="O18" s="66">
        <f ca="1">O7</f>
        <v>0.3</v>
      </c>
      <c r="P18" s="66">
        <f ca="1">P7</f>
        <v>0.3</v>
      </c>
      <c r="Q18" s="66">
        <f ca="1">Q7</f>
        <v>0.4</v>
      </c>
    </row>
    <row r="19" spans="2:17" x14ac:dyDescent="0.25">
      <c r="B19" s="60">
        <v>3</v>
      </c>
      <c r="C19" s="58" t="str">
        <f t="shared" ref="C19:L19" ca="1" si="4">IF(C5&lt;0.3,"Red",IF(C5&lt;0.6,"White","Blue"))</f>
        <v>Red</v>
      </c>
      <c r="D19" s="58" t="str">
        <f t="shared" ca="1" si="4"/>
        <v>White</v>
      </c>
      <c r="E19" s="58" t="str">
        <f t="shared" ca="1" si="4"/>
        <v>Blue</v>
      </c>
      <c r="F19" s="58" t="str">
        <f t="shared" ca="1" si="4"/>
        <v>White</v>
      </c>
      <c r="G19" s="58" t="str">
        <f t="shared" ca="1" si="4"/>
        <v>White</v>
      </c>
      <c r="H19" s="58" t="str">
        <f t="shared" ca="1" si="4"/>
        <v>Blue</v>
      </c>
      <c r="I19" s="58" t="str">
        <f t="shared" ca="1" si="4"/>
        <v>Red</v>
      </c>
      <c r="J19" s="58" t="str">
        <f t="shared" ca="1" si="4"/>
        <v>Blue</v>
      </c>
      <c r="K19" s="58" t="str">
        <f t="shared" ca="1" si="4"/>
        <v>Red</v>
      </c>
      <c r="L19" s="58" t="str">
        <f t="shared" ca="1" si="4"/>
        <v>White</v>
      </c>
      <c r="N19" t="s">
        <v>43</v>
      </c>
      <c r="O19" s="66">
        <f ca="1">O9</f>
        <v>0.3</v>
      </c>
      <c r="P19" s="66">
        <f ca="1">P9</f>
        <v>0.33333333333333331</v>
      </c>
      <c r="Q19" s="66">
        <f ca="1">Q9</f>
        <v>0.36666666666666664</v>
      </c>
    </row>
    <row r="20" spans="2:17" x14ac:dyDescent="0.25">
      <c r="B20" s="60">
        <v>4</v>
      </c>
      <c r="C20" s="58" t="str">
        <f t="shared" ref="C20:L20" ca="1" si="5">IF(C6&lt;0.3,"Red",IF(C6&lt;0.6,"White","Blue"))</f>
        <v>Red</v>
      </c>
      <c r="D20" s="58" t="str">
        <f t="shared" ca="1" si="5"/>
        <v>Blue</v>
      </c>
      <c r="E20" s="58" t="str">
        <f t="shared" ca="1" si="5"/>
        <v>Red</v>
      </c>
      <c r="F20" s="58" t="str">
        <f t="shared" ca="1" si="5"/>
        <v>White</v>
      </c>
      <c r="G20" s="58" t="str">
        <f t="shared" ca="1" si="5"/>
        <v>Blue</v>
      </c>
      <c r="H20" s="58" t="str">
        <f t="shared" ca="1" si="5"/>
        <v>Red</v>
      </c>
      <c r="I20" s="58" t="str">
        <f t="shared" ca="1" si="5"/>
        <v>Blue</v>
      </c>
      <c r="J20" s="58" t="str">
        <f t="shared" ca="1" si="5"/>
        <v>Blue</v>
      </c>
      <c r="K20" s="58" t="str">
        <f t="shared" ca="1" si="5"/>
        <v>Blue</v>
      </c>
      <c r="L20" s="58" t="str">
        <f t="shared" ca="1" si="5"/>
        <v>Blue</v>
      </c>
      <c r="N20" t="s">
        <v>44</v>
      </c>
      <c r="O20" s="66">
        <f ca="1">O11</f>
        <v>0.26</v>
      </c>
      <c r="P20" s="66">
        <f ca="1">P11</f>
        <v>0.26</v>
      </c>
      <c r="Q20" s="66">
        <f ca="1">Q11</f>
        <v>0.48</v>
      </c>
    </row>
    <row r="21" spans="2:17" x14ac:dyDescent="0.25">
      <c r="B21" s="60">
        <v>5</v>
      </c>
      <c r="C21" s="58" t="str">
        <f t="shared" ref="C21:L21" ca="1" si="6">IF(C7&lt;0.3,"Red",IF(C7&lt;0.6,"White","Blue"))</f>
        <v>Blue</v>
      </c>
      <c r="D21" s="58" t="str">
        <f t="shared" ca="1" si="6"/>
        <v>White</v>
      </c>
      <c r="E21" s="58" t="str">
        <f t="shared" ca="1" si="6"/>
        <v>Red</v>
      </c>
      <c r="F21" s="58" t="str">
        <f t="shared" ca="1" si="6"/>
        <v>Blue</v>
      </c>
      <c r="G21" s="58" t="str">
        <f t="shared" ca="1" si="6"/>
        <v>Blue</v>
      </c>
      <c r="H21" s="58" t="str">
        <f t="shared" ca="1" si="6"/>
        <v>Blue</v>
      </c>
      <c r="I21" s="58" t="str">
        <f t="shared" ca="1" si="6"/>
        <v>Blue</v>
      </c>
      <c r="J21" s="58" t="str">
        <f t="shared" ca="1" si="6"/>
        <v>Blue</v>
      </c>
      <c r="K21" s="58" t="str">
        <f t="shared" ca="1" si="6"/>
        <v>White</v>
      </c>
      <c r="L21" s="58" t="str">
        <f t="shared" ca="1" si="6"/>
        <v>Blue</v>
      </c>
      <c r="N21" t="s">
        <v>45</v>
      </c>
      <c r="O21" s="66">
        <f ca="1">O13</f>
        <v>0.31</v>
      </c>
      <c r="P21" s="66">
        <f ca="1">P13</f>
        <v>0.28999999999999998</v>
      </c>
      <c r="Q21" s="66">
        <f ca="1">Q13</f>
        <v>0.4</v>
      </c>
    </row>
    <row r="22" spans="2:17" x14ac:dyDescent="0.25">
      <c r="B22" s="60">
        <v>6</v>
      </c>
      <c r="C22" s="58" t="str">
        <f t="shared" ref="C22:L22" ca="1" si="7">IF(C8&lt;0.3,"Red",IF(C8&lt;0.6,"White","Blue"))</f>
        <v>White</v>
      </c>
      <c r="D22" s="58" t="str">
        <f t="shared" ca="1" si="7"/>
        <v>Red</v>
      </c>
      <c r="E22" s="58" t="str">
        <f t="shared" ca="1" si="7"/>
        <v>Blue</v>
      </c>
      <c r="F22" s="58" t="str">
        <f t="shared" ca="1" si="7"/>
        <v>Red</v>
      </c>
      <c r="G22" s="58" t="str">
        <f t="shared" ca="1" si="7"/>
        <v>Blue</v>
      </c>
      <c r="H22" s="58" t="str">
        <f t="shared" ca="1" si="7"/>
        <v>White</v>
      </c>
      <c r="I22" s="58" t="str">
        <f t="shared" ca="1" si="7"/>
        <v>Red</v>
      </c>
      <c r="J22" s="58" t="str">
        <f t="shared" ca="1" si="7"/>
        <v>Blue</v>
      </c>
      <c r="K22" s="58" t="str">
        <f t="shared" ca="1" si="7"/>
        <v>White</v>
      </c>
      <c r="L22" s="58" t="str">
        <f t="shared" ca="1" si="7"/>
        <v>Red</v>
      </c>
    </row>
    <row r="23" spans="2:17" x14ac:dyDescent="0.25">
      <c r="B23" s="60">
        <v>7</v>
      </c>
      <c r="C23" s="58" t="str">
        <f t="shared" ref="C23:L23" ca="1" si="8">IF(C9&lt;0.3,"Red",IF(C9&lt;0.6,"White","Blue"))</f>
        <v>White</v>
      </c>
      <c r="D23" s="58" t="str">
        <f t="shared" ca="1" si="8"/>
        <v>White</v>
      </c>
      <c r="E23" s="58" t="str">
        <f t="shared" ca="1" si="8"/>
        <v>Blue</v>
      </c>
      <c r="F23" s="58" t="str">
        <f t="shared" ca="1" si="8"/>
        <v>Blue</v>
      </c>
      <c r="G23" s="58" t="str">
        <f t="shared" ca="1" si="8"/>
        <v>White</v>
      </c>
      <c r="H23" s="58" t="str">
        <f t="shared" ca="1" si="8"/>
        <v>White</v>
      </c>
      <c r="I23" s="58" t="str">
        <f t="shared" ca="1" si="8"/>
        <v>White</v>
      </c>
      <c r="J23" s="58" t="str">
        <f t="shared" ca="1" si="8"/>
        <v>White</v>
      </c>
      <c r="K23" s="58" t="str">
        <f t="shared" ca="1" si="8"/>
        <v>Blue</v>
      </c>
      <c r="L23" s="58" t="str">
        <f t="shared" ca="1" si="8"/>
        <v>Red</v>
      </c>
    </row>
    <row r="24" spans="2:17" x14ac:dyDescent="0.25">
      <c r="B24" s="60">
        <v>8</v>
      </c>
      <c r="C24" s="58" t="str">
        <f t="shared" ref="C24:L24" ca="1" si="9">IF(C10&lt;0.3,"Red",IF(C10&lt;0.6,"White","Blue"))</f>
        <v>White</v>
      </c>
      <c r="D24" s="58" t="str">
        <f t="shared" ca="1" si="9"/>
        <v>Blue</v>
      </c>
      <c r="E24" s="58" t="str">
        <f t="shared" ca="1" si="9"/>
        <v>Blue</v>
      </c>
      <c r="F24" s="58" t="str">
        <f t="shared" ca="1" si="9"/>
        <v>White</v>
      </c>
      <c r="G24" s="58" t="str">
        <f t="shared" ca="1" si="9"/>
        <v>Red</v>
      </c>
      <c r="H24" s="58" t="str">
        <f t="shared" ca="1" si="9"/>
        <v>Red</v>
      </c>
      <c r="I24" s="58" t="str">
        <f t="shared" ca="1" si="9"/>
        <v>White</v>
      </c>
      <c r="J24" s="58" t="str">
        <f t="shared" ca="1" si="9"/>
        <v>White</v>
      </c>
      <c r="K24" s="58" t="str">
        <f t="shared" ca="1" si="9"/>
        <v>Blue</v>
      </c>
      <c r="L24" s="58" t="str">
        <f t="shared" ca="1" si="9"/>
        <v>Blue</v>
      </c>
    </row>
    <row r="25" spans="2:17" x14ac:dyDescent="0.25">
      <c r="B25" s="60">
        <v>9</v>
      </c>
      <c r="C25" s="58" t="str">
        <f t="shared" ref="C25:L25" ca="1" si="10">IF(C11&lt;0.3,"Red",IF(C11&lt;0.6,"White","Blue"))</f>
        <v>Red</v>
      </c>
      <c r="D25" s="58" t="str">
        <f t="shared" ca="1" si="10"/>
        <v>Red</v>
      </c>
      <c r="E25" s="58" t="str">
        <f t="shared" ca="1" si="10"/>
        <v>White</v>
      </c>
      <c r="F25" s="58" t="str">
        <f t="shared" ca="1" si="10"/>
        <v>White</v>
      </c>
      <c r="G25" s="58" t="str">
        <f t="shared" ca="1" si="10"/>
        <v>Blue</v>
      </c>
      <c r="H25" s="58" t="str">
        <f t="shared" ca="1" si="10"/>
        <v>Red</v>
      </c>
      <c r="I25" s="58" t="str">
        <f t="shared" ca="1" si="10"/>
        <v>White</v>
      </c>
      <c r="J25" s="58" t="str">
        <f t="shared" ca="1" si="10"/>
        <v>Red</v>
      </c>
      <c r="K25" s="58" t="str">
        <f t="shared" ca="1" si="10"/>
        <v>Red</v>
      </c>
      <c r="L25" s="58" t="str">
        <f t="shared" ca="1" si="10"/>
        <v>Red</v>
      </c>
    </row>
    <row r="26" spans="2:17" x14ac:dyDescent="0.25">
      <c r="B26" s="60">
        <v>10</v>
      </c>
      <c r="C26" s="58" t="str">
        <f t="shared" ref="C26:L26" ca="1" si="11">IF(C12&lt;0.3,"Red",IF(C12&lt;0.6,"White","Blue"))</f>
        <v>Blue</v>
      </c>
      <c r="D26" s="58" t="str">
        <f t="shared" ca="1" si="11"/>
        <v>Blue</v>
      </c>
      <c r="E26" s="58" t="str">
        <f t="shared" ca="1" si="11"/>
        <v>Red</v>
      </c>
      <c r="F26" s="58" t="str">
        <f t="shared" ca="1" si="11"/>
        <v>Blue</v>
      </c>
      <c r="G26" s="58" t="str">
        <f t="shared" ca="1" si="11"/>
        <v>Red</v>
      </c>
      <c r="H26" s="58" t="str">
        <f t="shared" ca="1" si="11"/>
        <v>Red</v>
      </c>
      <c r="I26" s="58" t="str">
        <f t="shared" ca="1" si="11"/>
        <v>Blue</v>
      </c>
      <c r="J26" s="58" t="str">
        <f t="shared" ca="1" si="11"/>
        <v>Red</v>
      </c>
      <c r="K26" s="58" t="str">
        <f t="shared" ca="1" si="11"/>
        <v>Red</v>
      </c>
      <c r="L26" s="58" t="str">
        <f t="shared" ca="1" si="11"/>
        <v>Blue</v>
      </c>
    </row>
    <row r="28" spans="2:17" ht="18.75" x14ac:dyDescent="0.3">
      <c r="B28" s="61"/>
      <c r="C28" s="98" t="s">
        <v>34</v>
      </c>
      <c r="D28" s="98"/>
      <c r="E28" s="98"/>
      <c r="F28" s="98"/>
      <c r="G28" s="98"/>
      <c r="H28" s="98"/>
      <c r="I28" s="98"/>
      <c r="J28" s="98"/>
      <c r="K28" s="61"/>
      <c r="L28" s="61"/>
    </row>
  </sheetData>
  <mergeCells count="1">
    <mergeCell ref="C28:J28"/>
  </mergeCells>
  <conditionalFormatting sqref="C17:L26">
    <cfRule type="containsText" dxfId="2" priority="2" operator="containsText" text="blue">
      <formula>NOT(ISERROR(SEARCH("blue",C17)))</formula>
    </cfRule>
    <cfRule type="containsText" dxfId="1" priority="3" operator="containsText" text="Red">
      <formula>NOT(ISERROR(SEARCH("Red",C17)))</formula>
    </cfRule>
    <cfRule type="containsText" dxfId="0" priority="4" operator="containsText" text="&quot;Red&quot;">
      <formula>NOT(ISERROR(SEARCH("""Red""",C17)))</formula>
    </cfRule>
  </conditionalFormatting>
  <conditionalFormatting sqref="O17:Q2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1" tint="4.9989318521683403E-2"/>
  </sheetPr>
  <dimension ref="C2:E41"/>
  <sheetViews>
    <sheetView topLeftCell="A6" zoomScale="120" zoomScaleNormal="120" workbookViewId="0">
      <selection activeCell="B37" sqref="B37"/>
    </sheetView>
  </sheetViews>
  <sheetFormatPr defaultRowHeight="15" x14ac:dyDescent="0.25"/>
  <cols>
    <col min="5" max="5" width="17.5703125" customWidth="1"/>
  </cols>
  <sheetData>
    <row r="2" spans="3:5" x14ac:dyDescent="0.25">
      <c r="C2" t="s">
        <v>67</v>
      </c>
      <c r="D2" t="s">
        <v>68</v>
      </c>
      <c r="E2" t="s">
        <v>69</v>
      </c>
    </row>
    <row r="3" spans="3:5" x14ac:dyDescent="0.25">
      <c r="C3">
        <v>1</v>
      </c>
      <c r="D3">
        <v>74</v>
      </c>
      <c r="E3">
        <v>153</v>
      </c>
    </row>
    <row r="4" spans="3:5" x14ac:dyDescent="0.25">
      <c r="C4">
        <v>2</v>
      </c>
      <c r="D4">
        <v>31</v>
      </c>
      <c r="E4">
        <v>91</v>
      </c>
    </row>
    <row r="5" spans="3:5" x14ac:dyDescent="0.25">
      <c r="C5">
        <v>3</v>
      </c>
      <c r="D5">
        <v>40</v>
      </c>
      <c r="E5">
        <v>183</v>
      </c>
    </row>
    <row r="6" spans="3:5" x14ac:dyDescent="0.25">
      <c r="C6">
        <v>4</v>
      </c>
      <c r="D6">
        <v>69</v>
      </c>
      <c r="E6">
        <v>84</v>
      </c>
    </row>
    <row r="7" spans="3:5" x14ac:dyDescent="0.25">
      <c r="C7">
        <v>5</v>
      </c>
      <c r="D7">
        <v>18</v>
      </c>
      <c r="E7">
        <v>86</v>
      </c>
    </row>
    <row r="8" spans="3:5" x14ac:dyDescent="0.25">
      <c r="C8">
        <v>6</v>
      </c>
      <c r="D8">
        <v>17</v>
      </c>
      <c r="E8">
        <v>189</v>
      </c>
    </row>
    <row r="9" spans="3:5" x14ac:dyDescent="0.25">
      <c r="C9">
        <v>7</v>
      </c>
      <c r="D9">
        <v>36</v>
      </c>
      <c r="E9">
        <v>170</v>
      </c>
    </row>
    <row r="10" spans="3:5" x14ac:dyDescent="0.25">
      <c r="C10">
        <v>8</v>
      </c>
      <c r="D10">
        <v>71</v>
      </c>
      <c r="E10">
        <v>103</v>
      </c>
    </row>
    <row r="11" spans="3:5" x14ac:dyDescent="0.25">
      <c r="C11">
        <v>9</v>
      </c>
      <c r="D11">
        <v>43</v>
      </c>
      <c r="E11">
        <v>125</v>
      </c>
    </row>
    <row r="12" spans="3:5" x14ac:dyDescent="0.25">
      <c r="C12">
        <v>10</v>
      </c>
      <c r="D12">
        <v>25</v>
      </c>
      <c r="E12">
        <v>72</v>
      </c>
    </row>
    <row r="13" spans="3:5" x14ac:dyDescent="0.25">
      <c r="C13">
        <v>11</v>
      </c>
      <c r="D13">
        <v>28</v>
      </c>
      <c r="E13">
        <v>61</v>
      </c>
    </row>
    <row r="14" spans="3:5" x14ac:dyDescent="0.25">
      <c r="C14">
        <v>12</v>
      </c>
      <c r="D14">
        <v>77</v>
      </c>
      <c r="E14">
        <v>147</v>
      </c>
    </row>
    <row r="15" spans="3:5" x14ac:dyDescent="0.25">
      <c r="C15">
        <v>13</v>
      </c>
      <c r="D15">
        <v>30</v>
      </c>
      <c r="E15">
        <v>88</v>
      </c>
    </row>
    <row r="16" spans="3:5" x14ac:dyDescent="0.25">
      <c r="C16">
        <v>14</v>
      </c>
      <c r="D16">
        <v>18</v>
      </c>
      <c r="E16">
        <v>148</v>
      </c>
    </row>
    <row r="17" spans="3:5" x14ac:dyDescent="0.25">
      <c r="C17">
        <v>15</v>
      </c>
      <c r="D17">
        <v>45</v>
      </c>
      <c r="E17">
        <v>109</v>
      </c>
    </row>
    <row r="18" spans="3:5" x14ac:dyDescent="0.25">
      <c r="C18">
        <v>16</v>
      </c>
      <c r="D18">
        <v>16</v>
      </c>
      <c r="E18">
        <v>100</v>
      </c>
    </row>
    <row r="19" spans="3:5" x14ac:dyDescent="0.25">
      <c r="C19">
        <v>17</v>
      </c>
      <c r="D19">
        <v>26</v>
      </c>
      <c r="E19">
        <v>159</v>
      </c>
    </row>
    <row r="20" spans="3:5" x14ac:dyDescent="0.25">
      <c r="C20">
        <v>18</v>
      </c>
      <c r="D20">
        <v>45</v>
      </c>
      <c r="E20">
        <v>139</v>
      </c>
    </row>
    <row r="21" spans="3:5" x14ac:dyDescent="0.25">
      <c r="C21">
        <v>19</v>
      </c>
      <c r="D21">
        <v>57</v>
      </c>
      <c r="E21">
        <v>79</v>
      </c>
    </row>
    <row r="22" spans="3:5" x14ac:dyDescent="0.25">
      <c r="C22">
        <v>20</v>
      </c>
      <c r="D22">
        <v>78</v>
      </c>
      <c r="E22">
        <v>181</v>
      </c>
    </row>
    <row r="23" spans="3:5" x14ac:dyDescent="0.25">
      <c r="C23">
        <v>21</v>
      </c>
      <c r="D23">
        <v>32</v>
      </c>
      <c r="E23">
        <v>65</v>
      </c>
    </row>
    <row r="24" spans="3:5" x14ac:dyDescent="0.25">
      <c r="C24">
        <v>22</v>
      </c>
      <c r="D24">
        <v>69</v>
      </c>
      <c r="E24">
        <v>143</v>
      </c>
    </row>
    <row r="25" spans="3:5" x14ac:dyDescent="0.25">
      <c r="C25">
        <v>23</v>
      </c>
      <c r="D25">
        <v>63</v>
      </c>
      <c r="E25">
        <v>76</v>
      </c>
    </row>
    <row r="26" spans="3:5" x14ac:dyDescent="0.25">
      <c r="C26">
        <v>24</v>
      </c>
      <c r="D26">
        <v>73</v>
      </c>
      <c r="E26">
        <v>74</v>
      </c>
    </row>
    <row r="27" spans="3:5" x14ac:dyDescent="0.25">
      <c r="C27">
        <v>25</v>
      </c>
      <c r="D27">
        <v>46</v>
      </c>
      <c r="E27">
        <v>166</v>
      </c>
    </row>
    <row r="28" spans="3:5" x14ac:dyDescent="0.25">
      <c r="C28">
        <v>26</v>
      </c>
      <c r="D28">
        <v>50</v>
      </c>
      <c r="E28">
        <v>169</v>
      </c>
    </row>
    <row r="29" spans="3:5" x14ac:dyDescent="0.25">
      <c r="C29">
        <v>27</v>
      </c>
      <c r="D29">
        <v>66</v>
      </c>
      <c r="E29">
        <v>170</v>
      </c>
    </row>
    <row r="30" spans="3:5" x14ac:dyDescent="0.25">
      <c r="C30">
        <v>28</v>
      </c>
      <c r="D30">
        <v>69</v>
      </c>
      <c r="E30">
        <v>94</v>
      </c>
    </row>
    <row r="31" spans="3:5" x14ac:dyDescent="0.25">
      <c r="C31">
        <v>29</v>
      </c>
      <c r="D31">
        <v>18</v>
      </c>
      <c r="E31">
        <v>61</v>
      </c>
    </row>
    <row r="32" spans="3:5" x14ac:dyDescent="0.25">
      <c r="C32">
        <v>30</v>
      </c>
      <c r="D32">
        <v>42</v>
      </c>
      <c r="E32">
        <v>146</v>
      </c>
    </row>
    <row r="33" spans="3:5" x14ac:dyDescent="0.25">
      <c r="C33">
        <v>31</v>
      </c>
      <c r="D33">
        <v>68</v>
      </c>
      <c r="E33">
        <v>158</v>
      </c>
    </row>
    <row r="34" spans="3:5" x14ac:dyDescent="0.25">
      <c r="C34">
        <v>32</v>
      </c>
      <c r="D34">
        <v>77</v>
      </c>
      <c r="E34">
        <v>141</v>
      </c>
    </row>
    <row r="35" spans="3:5" x14ac:dyDescent="0.25">
      <c r="C35">
        <v>33</v>
      </c>
      <c r="D35">
        <v>34</v>
      </c>
      <c r="E35">
        <v>94</v>
      </c>
    </row>
    <row r="36" spans="3:5" x14ac:dyDescent="0.25">
      <c r="C36">
        <v>34</v>
      </c>
      <c r="D36">
        <v>65</v>
      </c>
      <c r="E36">
        <v>148</v>
      </c>
    </row>
    <row r="37" spans="3:5" x14ac:dyDescent="0.25">
      <c r="C37">
        <v>35</v>
      </c>
      <c r="D37">
        <v>77</v>
      </c>
      <c r="E37">
        <v>112</v>
      </c>
    </row>
    <row r="38" spans="3:5" x14ac:dyDescent="0.25">
      <c r="C38">
        <v>36</v>
      </c>
      <c r="D38">
        <v>68</v>
      </c>
      <c r="E38">
        <v>137</v>
      </c>
    </row>
    <row r="39" spans="3:5" x14ac:dyDescent="0.25">
      <c r="C39">
        <v>37</v>
      </c>
      <c r="D39">
        <v>37</v>
      </c>
      <c r="E39">
        <v>183</v>
      </c>
    </row>
    <row r="40" spans="3:5" x14ac:dyDescent="0.25">
      <c r="C40">
        <v>38</v>
      </c>
      <c r="D40">
        <v>76</v>
      </c>
      <c r="E40">
        <v>141</v>
      </c>
    </row>
    <row r="41" spans="3:5" x14ac:dyDescent="0.25">
      <c r="C41">
        <v>39</v>
      </c>
      <c r="D41">
        <v>46</v>
      </c>
      <c r="E41">
        <v>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C18"/>
  <sheetViews>
    <sheetView zoomScale="160" zoomScaleNormal="160" workbookViewId="0">
      <selection activeCell="C4" sqref="C4"/>
    </sheetView>
  </sheetViews>
  <sheetFormatPr defaultRowHeight="15" x14ac:dyDescent="0.25"/>
  <sheetData>
    <row r="1" spans="2:3" x14ac:dyDescent="0.25">
      <c r="B1" s="8"/>
    </row>
    <row r="2" spans="2:3" ht="18.75" x14ac:dyDescent="0.3">
      <c r="B2" s="76" t="s">
        <v>46</v>
      </c>
      <c r="C2" s="78">
        <v>0.17</v>
      </c>
    </row>
    <row r="3" spans="2:3" ht="18.75" x14ac:dyDescent="0.3">
      <c r="B3" s="76" t="s">
        <v>47</v>
      </c>
      <c r="C3" s="78">
        <v>0.33</v>
      </c>
    </row>
    <row r="5" spans="2:3" x14ac:dyDescent="0.25">
      <c r="B5" t="s">
        <v>48</v>
      </c>
      <c r="C5" t="s">
        <v>49</v>
      </c>
    </row>
    <row r="6" spans="2:3" x14ac:dyDescent="0.25">
      <c r="C6" s="77" cm="1">
        <f t="array" aca="1" ref="C6" ca="1">low_+(high_-low_)*RAND()</f>
        <v>0.26755442014614456</v>
      </c>
    </row>
    <row r="7" spans="2:3" x14ac:dyDescent="0.25">
      <c r="C7" s="77" cm="1">
        <f t="array" aca="1" ref="C7" ca="1">low_+(high_-low_)*RAND()</f>
        <v>0.29877064274671383</v>
      </c>
    </row>
    <row r="8" spans="2:3" x14ac:dyDescent="0.25">
      <c r="C8" s="77" cm="1">
        <f t="array" aca="1" ref="C8" ca="1">low_+(high_-low_)*RAND()</f>
        <v>0.25951789542201614</v>
      </c>
    </row>
    <row r="9" spans="2:3" x14ac:dyDescent="0.25">
      <c r="C9" s="77" cm="1">
        <f t="array" aca="1" ref="C9" ca="1">low_+(high_-low_)*RAND()</f>
        <v>0.2927818965690408</v>
      </c>
    </row>
    <row r="10" spans="2:3" x14ac:dyDescent="0.25">
      <c r="C10" s="77" cm="1">
        <f t="array" aca="1" ref="C10" ca="1">low_+(high_-low_)*RAND()</f>
        <v>0.30197409678928372</v>
      </c>
    </row>
    <row r="11" spans="2:3" x14ac:dyDescent="0.25">
      <c r="C11" s="77" cm="1">
        <f t="array" aca="1" ref="C11" ca="1">low_+(high_-low_)*RAND()</f>
        <v>0.22231375004102472</v>
      </c>
    </row>
    <row r="12" spans="2:3" x14ac:dyDescent="0.25">
      <c r="C12" s="77" cm="1">
        <f t="array" aca="1" ref="C12" ca="1">low_+(high_-low_)*RAND()</f>
        <v>0.2190630530290093</v>
      </c>
    </row>
    <row r="13" spans="2:3" x14ac:dyDescent="0.25">
      <c r="C13" s="77" cm="1">
        <f t="array" aca="1" ref="C13" ca="1">low_+(high_-low_)*RAND()</f>
        <v>0.26740835315381067</v>
      </c>
    </row>
    <row r="14" spans="2:3" x14ac:dyDescent="0.25">
      <c r="C14" s="77" cm="1">
        <f t="array" aca="1" ref="C14" ca="1">low_+(high_-low_)*RAND()</f>
        <v>0.3025045054266845</v>
      </c>
    </row>
    <row r="15" spans="2:3" x14ac:dyDescent="0.25">
      <c r="C15" s="77" cm="1">
        <f t="array" aca="1" ref="C15" ca="1">low_+(high_-low_)*RAND()</f>
        <v>0.3246641454581442</v>
      </c>
    </row>
    <row r="16" spans="2:3" x14ac:dyDescent="0.25">
      <c r="C16" s="77" cm="1">
        <f t="array" aca="1" ref="C16" ca="1">low_+(high_-low_)*RAND()</f>
        <v>0.17312389652906596</v>
      </c>
    </row>
    <row r="17" spans="3:3" x14ac:dyDescent="0.25">
      <c r="C17" s="77" cm="1">
        <f t="array" aca="1" ref="C17" ca="1">low_+(high_-low_)*RAND()</f>
        <v>0.25684441512840844</v>
      </c>
    </row>
    <row r="18" spans="3:3" x14ac:dyDescent="0.25">
      <c r="C18" s="77" cm="1">
        <f t="array" aca="1" ref="C18" ca="1">low_+(high_-low_)*RAND()</f>
        <v>0.22950196128772493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A4C1-6E63-483A-B288-DF30ADFBA8CE}">
  <dimension ref="A1:B4"/>
  <sheetViews>
    <sheetView workbookViewId="0"/>
  </sheetViews>
  <sheetFormatPr defaultRowHeight="15" x14ac:dyDescent="0.25"/>
  <cols>
    <col min="1" max="2" width="13.140625" bestFit="1" customWidth="1"/>
  </cols>
  <sheetData>
    <row r="1" spans="1:2" x14ac:dyDescent="0.25">
      <c r="A1" s="94" t="s">
        <v>88</v>
      </c>
      <c r="B1" t="s">
        <v>90</v>
      </c>
    </row>
    <row r="2" spans="1:2" x14ac:dyDescent="0.25">
      <c r="A2" s="95" t="s">
        <v>86</v>
      </c>
      <c r="B2" s="96">
        <v>0.30743243243243246</v>
      </c>
    </row>
    <row r="3" spans="1:2" x14ac:dyDescent="0.25">
      <c r="A3" s="95" t="s">
        <v>87</v>
      </c>
      <c r="B3" s="96">
        <v>0.69256756756756754</v>
      </c>
    </row>
    <row r="4" spans="1:2" x14ac:dyDescent="0.25">
      <c r="A4" s="95" t="s">
        <v>89</v>
      </c>
      <c r="B4" s="96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FFFF00"/>
  </sheetPr>
  <dimension ref="A1:Z300"/>
  <sheetViews>
    <sheetView zoomScale="110" zoomScaleNormal="110" workbookViewId="0">
      <pane xSplit="7" ySplit="29" topLeftCell="I42" activePane="bottomRight" state="frozen"/>
      <selection pane="topRight" activeCell="H1" sqref="H1"/>
      <selection pane="bottomLeft" activeCell="A30" sqref="A30"/>
      <selection pane="bottomRight" activeCell="L13" sqref="L13"/>
    </sheetView>
  </sheetViews>
  <sheetFormatPr defaultColWidth="24.28515625" defaultRowHeight="15.75" x14ac:dyDescent="0.25"/>
  <cols>
    <col min="1" max="1" width="2.7109375" style="82" customWidth="1"/>
    <col min="2" max="2" width="20.5703125" style="79" customWidth="1"/>
    <col min="3" max="3" width="12.85546875" style="79" customWidth="1"/>
    <col min="4" max="4" width="5.85546875" style="79" bestFit="1" customWidth="1"/>
    <col min="5" max="7" width="3" style="79" customWidth="1"/>
    <col min="8" max="8" width="9.28515625" style="80" customWidth="1"/>
    <col min="9" max="17" width="13.7109375" style="80" customWidth="1"/>
    <col min="18" max="18" width="13.7109375" style="90" customWidth="1"/>
    <col min="19" max="19" width="13.7109375" style="80" customWidth="1"/>
    <col min="20" max="20" width="8.85546875" style="79" customWidth="1"/>
    <col min="21" max="21" width="15.7109375" style="79" customWidth="1"/>
    <col min="22" max="22" width="13.140625" style="79" customWidth="1"/>
    <col min="23" max="23" width="11" style="79" customWidth="1"/>
    <col min="24" max="16384" width="24.28515625" style="79"/>
  </cols>
  <sheetData>
    <row r="1" spans="1:23" ht="13.5" customHeight="1" x14ac:dyDescent="0.25">
      <c r="A1" s="92"/>
      <c r="B1" s="92"/>
      <c r="C1" s="92"/>
      <c r="D1" s="92"/>
      <c r="E1" s="92"/>
      <c r="F1" s="92"/>
      <c r="G1" s="92"/>
      <c r="U1" s="83" t="s">
        <v>77</v>
      </c>
    </row>
    <row r="2" spans="1:23" x14ac:dyDescent="0.25">
      <c r="A2" s="92"/>
      <c r="B2" s="83" t="s">
        <v>50</v>
      </c>
      <c r="E2" s="92"/>
      <c r="F2" s="92"/>
      <c r="G2" s="92"/>
      <c r="U2" s="89" t="s">
        <v>78</v>
      </c>
      <c r="V2" s="80">
        <f ca="1">AVERAGE(PLTable[Net income])</f>
        <v>13036.03548373402</v>
      </c>
    </row>
    <row r="3" spans="1:23" x14ac:dyDescent="0.25">
      <c r="A3" s="92"/>
      <c r="B3" s="83" t="s">
        <v>51</v>
      </c>
      <c r="C3" s="84" t="s">
        <v>52</v>
      </c>
      <c r="D3" s="83" t="s">
        <v>53</v>
      </c>
      <c r="E3" s="92"/>
      <c r="F3" s="92"/>
      <c r="G3" s="92"/>
      <c r="I3" s="87"/>
      <c r="J3" s="87"/>
      <c r="U3" s="89" t="s">
        <v>79</v>
      </c>
      <c r="V3" s="80">
        <f ca="1">MEDIAN(PLTable[Net income])</f>
        <v>3528.11468411435</v>
      </c>
    </row>
    <row r="4" spans="1:23" x14ac:dyDescent="0.25">
      <c r="A4" s="92"/>
      <c r="B4" s="101">
        <v>0</v>
      </c>
      <c r="C4" s="85">
        <v>75000</v>
      </c>
      <c r="D4" s="101">
        <v>0.3</v>
      </c>
      <c r="E4" s="92"/>
      <c r="F4" s="92"/>
      <c r="G4" s="92"/>
      <c r="H4" s="88" t="s">
        <v>67</v>
      </c>
      <c r="I4" s="88" t="s">
        <v>71</v>
      </c>
      <c r="J4" s="88" t="s">
        <v>55</v>
      </c>
      <c r="K4" s="88" t="s">
        <v>72</v>
      </c>
      <c r="L4" s="88" t="s">
        <v>56</v>
      </c>
      <c r="M4" s="88" t="s">
        <v>76</v>
      </c>
      <c r="N4" s="88" t="s">
        <v>60</v>
      </c>
      <c r="O4" s="88" t="s">
        <v>73</v>
      </c>
      <c r="P4" s="88" t="s">
        <v>63</v>
      </c>
      <c r="Q4" s="88" t="s">
        <v>74</v>
      </c>
      <c r="R4" s="91" t="s">
        <v>84</v>
      </c>
      <c r="S4" s="88" t="s">
        <v>75</v>
      </c>
      <c r="U4" s="89" t="s">
        <v>93</v>
      </c>
      <c r="V4" s="80">
        <f ca="1">MIN(PLTable[Net income])</f>
        <v>-781.91179764853587</v>
      </c>
      <c r="W4" s="79">
        <f ca="1">MAX(PLTable[Net income])</f>
        <v>61514.624420808701</v>
      </c>
    </row>
    <row r="5" spans="1:23" x14ac:dyDescent="0.25">
      <c r="A5" s="92"/>
      <c r="B5" s="101">
        <f>B4+D4</f>
        <v>0.3</v>
      </c>
      <c r="C5" s="85">
        <v>10000</v>
      </c>
      <c r="D5" s="101">
        <v>0.7</v>
      </c>
      <c r="E5" s="92"/>
      <c r="F5" s="92"/>
      <c r="G5" s="92"/>
      <c r="H5" s="80">
        <v>1</v>
      </c>
      <c r="I5" s="93">
        <f ca="1">VLOOKUP(RAND(),$B$4:$C$6,2)</f>
        <v>10000</v>
      </c>
      <c r="J5" s="80">
        <f ca="1">VLOOKUP(RAND(),$B$9:$C$12,2)</f>
        <v>2</v>
      </c>
      <c r="K5" s="80">
        <f ca="1">PLTable[[#This Row],[unit ]]*PLTable[[#This Row],[price]]</f>
        <v>20000</v>
      </c>
      <c r="L5" s="80">
        <f ca="1">(_xlfn.NORM.INV(RAND(),$C$15,$C$16))*PLTable[[#This Row],[revenue]]/100</f>
        <v>5976.5457977852247</v>
      </c>
      <c r="M5" s="80">
        <f ca="1">PLTable[[#This Row],[COGS]]/PLTable[[#This Row],[revenue]]</f>
        <v>0.29882728988926122</v>
      </c>
      <c r="N5" s="80">
        <f ca="1">($C$19-($C$20-$C$19)*RAND())*PLTable[[#This Row],[revenue]]</f>
        <v>298.2923766546869</v>
      </c>
      <c r="O5" s="80">
        <f t="shared" ref="O5:O29" si="0">$B$23</f>
        <v>6000</v>
      </c>
      <c r="P5" s="80">
        <f t="shared" ref="P5:P29" si="1">$C$23</f>
        <v>3000</v>
      </c>
      <c r="Q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1653.8066389460314</v>
      </c>
      <c r="R5" s="90">
        <f ca="1">PLTable[[#This Row],[revenue]]-PLTable[[#This Row],[COGS]]-PLTable[[#This Row],[VOE]]-PLTable[[#This Row],[FE ]]-PLTable[[#This Row],[IE]]</f>
        <v>4725.1618255600897</v>
      </c>
      <c r="S5" s="80">
        <f ca="1">PLTable[[#This Row],[revenue]]-PLTable[[#This Row],[COGS]]-PLTable[[#This Row],[VOE]]-PLTable[[#This Row],[FE ]]-PLTable[[#This Row],[IE]]-PLTable[[#This Row],[tax]]</f>
        <v>3071.3551866140583</v>
      </c>
      <c r="U5" s="89" t="s">
        <v>58</v>
      </c>
      <c r="V5" s="80">
        <f ca="1">_xlfn.STDEV.P(PLTable[Net income])</f>
        <v>17096.940902790669</v>
      </c>
    </row>
    <row r="6" spans="1:23" x14ac:dyDescent="0.25">
      <c r="A6" s="92"/>
      <c r="B6" s="101">
        <f>B5+D5</f>
        <v>1</v>
      </c>
      <c r="C6" s="85"/>
      <c r="D6" s="101"/>
      <c r="E6" s="92"/>
      <c r="F6" s="92"/>
      <c r="G6" s="92"/>
      <c r="H6" s="80">
        <f>H5+1</f>
        <v>2</v>
      </c>
      <c r="I6" s="93">
        <f t="shared" ref="I6:I29" ca="1" si="2">VLOOKUP(RAND(),$B$4:$C$6,2)</f>
        <v>75000</v>
      </c>
      <c r="J6" s="80">
        <f t="shared" ref="J6:J29" ca="1" si="3">VLOOKUP(RAND(),$B$9:$C$12,2)</f>
        <v>1.5</v>
      </c>
      <c r="K6" s="80">
        <f ca="1">PLTable[[#This Row],[unit ]]*PLTable[[#This Row],[price]]</f>
        <v>112500</v>
      </c>
      <c r="L6" s="80">
        <f ca="1">(_xlfn.NORM.INV(RAND(),$C$15,$C$16))*PLTable[[#This Row],[revenue]]/100</f>
        <v>34213.664305759557</v>
      </c>
      <c r="M6" s="80">
        <f ca="1">PLTable[[#This Row],[COGS]]/PLTable[[#This Row],[revenue]]</f>
        <v>0.30412146049564048</v>
      </c>
      <c r="N6" s="80">
        <f ca="1">($C$19-($C$20-$C$19)*RAND())*PLTable[[#This Row],[revenue]]</f>
        <v>10681.511899290328</v>
      </c>
      <c r="O6" s="80">
        <f t="shared" si="0"/>
        <v>6000</v>
      </c>
      <c r="P6" s="80">
        <f t="shared" si="1"/>
        <v>3000</v>
      </c>
      <c r="Q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32232.653087222559</v>
      </c>
      <c r="R6" s="90">
        <f ca="1">PLTable[[#This Row],[revenue]]-PLTable[[#This Row],[COGS]]-PLTable[[#This Row],[VOE]]-PLTable[[#This Row],[FE ]]-PLTable[[#This Row],[IE]]</f>
        <v>58604.823794950105</v>
      </c>
      <c r="S6" s="80">
        <f ca="1">PLTable[[#This Row],[revenue]]-PLTable[[#This Row],[COGS]]-PLTable[[#This Row],[VOE]]-PLTable[[#This Row],[FE ]]-PLTable[[#This Row],[IE]]-PLTable[[#This Row],[tax]]</f>
        <v>26372.170707727546</v>
      </c>
      <c r="U6" s="89" t="s">
        <v>80</v>
      </c>
      <c r="V6" s="79">
        <f ca="1">COUNTIF(PLTable[Net income], "&lt;0")</f>
        <v>12</v>
      </c>
      <c r="W6" s="81">
        <f ca="1">V6/(V6+V7)</f>
        <v>4.0540540540540543E-2</v>
      </c>
    </row>
    <row r="7" spans="1:23" x14ac:dyDescent="0.25">
      <c r="A7" s="92"/>
      <c r="D7" s="102"/>
      <c r="E7" s="92"/>
      <c r="F7" s="92"/>
      <c r="G7" s="92"/>
      <c r="H7" s="80">
        <f t="shared" ref="H7:H70" si="4">H6+1</f>
        <v>3</v>
      </c>
      <c r="I7" s="93">
        <f t="shared" ca="1" si="2"/>
        <v>10000</v>
      </c>
      <c r="J7" s="80">
        <f t="shared" ca="1" si="3"/>
        <v>2</v>
      </c>
      <c r="K7" s="80">
        <f ca="1">PLTable[[#This Row],[unit ]]*PLTable[[#This Row],[price]]</f>
        <v>20000</v>
      </c>
      <c r="L7" s="80">
        <f ca="1">(_xlfn.NORM.INV(RAND(),$C$15,$C$16))*PLTable[[#This Row],[revenue]]/100</f>
        <v>6137.2346531420817</v>
      </c>
      <c r="M7" s="80">
        <f ca="1">PLTable[[#This Row],[COGS]]/PLTable[[#This Row],[revenue]]</f>
        <v>0.30686173265710409</v>
      </c>
      <c r="N7" s="80">
        <f ca="1">($C$19-($C$20-$C$19)*RAND())*PLTable[[#This Row],[revenue]]</f>
        <v>306.02393993161422</v>
      </c>
      <c r="O7" s="80">
        <f t="shared" si="0"/>
        <v>6000</v>
      </c>
      <c r="P7" s="80">
        <f t="shared" si="1"/>
        <v>3000</v>
      </c>
      <c r="Q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1594.8594924242066</v>
      </c>
      <c r="R7" s="90">
        <f ca="1">PLTable[[#This Row],[revenue]]-PLTable[[#This Row],[COGS]]-PLTable[[#This Row],[VOE]]-PLTable[[#This Row],[FE ]]-PLTable[[#This Row],[IE]]</f>
        <v>4556.741406926305</v>
      </c>
      <c r="S7" s="80">
        <f ca="1">PLTable[[#This Row],[revenue]]-PLTable[[#This Row],[COGS]]-PLTable[[#This Row],[VOE]]-PLTable[[#This Row],[FE ]]-PLTable[[#This Row],[IE]]-PLTable[[#This Row],[tax]]</f>
        <v>2961.8819145020984</v>
      </c>
      <c r="U7" s="89" t="s">
        <v>81</v>
      </c>
      <c r="V7" s="79">
        <f ca="1">COUNTIF(PLTable[Net income], "&gt;0")</f>
        <v>284</v>
      </c>
      <c r="W7" s="81">
        <f ca="1">1-W6</f>
        <v>0.95945945945945943</v>
      </c>
    </row>
    <row r="8" spans="1:23" x14ac:dyDescent="0.25">
      <c r="A8" s="92"/>
      <c r="B8" s="83" t="s">
        <v>54</v>
      </c>
      <c r="C8" s="84" t="s">
        <v>55</v>
      </c>
      <c r="D8" s="103" t="s">
        <v>53</v>
      </c>
      <c r="E8" s="92"/>
      <c r="F8" s="92"/>
      <c r="G8" s="92"/>
      <c r="H8" s="80">
        <f t="shared" si="4"/>
        <v>4</v>
      </c>
      <c r="I8" s="93">
        <f t="shared" ca="1" si="2"/>
        <v>75000</v>
      </c>
      <c r="J8" s="80">
        <f t="shared" ca="1" si="3"/>
        <v>2</v>
      </c>
      <c r="K8" s="80">
        <f ca="1">PLTable[[#This Row],[unit ]]*PLTable[[#This Row],[price]]</f>
        <v>150000</v>
      </c>
      <c r="L8" s="80">
        <f ca="1">(_xlfn.NORM.INV(RAND(),$C$15,$C$16))*PLTable[[#This Row],[revenue]]/100</f>
        <v>53838.543519228937</v>
      </c>
      <c r="M8" s="80">
        <f ca="1">PLTable[[#This Row],[COGS]]/PLTable[[#This Row],[revenue]]</f>
        <v>0.35892362346152623</v>
      </c>
      <c r="N8" s="80">
        <f ca="1">($C$19-($C$20-$C$19)*RAND())*PLTable[[#This Row],[revenue]]</f>
        <v>10436.599799444477</v>
      </c>
      <c r="O8" s="80">
        <f t="shared" si="0"/>
        <v>6000</v>
      </c>
      <c r="P8" s="80">
        <f t="shared" si="1"/>
        <v>3000</v>
      </c>
      <c r="Q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42198.671174729629</v>
      </c>
      <c r="R8" s="90">
        <f ca="1">PLTable[[#This Row],[revenue]]-PLTable[[#This Row],[COGS]]-PLTable[[#This Row],[VOE]]-PLTable[[#This Row],[FE ]]-PLTable[[#This Row],[IE]]</f>
        <v>76724.856681326593</v>
      </c>
      <c r="S8" s="80">
        <f ca="1">PLTable[[#This Row],[revenue]]-PLTable[[#This Row],[COGS]]-PLTable[[#This Row],[VOE]]-PLTable[[#This Row],[FE ]]-PLTable[[#This Row],[IE]]-PLTable[[#This Row],[tax]]</f>
        <v>34526.185506596965</v>
      </c>
      <c r="U8" s="89" t="s">
        <v>85</v>
      </c>
      <c r="V8" s="79">
        <f ca="1">V7+V6</f>
        <v>296</v>
      </c>
    </row>
    <row r="9" spans="1:23" x14ac:dyDescent="0.25">
      <c r="A9" s="92"/>
      <c r="B9" s="101">
        <v>0</v>
      </c>
      <c r="C9" s="85">
        <v>1.5</v>
      </c>
      <c r="D9" s="101">
        <v>0.25</v>
      </c>
      <c r="E9" s="92"/>
      <c r="F9" s="92"/>
      <c r="G9" s="92"/>
      <c r="H9" s="80">
        <f t="shared" si="4"/>
        <v>5</v>
      </c>
      <c r="I9" s="93">
        <f t="shared" ca="1" si="2"/>
        <v>10000</v>
      </c>
      <c r="J9" s="80">
        <f t="shared" ca="1" si="3"/>
        <v>1.5</v>
      </c>
      <c r="K9" s="80">
        <f ca="1">PLTable[[#This Row],[unit ]]*PLTable[[#This Row],[price]]</f>
        <v>15000</v>
      </c>
      <c r="L9" s="80">
        <f ca="1">(_xlfn.NORM.INV(RAND(),$C$15,$C$16))*PLTable[[#This Row],[revenue]]/100</f>
        <v>6158.5680400381425</v>
      </c>
      <c r="M9" s="80">
        <f ca="1">PLTable[[#This Row],[COGS]]/PLTable[[#This Row],[revenue]]</f>
        <v>0.41057120266920949</v>
      </c>
      <c r="N9" s="80">
        <f ca="1">($C$19-($C$20-$C$19)*RAND())*PLTable[[#This Row],[revenue]]</f>
        <v>333.50348505731807</v>
      </c>
      <c r="O9" s="80">
        <f t="shared" si="0"/>
        <v>6000</v>
      </c>
      <c r="P9" s="80">
        <f t="shared" si="1"/>
        <v>3000</v>
      </c>
      <c r="Q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0</v>
      </c>
      <c r="R9" s="90">
        <f ca="1">PLTable[[#This Row],[revenue]]-PLTable[[#This Row],[COGS]]-PLTable[[#This Row],[VOE]]-PLTable[[#This Row],[FE ]]-PLTable[[#This Row],[IE]]</f>
        <v>-492.07152509545995</v>
      </c>
      <c r="S9" s="80">
        <f ca="1">PLTable[[#This Row],[revenue]]-PLTable[[#This Row],[COGS]]-PLTable[[#This Row],[VOE]]-PLTable[[#This Row],[FE ]]-PLTable[[#This Row],[IE]]-PLTable[[#This Row],[tax]]</f>
        <v>-492.07152509545995</v>
      </c>
    </row>
    <row r="10" spans="1:23" x14ac:dyDescent="0.25">
      <c r="A10" s="92"/>
      <c r="B10" s="101">
        <f>B9+D9</f>
        <v>0.25</v>
      </c>
      <c r="C10" s="85">
        <v>2</v>
      </c>
      <c r="D10" s="101">
        <v>0.5</v>
      </c>
      <c r="E10" s="92"/>
      <c r="F10" s="92"/>
      <c r="G10" s="92"/>
      <c r="H10" s="80">
        <f t="shared" si="4"/>
        <v>6</v>
      </c>
      <c r="I10" s="93">
        <f t="shared" ca="1" si="2"/>
        <v>10000</v>
      </c>
      <c r="J10" s="80">
        <f t="shared" ca="1" si="3"/>
        <v>2.5</v>
      </c>
      <c r="K10" s="80">
        <f ca="1">PLTable[[#This Row],[unit ]]*PLTable[[#This Row],[price]]</f>
        <v>25000</v>
      </c>
      <c r="L10" s="80">
        <f ca="1">(_xlfn.NORM.INV(RAND(),$C$15,$C$16))*PLTable[[#This Row],[revenue]]/100</f>
        <v>6362.6609474549477</v>
      </c>
      <c r="M10" s="80">
        <f ca="1">PLTable[[#This Row],[COGS]]/PLTable[[#This Row],[revenue]]</f>
        <v>0.25450643789819793</v>
      </c>
      <c r="N10" s="80">
        <f ca="1">($C$19-($C$20-$C$19)*RAND())*PLTable[[#This Row],[revenue]]</f>
        <v>30.288956138888391</v>
      </c>
      <c r="O10" s="80">
        <f t="shared" si="0"/>
        <v>6000</v>
      </c>
      <c r="P10" s="80">
        <f t="shared" si="1"/>
        <v>3000</v>
      </c>
      <c r="Q1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3362.4675337421577</v>
      </c>
      <c r="R10" s="90">
        <f ca="1">PLTable[[#This Row],[revenue]]-PLTable[[#This Row],[COGS]]-PLTable[[#This Row],[VOE]]-PLTable[[#This Row],[FE ]]-PLTable[[#This Row],[IE]]</f>
        <v>9607.0500964061648</v>
      </c>
      <c r="S10" s="80">
        <f ca="1">PLTable[[#This Row],[revenue]]-PLTable[[#This Row],[COGS]]-PLTable[[#This Row],[VOE]]-PLTable[[#This Row],[FE ]]-PLTable[[#This Row],[IE]]-PLTable[[#This Row],[tax]]</f>
        <v>6244.5825626640071</v>
      </c>
      <c r="U10"/>
      <c r="V10"/>
      <c r="W10"/>
    </row>
    <row r="11" spans="1:23" x14ac:dyDescent="0.25">
      <c r="A11" s="92"/>
      <c r="B11" s="101">
        <f>B10+D10</f>
        <v>0.75</v>
      </c>
      <c r="C11" s="85">
        <v>2.5</v>
      </c>
      <c r="D11" s="101">
        <v>0.25</v>
      </c>
      <c r="E11" s="92"/>
      <c r="F11" s="92"/>
      <c r="G11" s="92"/>
      <c r="H11" s="80">
        <f t="shared" si="4"/>
        <v>7</v>
      </c>
      <c r="I11" s="93">
        <f t="shared" ca="1" si="2"/>
        <v>10000</v>
      </c>
      <c r="J11" s="80">
        <f t="shared" ca="1" si="3"/>
        <v>2.5</v>
      </c>
      <c r="K11" s="80">
        <f ca="1">PLTable[[#This Row],[unit ]]*PLTable[[#This Row],[price]]</f>
        <v>25000</v>
      </c>
      <c r="L11" s="80">
        <f ca="1">(_xlfn.NORM.INV(RAND(),$C$15,$C$16))*PLTable[[#This Row],[revenue]]/100</f>
        <v>8923.9809356006008</v>
      </c>
      <c r="M11" s="80">
        <f ca="1">PLTable[[#This Row],[COGS]]/PLTable[[#This Row],[revenue]]</f>
        <v>0.35695923742402402</v>
      </c>
      <c r="N11" s="80">
        <f ca="1">($C$19-($C$20-$C$19)*RAND())*PLTable[[#This Row],[revenue]]</f>
        <v>876.58604825232158</v>
      </c>
      <c r="O11" s="80">
        <f t="shared" si="0"/>
        <v>6000</v>
      </c>
      <c r="P11" s="80">
        <f t="shared" si="1"/>
        <v>3000</v>
      </c>
      <c r="Q1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2169.801555651477</v>
      </c>
      <c r="R11" s="90">
        <f ca="1">PLTable[[#This Row],[revenue]]-PLTable[[#This Row],[COGS]]-PLTable[[#This Row],[VOE]]-PLTable[[#This Row],[FE ]]-PLTable[[#This Row],[IE]]</f>
        <v>6199.4330161470771</v>
      </c>
      <c r="S11" s="80">
        <f ca="1">PLTable[[#This Row],[revenue]]-PLTable[[#This Row],[COGS]]-PLTable[[#This Row],[VOE]]-PLTable[[#This Row],[FE ]]-PLTable[[#This Row],[IE]]-PLTable[[#This Row],[tax]]</f>
        <v>4029.6314604956001</v>
      </c>
      <c r="U11" s="97" t="s">
        <v>91</v>
      </c>
      <c r="V11" s="1" t="s">
        <v>92</v>
      </c>
      <c r="W11"/>
    </row>
    <row r="12" spans="1:23" x14ac:dyDescent="0.25">
      <c r="A12" s="92"/>
      <c r="B12" s="101">
        <f>B11+D11</f>
        <v>1</v>
      </c>
      <c r="C12" s="85"/>
      <c r="D12" s="101"/>
      <c r="E12" s="92"/>
      <c r="F12" s="92"/>
      <c r="G12" s="92"/>
      <c r="H12" s="80">
        <f t="shared" si="4"/>
        <v>8</v>
      </c>
      <c r="I12" s="93">
        <f t="shared" ca="1" si="2"/>
        <v>75000</v>
      </c>
      <c r="J12" s="80">
        <f t="shared" ca="1" si="3"/>
        <v>2.5</v>
      </c>
      <c r="K12" s="80">
        <f ca="1">PLTable[[#This Row],[unit ]]*PLTable[[#This Row],[price]]</f>
        <v>187500</v>
      </c>
      <c r="L12" s="80">
        <f ca="1">(_xlfn.NORM.INV(RAND(),$C$15,$C$16))*PLTable[[#This Row],[revenue]]/100</f>
        <v>71305.311173860289</v>
      </c>
      <c r="M12" s="80">
        <f ca="1">PLTable[[#This Row],[COGS]]/PLTable[[#This Row],[revenue]]</f>
        <v>0.38029499292725488</v>
      </c>
      <c r="N12" s="80">
        <f ca="1">($C$19-($C$20-$C$19)*RAND())*PLTable[[#This Row],[revenue]]</f>
        <v>810.72826234924923</v>
      </c>
      <c r="O12" s="80">
        <f t="shared" si="0"/>
        <v>6000</v>
      </c>
      <c r="P12" s="80">
        <f t="shared" si="1"/>
        <v>3000</v>
      </c>
      <c r="Q1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58511.178310084761</v>
      </c>
      <c r="R12" s="90">
        <f ca="1">PLTable[[#This Row],[revenue]]-PLTable[[#This Row],[COGS]]-PLTable[[#This Row],[VOE]]-PLTable[[#This Row],[FE ]]-PLTable[[#This Row],[IE]]</f>
        <v>106383.96056379046</v>
      </c>
      <c r="S12" s="80">
        <f ca="1">PLTable[[#This Row],[revenue]]-PLTable[[#This Row],[COGS]]-PLTable[[#This Row],[VOE]]-PLTable[[#This Row],[FE ]]-PLTable[[#This Row],[IE]]-PLTable[[#This Row],[tax]]</f>
        <v>47872.7822537057</v>
      </c>
      <c r="U12">
        <v>-900</v>
      </c>
      <c r="V12">
        <f t="array" aca="1" ref="V12:V29" ca="1">FREQUENCY(S5:S300,U12:U29)</f>
        <v>0</v>
      </c>
      <c r="W12"/>
    </row>
    <row r="13" spans="1:23" x14ac:dyDescent="0.25">
      <c r="A13" s="92"/>
      <c r="D13" s="102"/>
      <c r="E13" s="92"/>
      <c r="F13" s="92"/>
      <c r="G13" s="92"/>
      <c r="H13" s="80">
        <f t="shared" si="4"/>
        <v>9</v>
      </c>
      <c r="I13" s="93">
        <f t="shared" ca="1" si="2"/>
        <v>75000</v>
      </c>
      <c r="J13" s="80">
        <f t="shared" ca="1" si="3"/>
        <v>2</v>
      </c>
      <c r="K13" s="80">
        <f ca="1">PLTable[[#This Row],[unit ]]*PLTable[[#This Row],[price]]</f>
        <v>150000</v>
      </c>
      <c r="L13" s="80">
        <f ca="1">(_xlfn.NORM.INV(RAND(),$C$15,$C$16))*PLTable[[#This Row],[revenue]]/100</f>
        <v>32145.736378874153</v>
      </c>
      <c r="M13" s="80">
        <f ca="1">PLTable[[#This Row],[COGS]]/PLTable[[#This Row],[revenue]]</f>
        <v>0.21430490919249434</v>
      </c>
      <c r="N13" s="80">
        <f ca="1">($C$19-($C$20-$C$19)*RAND())*PLTable[[#This Row],[revenue]]</f>
        <v>2214.2713240875173</v>
      </c>
      <c r="O13" s="80">
        <f t="shared" si="0"/>
        <v>6000</v>
      </c>
      <c r="P13" s="80">
        <f t="shared" si="1"/>
        <v>3000</v>
      </c>
      <c r="Q1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58651.995763371087</v>
      </c>
      <c r="R13" s="90">
        <f ca="1">PLTable[[#This Row],[revenue]]-PLTable[[#This Row],[COGS]]-PLTable[[#This Row],[VOE]]-PLTable[[#This Row],[FE ]]-PLTable[[#This Row],[IE]]</f>
        <v>106639.99229703833</v>
      </c>
      <c r="S13" s="80">
        <f ca="1">PLTable[[#This Row],[revenue]]-PLTable[[#This Row],[COGS]]-PLTable[[#This Row],[VOE]]-PLTable[[#This Row],[FE ]]-PLTable[[#This Row],[IE]]-PLTable[[#This Row],[tax]]</f>
        <v>47987.996533667247</v>
      </c>
      <c r="U13">
        <v>-600</v>
      </c>
      <c r="V13">
        <f ca="1"/>
        <v>2</v>
      </c>
      <c r="W13"/>
    </row>
    <row r="14" spans="1:23" x14ac:dyDescent="0.25">
      <c r="A14" s="92"/>
      <c r="B14" s="83" t="s">
        <v>56</v>
      </c>
      <c r="C14" s="79" t="s">
        <v>59</v>
      </c>
      <c r="E14" s="92"/>
      <c r="F14" s="92"/>
      <c r="G14" s="92"/>
      <c r="H14" s="80">
        <f t="shared" si="4"/>
        <v>10</v>
      </c>
      <c r="I14" s="93">
        <f t="shared" ca="1" si="2"/>
        <v>75000</v>
      </c>
      <c r="J14" s="80">
        <f t="shared" ca="1" si="3"/>
        <v>1.5</v>
      </c>
      <c r="K14" s="80">
        <f ca="1">PLTable[[#This Row],[unit ]]*PLTable[[#This Row],[price]]</f>
        <v>112500</v>
      </c>
      <c r="L14" s="80">
        <f ca="1">(_xlfn.NORM.INV(RAND(),$C$15,$C$16))*PLTable[[#This Row],[revenue]]/100</f>
        <v>34148.843325187911</v>
      </c>
      <c r="M14" s="80">
        <f ca="1">PLTable[[#This Row],[COGS]]/PLTable[[#This Row],[revenue]]</f>
        <v>0.30354527400167031</v>
      </c>
      <c r="N14" s="80">
        <f ca="1">($C$19-($C$20-$C$19)*RAND())*PLTable[[#This Row],[revenue]]</f>
        <v>783.98974762321768</v>
      </c>
      <c r="O14" s="80">
        <f t="shared" si="0"/>
        <v>6000</v>
      </c>
      <c r="P14" s="80">
        <f t="shared" si="1"/>
        <v>3000</v>
      </c>
      <c r="Q1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37711.941809953882</v>
      </c>
      <c r="R14" s="90">
        <f ca="1">PLTable[[#This Row],[revenue]]-PLTable[[#This Row],[COGS]]-PLTable[[#This Row],[VOE]]-PLTable[[#This Row],[FE ]]-PLTable[[#This Row],[IE]]</f>
        <v>68567.166927188868</v>
      </c>
      <c r="S14" s="80">
        <f ca="1">PLTable[[#This Row],[revenue]]-PLTable[[#This Row],[COGS]]-PLTable[[#This Row],[VOE]]-PLTable[[#This Row],[FE ]]-PLTable[[#This Row],[IE]]-PLTable[[#This Row],[tax]]</f>
        <v>30855.225117234986</v>
      </c>
      <c r="U14">
        <v>-300</v>
      </c>
      <c r="V14">
        <f ca="1"/>
        <v>2</v>
      </c>
      <c r="W14"/>
    </row>
    <row r="15" spans="1:23" x14ac:dyDescent="0.25">
      <c r="A15" s="92"/>
      <c r="B15" s="79" t="s">
        <v>57</v>
      </c>
      <c r="C15" s="85">
        <v>30</v>
      </c>
      <c r="E15" s="92"/>
      <c r="F15" s="92"/>
      <c r="G15" s="92"/>
      <c r="H15" s="80">
        <f t="shared" si="4"/>
        <v>11</v>
      </c>
      <c r="I15" s="93">
        <f t="shared" ca="1" si="2"/>
        <v>10000</v>
      </c>
      <c r="J15" s="80">
        <f t="shared" ca="1" si="3"/>
        <v>2</v>
      </c>
      <c r="K15" s="80">
        <f ca="1">PLTable[[#This Row],[unit ]]*PLTable[[#This Row],[price]]</f>
        <v>20000</v>
      </c>
      <c r="L15" s="80">
        <f ca="1">(_xlfn.NORM.INV(RAND(),$C$15,$C$16))*PLTable[[#This Row],[revenue]]/100</f>
        <v>6592.1279463166711</v>
      </c>
      <c r="M15" s="80">
        <f ca="1">PLTable[[#This Row],[COGS]]/PLTable[[#This Row],[revenue]]</f>
        <v>0.32960639731583358</v>
      </c>
      <c r="N15" s="80">
        <f ca="1">($C$19-($C$20-$C$19)*RAND())*PLTable[[#This Row],[revenue]]</f>
        <v>419.31818287486766</v>
      </c>
      <c r="O15" s="80">
        <f t="shared" si="0"/>
        <v>6000</v>
      </c>
      <c r="P15" s="80">
        <f t="shared" si="1"/>
        <v>3000</v>
      </c>
      <c r="Q1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1395.9938547829611</v>
      </c>
      <c r="R15" s="90">
        <f ca="1">PLTable[[#This Row],[revenue]]-PLTable[[#This Row],[COGS]]-PLTable[[#This Row],[VOE]]-PLTable[[#This Row],[FE ]]-PLTable[[#This Row],[IE]]</f>
        <v>3988.5538708084605</v>
      </c>
      <c r="S15" s="80">
        <f ca="1">PLTable[[#This Row],[revenue]]-PLTable[[#This Row],[COGS]]-PLTable[[#This Row],[VOE]]-PLTable[[#This Row],[FE ]]-PLTable[[#This Row],[IE]]-PLTable[[#This Row],[tax]]</f>
        <v>2592.5600160254994</v>
      </c>
      <c r="U15">
        <v>0</v>
      </c>
      <c r="V15">
        <f ca="1"/>
        <v>8</v>
      </c>
      <c r="W15"/>
    </row>
    <row r="16" spans="1:23" x14ac:dyDescent="0.25">
      <c r="A16" s="92"/>
      <c r="B16" s="79" t="s">
        <v>58</v>
      </c>
      <c r="C16" s="85">
        <v>5</v>
      </c>
      <c r="E16" s="92"/>
      <c r="F16" s="92"/>
      <c r="G16" s="92"/>
      <c r="H16" s="80">
        <f t="shared" si="4"/>
        <v>12</v>
      </c>
      <c r="I16" s="93">
        <f t="shared" ca="1" si="2"/>
        <v>75000</v>
      </c>
      <c r="J16" s="80">
        <f t="shared" ca="1" si="3"/>
        <v>1.5</v>
      </c>
      <c r="K16" s="80">
        <f ca="1">PLTable[[#This Row],[unit ]]*PLTable[[#This Row],[price]]</f>
        <v>112500</v>
      </c>
      <c r="L16" s="80">
        <f ca="1">(_xlfn.NORM.INV(RAND(),$C$15,$C$16))*PLTable[[#This Row],[revenue]]/100</f>
        <v>37746.471641489363</v>
      </c>
      <c r="M16" s="80">
        <f ca="1">PLTable[[#This Row],[COGS]]/PLTable[[#This Row],[revenue]]</f>
        <v>0.33552419236879433</v>
      </c>
      <c r="N16" s="80">
        <f ca="1">($C$19-($C$20-$C$19)*RAND())*PLTable[[#This Row],[revenue]]</f>
        <v>10750.464456598795</v>
      </c>
      <c r="O16" s="80">
        <f t="shared" si="0"/>
        <v>6000</v>
      </c>
      <c r="P16" s="80">
        <f t="shared" si="1"/>
        <v>3000</v>
      </c>
      <c r="Q1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30251.685146051514</v>
      </c>
      <c r="R16" s="90">
        <f ca="1">PLTable[[#This Row],[revenue]]-PLTable[[#This Row],[COGS]]-PLTable[[#This Row],[VOE]]-PLTable[[#This Row],[FE ]]-PLTable[[#This Row],[IE]]</f>
        <v>55003.063901911839</v>
      </c>
      <c r="S16" s="80">
        <f ca="1">PLTable[[#This Row],[revenue]]-PLTable[[#This Row],[COGS]]-PLTable[[#This Row],[VOE]]-PLTable[[#This Row],[FE ]]-PLTable[[#This Row],[IE]]-PLTable[[#This Row],[tax]]</f>
        <v>24751.378755860325</v>
      </c>
      <c r="U16">
        <v>300</v>
      </c>
      <c r="V16">
        <f ca="1"/>
        <v>12</v>
      </c>
      <c r="W16"/>
    </row>
    <row r="17" spans="1:26" x14ac:dyDescent="0.25">
      <c r="A17" s="92"/>
      <c r="E17" s="92"/>
      <c r="F17" s="92"/>
      <c r="G17" s="92"/>
      <c r="H17" s="80">
        <f t="shared" si="4"/>
        <v>13</v>
      </c>
      <c r="I17" s="93">
        <f t="shared" ca="1" si="2"/>
        <v>10000</v>
      </c>
      <c r="J17" s="80">
        <f t="shared" ca="1" si="3"/>
        <v>2</v>
      </c>
      <c r="K17" s="80">
        <f ca="1">PLTable[[#This Row],[unit ]]*PLTable[[#This Row],[price]]</f>
        <v>20000</v>
      </c>
      <c r="L17" s="80">
        <f ca="1">(_xlfn.NORM.INV(RAND(),$C$15,$C$16))*PLTable[[#This Row],[revenue]]/100</f>
        <v>7057.0575907635903</v>
      </c>
      <c r="M17" s="80">
        <f ca="1">PLTable[[#This Row],[COGS]]/PLTable[[#This Row],[revenue]]</f>
        <v>0.35285287953817951</v>
      </c>
      <c r="N17" s="80">
        <f ca="1">($C$19-($C$20-$C$19)*RAND())*PLTable[[#This Row],[revenue]]</f>
        <v>102.79090013296688</v>
      </c>
      <c r="O17" s="80">
        <f t="shared" si="0"/>
        <v>6000</v>
      </c>
      <c r="P17" s="80">
        <f t="shared" si="1"/>
        <v>3000</v>
      </c>
      <c r="Q1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1344.0530281862052</v>
      </c>
      <c r="R17" s="90">
        <f ca="1">PLTable[[#This Row],[revenue]]-PLTable[[#This Row],[COGS]]-PLTable[[#This Row],[VOE]]-PLTable[[#This Row],[FE ]]-PLTable[[#This Row],[IE]]</f>
        <v>3840.1515091034435</v>
      </c>
      <c r="S17" s="80">
        <f ca="1">PLTable[[#This Row],[revenue]]-PLTable[[#This Row],[COGS]]-PLTable[[#This Row],[VOE]]-PLTable[[#This Row],[FE ]]-PLTable[[#This Row],[IE]]-PLTable[[#This Row],[tax]]</f>
        <v>2496.0984809172382</v>
      </c>
      <c r="U17">
        <v>600</v>
      </c>
      <c r="V17">
        <f ca="1"/>
        <v>11</v>
      </c>
      <c r="W17"/>
    </row>
    <row r="18" spans="1:26" x14ac:dyDescent="0.25">
      <c r="A18" s="92"/>
      <c r="B18" s="83" t="s">
        <v>60</v>
      </c>
      <c r="E18" s="92"/>
      <c r="F18" s="92"/>
      <c r="G18" s="92"/>
      <c r="H18" s="80">
        <f t="shared" si="4"/>
        <v>14</v>
      </c>
      <c r="I18" s="93">
        <f t="shared" ca="1" si="2"/>
        <v>10000</v>
      </c>
      <c r="J18" s="80">
        <f t="shared" ca="1" si="3"/>
        <v>2.5</v>
      </c>
      <c r="K18" s="80">
        <f ca="1">PLTable[[#This Row],[unit ]]*PLTable[[#This Row],[price]]</f>
        <v>25000</v>
      </c>
      <c r="L18" s="80">
        <f ca="1">(_xlfn.NORM.INV(RAND(),$C$15,$C$16))*PLTable[[#This Row],[revenue]]/100</f>
        <v>6878.9254404060193</v>
      </c>
      <c r="M18" s="80">
        <f ca="1">PLTable[[#This Row],[COGS]]/PLTable[[#This Row],[revenue]]</f>
        <v>0.27515701761624078</v>
      </c>
      <c r="N18" s="80">
        <f ca="1">($C$19-($C$20-$C$19)*RAND())*PLTable[[#This Row],[revenue]]</f>
        <v>1773.6186378451271</v>
      </c>
      <c r="O18" s="80">
        <f t="shared" si="0"/>
        <v>6000</v>
      </c>
      <c r="P18" s="80">
        <f t="shared" si="1"/>
        <v>3000</v>
      </c>
      <c r="Q1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2571.6095726120984</v>
      </c>
      <c r="R18" s="90">
        <f ca="1">PLTable[[#This Row],[revenue]]-PLTable[[#This Row],[COGS]]-PLTable[[#This Row],[VOE]]-PLTable[[#This Row],[FE ]]-PLTable[[#This Row],[IE]]</f>
        <v>7347.4559217488531</v>
      </c>
      <c r="S18" s="80">
        <f ca="1">PLTable[[#This Row],[revenue]]-PLTable[[#This Row],[COGS]]-PLTable[[#This Row],[VOE]]-PLTable[[#This Row],[FE ]]-PLTable[[#This Row],[IE]]-PLTable[[#This Row],[tax]]</f>
        <v>4775.8463491367547</v>
      </c>
      <c r="U18">
        <v>1200</v>
      </c>
      <c r="V18">
        <f ca="1"/>
        <v>12</v>
      </c>
      <c r="W18"/>
    </row>
    <row r="19" spans="1:26" x14ac:dyDescent="0.25">
      <c r="A19" s="92"/>
      <c r="B19" s="79" t="s">
        <v>61</v>
      </c>
      <c r="C19" s="101">
        <v>0.1</v>
      </c>
      <c r="E19" s="92"/>
      <c r="F19" s="92"/>
      <c r="G19" s="92"/>
      <c r="H19" s="80">
        <f t="shared" si="4"/>
        <v>15</v>
      </c>
      <c r="I19" s="93">
        <f t="shared" ca="1" si="2"/>
        <v>10000</v>
      </c>
      <c r="J19" s="80">
        <f t="shared" ca="1" si="3"/>
        <v>2.5</v>
      </c>
      <c r="K19" s="80">
        <f ca="1">PLTable[[#This Row],[unit ]]*PLTable[[#This Row],[price]]</f>
        <v>25000</v>
      </c>
      <c r="L19" s="80">
        <f ca="1">(_xlfn.NORM.INV(RAND(),$C$15,$C$16))*PLTable[[#This Row],[revenue]]/100</f>
        <v>8802.5734427073403</v>
      </c>
      <c r="M19" s="80">
        <f ca="1">PLTable[[#This Row],[COGS]]/PLTable[[#This Row],[revenue]]</f>
        <v>0.3521029377082936</v>
      </c>
      <c r="N19" s="80">
        <f ca="1">($C$19-($C$20-$C$19)*RAND())*PLTable[[#This Row],[revenue]]</f>
        <v>2062.004366240039</v>
      </c>
      <c r="O19" s="80">
        <f t="shared" si="0"/>
        <v>6000</v>
      </c>
      <c r="P19" s="80">
        <f t="shared" si="1"/>
        <v>3000</v>
      </c>
      <c r="Q1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1797.3977668684172</v>
      </c>
      <c r="R19" s="90">
        <f ca="1">PLTable[[#This Row],[revenue]]-PLTable[[#This Row],[COGS]]-PLTable[[#This Row],[VOE]]-PLTable[[#This Row],[FE ]]-PLTable[[#This Row],[IE]]</f>
        <v>5135.4221910526212</v>
      </c>
      <c r="S19" s="80">
        <f ca="1">PLTable[[#This Row],[revenue]]-PLTable[[#This Row],[COGS]]-PLTable[[#This Row],[VOE]]-PLTable[[#This Row],[FE ]]-PLTable[[#This Row],[IE]]-PLTable[[#This Row],[tax]]</f>
        <v>3338.0244241842038</v>
      </c>
      <c r="U19">
        <v>1800</v>
      </c>
      <c r="V19">
        <f ca="1"/>
        <v>19</v>
      </c>
      <c r="W19"/>
    </row>
    <row r="20" spans="1:26" x14ac:dyDescent="0.25">
      <c r="A20" s="92"/>
      <c r="B20" s="79" t="s">
        <v>62</v>
      </c>
      <c r="C20" s="101">
        <v>0.2</v>
      </c>
      <c r="E20" s="92"/>
      <c r="F20" s="92"/>
      <c r="G20" s="92"/>
      <c r="H20" s="80">
        <f t="shared" si="4"/>
        <v>16</v>
      </c>
      <c r="I20" s="93">
        <f t="shared" ca="1" si="2"/>
        <v>10000</v>
      </c>
      <c r="J20" s="80">
        <f t="shared" ca="1" si="3"/>
        <v>2</v>
      </c>
      <c r="K20" s="80">
        <f ca="1">PLTable[[#This Row],[unit ]]*PLTable[[#This Row],[price]]</f>
        <v>20000</v>
      </c>
      <c r="L20" s="80">
        <f ca="1">(_xlfn.NORM.INV(RAND(),$C$15,$C$16))*PLTable[[#This Row],[revenue]]/100</f>
        <v>5342.751973938578</v>
      </c>
      <c r="M20" s="80">
        <f ca="1">PLTable[[#This Row],[COGS]]/PLTable[[#This Row],[revenue]]</f>
        <v>0.26713759869692888</v>
      </c>
      <c r="N20" s="80">
        <f ca="1">($C$19-($C$20-$C$19)*RAND())*PLTable[[#This Row],[revenue]]</f>
        <v>849.96994373649898</v>
      </c>
      <c r="O20" s="80">
        <f t="shared" si="0"/>
        <v>6000</v>
      </c>
      <c r="P20" s="80">
        <f t="shared" si="1"/>
        <v>3000</v>
      </c>
      <c r="Q2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1682.5473288137223</v>
      </c>
      <c r="R20" s="90">
        <f ca="1">PLTable[[#This Row],[revenue]]-PLTable[[#This Row],[COGS]]-PLTable[[#This Row],[VOE]]-PLTable[[#This Row],[FE ]]-PLTable[[#This Row],[IE]]</f>
        <v>4807.2780823249213</v>
      </c>
      <c r="S20" s="80">
        <f ca="1">PLTable[[#This Row],[revenue]]-PLTable[[#This Row],[COGS]]-PLTable[[#This Row],[VOE]]-PLTable[[#This Row],[FE ]]-PLTable[[#This Row],[IE]]-PLTable[[#This Row],[tax]]</f>
        <v>3124.7307535111991</v>
      </c>
      <c r="U20">
        <v>2400</v>
      </c>
      <c r="V20">
        <f ca="1"/>
        <v>23</v>
      </c>
      <c r="W20"/>
    </row>
    <row r="21" spans="1:26" x14ac:dyDescent="0.25">
      <c r="A21" s="92"/>
      <c r="E21" s="92"/>
      <c r="F21" s="92"/>
      <c r="G21" s="92"/>
      <c r="H21" s="80">
        <f t="shared" si="4"/>
        <v>17</v>
      </c>
      <c r="I21" s="93">
        <f t="shared" ca="1" si="2"/>
        <v>10000</v>
      </c>
      <c r="J21" s="80">
        <f t="shared" ca="1" si="3"/>
        <v>2</v>
      </c>
      <c r="K21" s="80">
        <f ca="1">PLTable[[#This Row],[unit ]]*PLTable[[#This Row],[price]]</f>
        <v>20000</v>
      </c>
      <c r="L21" s="80">
        <f ca="1">(_xlfn.NORM.INV(RAND(),$C$15,$C$16))*PLTable[[#This Row],[revenue]]/100</f>
        <v>7221.5497831216207</v>
      </c>
      <c r="M21" s="80">
        <f ca="1">PLTable[[#This Row],[COGS]]/PLTable[[#This Row],[revenue]]</f>
        <v>0.36107748915608101</v>
      </c>
      <c r="N21" s="80">
        <f ca="1">($C$19-($C$20-$C$19)*RAND())*PLTable[[#This Row],[revenue]]</f>
        <v>175.52570157351872</v>
      </c>
      <c r="O21" s="80">
        <f t="shared" si="0"/>
        <v>6000</v>
      </c>
      <c r="P21" s="80">
        <f t="shared" si="1"/>
        <v>3000</v>
      </c>
      <c r="Q2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1261.0235803567014</v>
      </c>
      <c r="R21" s="90">
        <f ca="1">PLTable[[#This Row],[revenue]]-PLTable[[#This Row],[COGS]]-PLTable[[#This Row],[VOE]]-PLTable[[#This Row],[FE ]]-PLTable[[#This Row],[IE]]</f>
        <v>3602.9245153048614</v>
      </c>
      <c r="S21" s="80">
        <f ca="1">PLTable[[#This Row],[revenue]]-PLTable[[#This Row],[COGS]]-PLTable[[#This Row],[VOE]]-PLTable[[#This Row],[FE ]]-PLTable[[#This Row],[IE]]-PLTable[[#This Row],[tax]]</f>
        <v>2341.9009349481603</v>
      </c>
      <c r="U21">
        <v>3000</v>
      </c>
      <c r="V21">
        <f ca="1"/>
        <v>34</v>
      </c>
      <c r="W21"/>
    </row>
    <row r="22" spans="1:26" x14ac:dyDescent="0.25">
      <c r="A22" s="92"/>
      <c r="B22" s="83" t="s">
        <v>82</v>
      </c>
      <c r="C22" s="83" t="s">
        <v>83</v>
      </c>
      <c r="E22" s="92"/>
      <c r="F22" s="92"/>
      <c r="G22" s="92"/>
      <c r="H22" s="80">
        <f t="shared" si="4"/>
        <v>18</v>
      </c>
      <c r="I22" s="93">
        <f t="shared" ca="1" si="2"/>
        <v>10000</v>
      </c>
      <c r="J22" s="80">
        <f t="shared" ca="1" si="3"/>
        <v>2.5</v>
      </c>
      <c r="K22" s="80">
        <f ca="1">PLTable[[#This Row],[unit ]]*PLTable[[#This Row],[price]]</f>
        <v>25000</v>
      </c>
      <c r="L22" s="80">
        <f ca="1">(_xlfn.NORM.INV(RAND(),$C$15,$C$16))*PLTable[[#This Row],[revenue]]/100</f>
        <v>6139.107042871362</v>
      </c>
      <c r="M22" s="80">
        <f ca="1">PLTable[[#This Row],[COGS]]/PLTable[[#This Row],[revenue]]</f>
        <v>0.24556428171485448</v>
      </c>
      <c r="N22" s="80">
        <f ca="1">($C$19-($C$20-$C$19)*RAND())*PLTable[[#This Row],[revenue]]</f>
        <v>118.23223491477206</v>
      </c>
      <c r="O22" s="80">
        <f t="shared" si="0"/>
        <v>6000</v>
      </c>
      <c r="P22" s="80">
        <f t="shared" si="1"/>
        <v>3000</v>
      </c>
      <c r="Q2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3409.931252774853</v>
      </c>
      <c r="R22" s="90">
        <f ca="1">PLTable[[#This Row],[revenue]]-PLTable[[#This Row],[COGS]]-PLTable[[#This Row],[VOE]]-PLTable[[#This Row],[FE ]]-PLTable[[#This Row],[IE]]</f>
        <v>9742.6607222138664</v>
      </c>
      <c r="S22" s="80">
        <f ca="1">PLTable[[#This Row],[revenue]]-PLTable[[#This Row],[COGS]]-PLTable[[#This Row],[VOE]]-PLTable[[#This Row],[FE ]]-PLTable[[#This Row],[IE]]-PLTable[[#This Row],[tax]]</f>
        <v>6332.729469439013</v>
      </c>
      <c r="U22">
        <v>3600</v>
      </c>
      <c r="V22">
        <f ca="1"/>
        <v>27</v>
      </c>
      <c r="W22"/>
    </row>
    <row r="23" spans="1:26" x14ac:dyDescent="0.25">
      <c r="A23" s="92"/>
      <c r="B23" s="85">
        <v>6000</v>
      </c>
      <c r="C23" s="85">
        <v>3000</v>
      </c>
      <c r="E23" s="92"/>
      <c r="F23" s="92"/>
      <c r="G23" s="92"/>
      <c r="H23" s="80">
        <f t="shared" si="4"/>
        <v>19</v>
      </c>
      <c r="I23" s="93">
        <f t="shared" ca="1" si="2"/>
        <v>75000</v>
      </c>
      <c r="J23" s="80">
        <f t="shared" ca="1" si="3"/>
        <v>2</v>
      </c>
      <c r="K23" s="80">
        <f ca="1">PLTable[[#This Row],[unit ]]*PLTable[[#This Row],[price]]</f>
        <v>150000</v>
      </c>
      <c r="L23" s="80">
        <f ca="1">(_xlfn.NORM.INV(RAND(),$C$15,$C$16))*PLTable[[#This Row],[revenue]]/100</f>
        <v>36971.498892064825</v>
      </c>
      <c r="M23" s="80">
        <f ca="1">PLTable[[#This Row],[COGS]]/PLTable[[#This Row],[revenue]]</f>
        <v>0.24647665928043216</v>
      </c>
      <c r="N23" s="80">
        <f ca="1">($C$19-($C$20-$C$19)*RAND())*PLTable[[#This Row],[revenue]]</f>
        <v>2005.6908295080445</v>
      </c>
      <c r="O23" s="80">
        <f t="shared" si="0"/>
        <v>6000</v>
      </c>
      <c r="P23" s="80">
        <f t="shared" si="1"/>
        <v>3000</v>
      </c>
      <c r="Q2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56112.545653134926</v>
      </c>
      <c r="R23" s="90">
        <f ca="1">PLTable[[#This Row],[revenue]]-PLTable[[#This Row],[COGS]]-PLTable[[#This Row],[VOE]]-PLTable[[#This Row],[FE ]]-PLTable[[#This Row],[IE]]</f>
        <v>102022.81027842713</v>
      </c>
      <c r="S23" s="80">
        <f ca="1">PLTable[[#This Row],[revenue]]-PLTable[[#This Row],[COGS]]-PLTable[[#This Row],[VOE]]-PLTable[[#This Row],[FE ]]-PLTable[[#This Row],[IE]]-PLTable[[#This Row],[tax]]</f>
        <v>45910.264625292206</v>
      </c>
      <c r="U23">
        <v>4200</v>
      </c>
      <c r="V23">
        <f ca="1"/>
        <v>18</v>
      </c>
      <c r="W23"/>
    </row>
    <row r="24" spans="1:26" x14ac:dyDescent="0.25">
      <c r="A24" s="92"/>
      <c r="B24" s="83" t="s">
        <v>64</v>
      </c>
      <c r="E24" s="92"/>
      <c r="F24" s="92"/>
      <c r="G24" s="92"/>
      <c r="H24" s="80">
        <f t="shared" si="4"/>
        <v>20</v>
      </c>
      <c r="I24" s="93">
        <f t="shared" ca="1" si="2"/>
        <v>10000</v>
      </c>
      <c r="J24" s="80">
        <f t="shared" ca="1" si="3"/>
        <v>1.5</v>
      </c>
      <c r="K24" s="80">
        <f ca="1">PLTable[[#This Row],[unit ]]*PLTable[[#This Row],[price]]</f>
        <v>15000</v>
      </c>
      <c r="L24" s="80">
        <f ca="1">(_xlfn.NORM.INV(RAND(),$C$15,$C$16))*PLTable[[#This Row],[revenue]]/100</f>
        <v>5858.5833464272819</v>
      </c>
      <c r="M24" s="80">
        <f ca="1">PLTable[[#This Row],[COGS]]/PLTable[[#This Row],[revenue]]</f>
        <v>0.3905722230951521</v>
      </c>
      <c r="N24" s="80">
        <f ca="1">($C$19-($C$20-$C$19)*RAND())*PLTable[[#This Row],[revenue]]</f>
        <v>212.05111233328014</v>
      </c>
      <c r="O24" s="80">
        <f t="shared" si="0"/>
        <v>6000</v>
      </c>
      <c r="P24" s="80">
        <f t="shared" si="1"/>
        <v>3000</v>
      </c>
      <c r="Q2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0</v>
      </c>
      <c r="R24" s="90">
        <f ca="1">PLTable[[#This Row],[revenue]]-PLTable[[#This Row],[COGS]]-PLTable[[#This Row],[VOE]]-PLTable[[#This Row],[FE ]]-PLTable[[#This Row],[IE]]</f>
        <v>-70.634458760561756</v>
      </c>
      <c r="S24" s="80">
        <f ca="1">PLTable[[#This Row],[revenue]]-PLTable[[#This Row],[COGS]]-PLTable[[#This Row],[VOE]]-PLTable[[#This Row],[FE ]]-PLTable[[#This Row],[IE]]-PLTable[[#This Row],[tax]]</f>
        <v>-70.634458760561756</v>
      </c>
      <c r="U24">
        <v>4800</v>
      </c>
      <c r="V24">
        <f ca="1"/>
        <v>13</v>
      </c>
      <c r="W24"/>
    </row>
    <row r="25" spans="1:26" x14ac:dyDescent="0.25">
      <c r="A25" s="92"/>
      <c r="B25" s="79" t="s">
        <v>65</v>
      </c>
      <c r="C25" s="79" t="s">
        <v>66</v>
      </c>
      <c r="E25" s="92"/>
      <c r="F25" s="92"/>
      <c r="G25" s="92"/>
      <c r="H25" s="80">
        <f t="shared" si="4"/>
        <v>21</v>
      </c>
      <c r="I25" s="93">
        <f t="shared" ca="1" si="2"/>
        <v>75000</v>
      </c>
      <c r="J25" s="80">
        <f t="shared" ca="1" si="3"/>
        <v>1.5</v>
      </c>
      <c r="K25" s="80">
        <f ca="1">PLTable[[#This Row],[unit ]]*PLTable[[#This Row],[price]]</f>
        <v>112500</v>
      </c>
      <c r="L25" s="80">
        <f ca="1">(_xlfn.NORM.INV(RAND(),$C$15,$C$16))*PLTable[[#This Row],[revenue]]/100</f>
        <v>31469.662182931956</v>
      </c>
      <c r="M25" s="80">
        <f ca="1">PLTable[[#This Row],[COGS]]/PLTable[[#This Row],[revenue]]</f>
        <v>0.27973033051495072</v>
      </c>
      <c r="N25" s="80">
        <f ca="1">($C$19-($C$20-$C$19)*RAND())*PLTable[[#This Row],[revenue]]</f>
        <v>7602.7514226013045</v>
      </c>
      <c r="O25" s="80">
        <f t="shared" si="0"/>
        <v>6000</v>
      </c>
      <c r="P25" s="80">
        <f t="shared" si="1"/>
        <v>3000</v>
      </c>
      <c r="Q2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35435.172516956707</v>
      </c>
      <c r="R25" s="90">
        <f ca="1">PLTable[[#This Row],[revenue]]-PLTable[[#This Row],[COGS]]-PLTable[[#This Row],[VOE]]-PLTable[[#This Row],[FE ]]-PLTable[[#This Row],[IE]]</f>
        <v>64427.586394466736</v>
      </c>
      <c r="S25" s="80">
        <f ca="1">PLTable[[#This Row],[revenue]]-PLTable[[#This Row],[COGS]]-PLTable[[#This Row],[VOE]]-PLTable[[#This Row],[FE ]]-PLTable[[#This Row],[IE]]-PLTable[[#This Row],[tax]]</f>
        <v>28992.413877510029</v>
      </c>
      <c r="U25">
        <v>5400</v>
      </c>
      <c r="V25">
        <f ca="1"/>
        <v>11</v>
      </c>
      <c r="W25"/>
    </row>
    <row r="26" spans="1:26" x14ac:dyDescent="0.25">
      <c r="A26" s="92"/>
      <c r="B26" s="101">
        <v>0.35</v>
      </c>
      <c r="C26" s="86">
        <v>20000</v>
      </c>
      <c r="E26" s="92"/>
      <c r="F26" s="92"/>
      <c r="G26" s="92"/>
      <c r="H26" s="80">
        <f t="shared" si="4"/>
        <v>22</v>
      </c>
      <c r="I26" s="93">
        <f t="shared" ca="1" si="2"/>
        <v>10000</v>
      </c>
      <c r="J26" s="80">
        <f t="shared" ca="1" si="3"/>
        <v>2</v>
      </c>
      <c r="K26" s="80">
        <f ca="1">PLTable[[#This Row],[unit ]]*PLTable[[#This Row],[price]]</f>
        <v>20000</v>
      </c>
      <c r="L26" s="80">
        <f ca="1">(_xlfn.NORM.INV(RAND(),$C$15,$C$16))*PLTable[[#This Row],[revenue]]/100</f>
        <v>5743.0785888652927</v>
      </c>
      <c r="M26" s="80">
        <f ca="1">PLTable[[#This Row],[COGS]]/PLTable[[#This Row],[revenue]]</f>
        <v>0.28715392944326462</v>
      </c>
      <c r="N26" s="80">
        <f ca="1">($C$19-($C$20-$C$19)*RAND())*PLTable[[#This Row],[revenue]]</f>
        <v>474.64988132540213</v>
      </c>
      <c r="O26" s="80">
        <f t="shared" si="0"/>
        <v>6000</v>
      </c>
      <c r="P26" s="80">
        <f t="shared" si="1"/>
        <v>3000</v>
      </c>
      <c r="Q2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1673.7950354332565</v>
      </c>
      <c r="R26" s="90">
        <f ca="1">PLTable[[#This Row],[revenue]]-PLTable[[#This Row],[COGS]]-PLTable[[#This Row],[VOE]]-PLTable[[#This Row],[FE ]]-PLTable[[#This Row],[IE]]</f>
        <v>4782.2715298093044</v>
      </c>
      <c r="S26" s="80">
        <f ca="1">PLTable[[#This Row],[revenue]]-PLTable[[#This Row],[COGS]]-PLTable[[#This Row],[VOE]]-PLTable[[#This Row],[FE ]]-PLTable[[#This Row],[IE]]-PLTable[[#This Row],[tax]]</f>
        <v>3108.4764943760479</v>
      </c>
      <c r="U26">
        <v>6000</v>
      </c>
      <c r="V26">
        <f ca="1"/>
        <v>11</v>
      </c>
      <c r="W26"/>
    </row>
    <row r="27" spans="1:26" x14ac:dyDescent="0.25">
      <c r="A27" s="92"/>
      <c r="B27" s="101">
        <v>0.55000000000000004</v>
      </c>
      <c r="C27" s="85"/>
      <c r="E27" s="92"/>
      <c r="F27" s="92"/>
      <c r="G27" s="92"/>
      <c r="H27" s="80">
        <f t="shared" si="4"/>
        <v>23</v>
      </c>
      <c r="I27" s="93">
        <f t="shared" ca="1" si="2"/>
        <v>10000</v>
      </c>
      <c r="J27" s="80">
        <f t="shared" ca="1" si="3"/>
        <v>2.5</v>
      </c>
      <c r="K27" s="80">
        <f ca="1">PLTable[[#This Row],[unit ]]*PLTable[[#This Row],[price]]</f>
        <v>25000</v>
      </c>
      <c r="L27" s="80">
        <f ca="1">(_xlfn.NORM.INV(RAND(),$C$15,$C$16))*PLTable[[#This Row],[revenue]]/100</f>
        <v>7396.4222986075665</v>
      </c>
      <c r="M27" s="80">
        <f ca="1">PLTable[[#This Row],[COGS]]/PLTable[[#This Row],[revenue]]</f>
        <v>0.29585689194430265</v>
      </c>
      <c r="N27" s="80">
        <f ca="1">($C$19-($C$20-$C$19)*RAND())*PLTable[[#This Row],[revenue]]</f>
        <v>335.92531130929581</v>
      </c>
      <c r="O27" s="80">
        <f t="shared" si="0"/>
        <v>6000</v>
      </c>
      <c r="P27" s="80">
        <f t="shared" si="1"/>
        <v>3000</v>
      </c>
      <c r="Q2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2893.678336529098</v>
      </c>
      <c r="R27" s="90">
        <f ca="1">PLTable[[#This Row],[revenue]]-PLTable[[#This Row],[COGS]]-PLTable[[#This Row],[VOE]]-PLTable[[#This Row],[FE ]]-PLTable[[#This Row],[IE]]</f>
        <v>8267.652390083138</v>
      </c>
      <c r="S27" s="80">
        <f ca="1">PLTable[[#This Row],[revenue]]-PLTable[[#This Row],[COGS]]-PLTable[[#This Row],[VOE]]-PLTable[[#This Row],[FE ]]-PLTable[[#This Row],[IE]]-PLTable[[#This Row],[tax]]</f>
        <v>5373.9740535540404</v>
      </c>
      <c r="U27">
        <v>6600</v>
      </c>
      <c r="V27">
        <f ca="1"/>
        <v>6</v>
      </c>
      <c r="W27"/>
    </row>
    <row r="28" spans="1:26" x14ac:dyDescent="0.25">
      <c r="A28" s="92"/>
      <c r="B28" s="92"/>
      <c r="C28" s="92"/>
      <c r="D28" s="92"/>
      <c r="E28" s="92"/>
      <c r="F28" s="92"/>
      <c r="G28" s="92"/>
      <c r="H28" s="80">
        <f t="shared" si="4"/>
        <v>24</v>
      </c>
      <c r="I28" s="93">
        <f t="shared" ca="1" si="2"/>
        <v>10000</v>
      </c>
      <c r="J28" s="80">
        <f t="shared" ca="1" si="3"/>
        <v>1.5</v>
      </c>
      <c r="K28" s="80">
        <f ca="1">PLTable[[#This Row],[unit ]]*PLTable[[#This Row],[price]]</f>
        <v>15000</v>
      </c>
      <c r="L28" s="80">
        <f ca="1">(_xlfn.NORM.INV(RAND(),$C$15,$C$16))*PLTable[[#This Row],[revenue]]/100</f>
        <v>4189.691106215937</v>
      </c>
      <c r="M28" s="80">
        <f ca="1">PLTable[[#This Row],[COGS]]/PLTable[[#This Row],[revenue]]</f>
        <v>0.2793127404143958</v>
      </c>
      <c r="N28" s="80">
        <f ca="1">($C$19-($C$20-$C$19)*RAND())*PLTable[[#This Row],[revenue]]</f>
        <v>591.04658359670657</v>
      </c>
      <c r="O28" s="80">
        <f t="shared" si="0"/>
        <v>6000</v>
      </c>
      <c r="P28" s="80">
        <f t="shared" si="1"/>
        <v>3000</v>
      </c>
      <c r="Q2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426.74180856557456</v>
      </c>
      <c r="R28" s="90">
        <f ca="1">PLTable[[#This Row],[revenue]]-PLTable[[#This Row],[COGS]]-PLTable[[#This Row],[VOE]]-PLTable[[#This Row],[FE ]]-PLTable[[#This Row],[IE]]</f>
        <v>1219.262310187356</v>
      </c>
      <c r="S28" s="80">
        <f ca="1">PLTable[[#This Row],[revenue]]-PLTable[[#This Row],[COGS]]-PLTable[[#This Row],[VOE]]-PLTable[[#This Row],[FE ]]-PLTable[[#This Row],[IE]]-PLTable[[#This Row],[tax]]</f>
        <v>792.52050162178148</v>
      </c>
      <c r="U28">
        <v>7200</v>
      </c>
      <c r="V28" s="79">
        <f ca="1"/>
        <v>3</v>
      </c>
    </row>
    <row r="29" spans="1:26" x14ac:dyDescent="0.25">
      <c r="A29" s="92"/>
      <c r="B29" s="92"/>
      <c r="C29" s="92"/>
      <c r="D29" s="92"/>
      <c r="E29" s="92"/>
      <c r="F29" s="92"/>
      <c r="G29" s="92"/>
      <c r="H29" s="80">
        <f t="shared" si="4"/>
        <v>25</v>
      </c>
      <c r="I29" s="93">
        <f t="shared" ca="1" si="2"/>
        <v>10000</v>
      </c>
      <c r="J29" s="80">
        <f t="shared" ca="1" si="3"/>
        <v>1.5</v>
      </c>
      <c r="K29" s="80">
        <f ca="1">PLTable[[#This Row],[unit ]]*PLTable[[#This Row],[price]]</f>
        <v>15000</v>
      </c>
      <c r="L29" s="80">
        <f ca="1">(_xlfn.NORM.INV(RAND(),$C$15,$C$16))*PLTable[[#This Row],[revenue]]/100</f>
        <v>5072.8449662796565</v>
      </c>
      <c r="M29" s="80">
        <f ca="1">PLTable[[#This Row],[COGS]]/PLTable[[#This Row],[revenue]]</f>
        <v>0.33818966441864379</v>
      </c>
      <c r="N29" s="80">
        <f ca="1">($C$19-($C$20-$C$19)*RAND())*PLTable[[#This Row],[revenue]]</f>
        <v>265.95021220113699</v>
      </c>
      <c r="O29" s="80">
        <f t="shared" si="0"/>
        <v>6000</v>
      </c>
      <c r="P29" s="80">
        <f t="shared" si="1"/>
        <v>3000</v>
      </c>
      <c r="Q2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231.4216875317228</v>
      </c>
      <c r="R29" s="90">
        <f ca="1">PLTable[[#This Row],[revenue]]-PLTable[[#This Row],[COGS]]-PLTable[[#This Row],[VOE]]-PLTable[[#This Row],[FE ]]-PLTable[[#This Row],[IE]]</f>
        <v>661.20482151920805</v>
      </c>
      <c r="S29" s="80">
        <f ca="1">PLTable[[#This Row],[revenue]]-PLTable[[#This Row],[COGS]]-PLTable[[#This Row],[VOE]]-PLTable[[#This Row],[FE ]]-PLTable[[#This Row],[IE]]-PLTable[[#This Row],[tax]]</f>
        <v>429.78313398748526</v>
      </c>
      <c r="U29">
        <v>7800</v>
      </c>
      <c r="V29" s="79">
        <f ca="1"/>
        <v>0</v>
      </c>
    </row>
    <row r="30" spans="1:26" x14ac:dyDescent="0.25">
      <c r="H30" s="80">
        <f t="shared" si="4"/>
        <v>26</v>
      </c>
      <c r="I30" s="93">
        <f ca="1">VLOOKUP(RAND(),$B$4:$C$6,2)</f>
        <v>10000</v>
      </c>
      <c r="J30" s="80">
        <f ca="1">VLOOKUP(RAND(),$B$9:$C$12,2)</f>
        <v>2.5</v>
      </c>
      <c r="K30" s="80">
        <f ca="1">PLTable[[#This Row],[unit ]]*PLTable[[#This Row],[price]]</f>
        <v>25000</v>
      </c>
      <c r="L30" s="80">
        <f ca="1">(_xlfn.NORM.INV(RAND(),$C$15,$C$16))*PLTable[[#This Row],[revenue]]/100</f>
        <v>7799.6271624487908</v>
      </c>
      <c r="M30" s="80">
        <f ca="1">PLTable[[#This Row],[COGS]]/PLTable[[#This Row],[revenue]]</f>
        <v>0.31198508649795165</v>
      </c>
      <c r="N30" s="80">
        <f ca="1">($C$19-($C$20-$C$19)*RAND())*PLTable[[#This Row],[revenue]]</f>
        <v>676.66961263907342</v>
      </c>
      <c r="O30" s="80">
        <f>$B$23</f>
        <v>6000</v>
      </c>
      <c r="P30" s="80">
        <f>$C$23</f>
        <v>3000</v>
      </c>
      <c r="Q3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2633.2961287192466</v>
      </c>
      <c r="R30" s="90">
        <f ca="1">PLTable[[#This Row],[revenue]]-PLTable[[#This Row],[COGS]]-PLTable[[#This Row],[VOE]]-PLTable[[#This Row],[FE ]]-PLTable[[#This Row],[IE]]</f>
        <v>7523.703224912133</v>
      </c>
      <c r="S30" s="80">
        <f ca="1">PLTable[[#This Row],[revenue]]-PLTable[[#This Row],[COGS]]-PLTable[[#This Row],[VOE]]-PLTable[[#This Row],[FE ]]-PLTable[[#This Row],[IE]]-PLTable[[#This Row],[tax]]</f>
        <v>4890.4070961928865</v>
      </c>
      <c r="Z30" s="79" t="s">
        <v>94</v>
      </c>
    </row>
    <row r="31" spans="1:26" x14ac:dyDescent="0.25">
      <c r="H31" s="80">
        <f t="shared" si="4"/>
        <v>27</v>
      </c>
      <c r="I31" s="93">
        <f ca="1">VLOOKUP(RAND(),$B$4:$C$6,2)</f>
        <v>10000</v>
      </c>
      <c r="J31" s="80">
        <f ca="1">VLOOKUP(RAND(),$B$9:$C$12,2)</f>
        <v>2.5</v>
      </c>
      <c r="K31" s="80">
        <f ca="1">PLTable[[#This Row],[unit ]]*PLTable[[#This Row],[price]]</f>
        <v>25000</v>
      </c>
      <c r="L31" s="80">
        <f ca="1">(_xlfn.NORM.INV(RAND(),$C$15,$C$16))*PLTable[[#This Row],[revenue]]/100</f>
        <v>7926.5684662307294</v>
      </c>
      <c r="M31" s="80">
        <f ca="1">PLTable[[#This Row],[COGS]]/PLTable[[#This Row],[revenue]]</f>
        <v>0.31706273864922918</v>
      </c>
      <c r="N31" s="80">
        <f ca="1">($C$19-($C$20-$C$19)*RAND())*PLTable[[#This Row],[revenue]]</f>
        <v>878.16931597404255</v>
      </c>
      <c r="O31" s="80">
        <f>$B$23</f>
        <v>6000</v>
      </c>
      <c r="P31" s="80">
        <f>$C$23</f>
        <v>3000</v>
      </c>
      <c r="Q3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2518.3417762283298</v>
      </c>
      <c r="R31" s="90">
        <f ca="1">PLTable[[#This Row],[revenue]]-PLTable[[#This Row],[COGS]]-PLTable[[#This Row],[VOE]]-PLTable[[#This Row],[FE ]]-PLTable[[#This Row],[IE]]</f>
        <v>7195.2622177952289</v>
      </c>
      <c r="S31" s="80">
        <f ca="1">PLTable[[#This Row],[revenue]]-PLTable[[#This Row],[COGS]]-PLTable[[#This Row],[VOE]]-PLTable[[#This Row],[FE ]]-PLTable[[#This Row],[IE]]-PLTable[[#This Row],[tax]]</f>
        <v>4676.9204415668992</v>
      </c>
    </row>
    <row r="32" spans="1:26" x14ac:dyDescent="0.25">
      <c r="H32" s="80">
        <f t="shared" si="4"/>
        <v>28</v>
      </c>
      <c r="I32" s="93">
        <f ca="1">VLOOKUP(RAND(),$B$4:$C$6,2)</f>
        <v>75000</v>
      </c>
      <c r="J32" s="80">
        <f ca="1">VLOOKUP(RAND(),$B$9:$C$12,2)</f>
        <v>2</v>
      </c>
      <c r="K32" s="80">
        <f ca="1">PLTable[[#This Row],[unit ]]*PLTable[[#This Row],[price]]</f>
        <v>150000</v>
      </c>
      <c r="L32" s="80">
        <f ca="1">(_xlfn.NORM.INV(RAND(),$C$15,$C$16))*PLTable[[#This Row],[revenue]]/100</f>
        <v>44219.895340243449</v>
      </c>
      <c r="M32" s="80">
        <f ca="1">PLTable[[#This Row],[COGS]]/PLTable[[#This Row],[revenue]]</f>
        <v>0.29479930226828965</v>
      </c>
      <c r="N32" s="80">
        <f ca="1">($C$19-($C$20-$C$19)*RAND())*PLTable[[#This Row],[revenue]]</f>
        <v>691.74410065318273</v>
      </c>
      <c r="O32" s="80">
        <f>$B$23</f>
        <v>6000</v>
      </c>
      <c r="P32" s="80">
        <f>$C$23</f>
        <v>3000</v>
      </c>
      <c r="Q3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52848.598307506858</v>
      </c>
      <c r="R32" s="90">
        <f ca="1">PLTable[[#This Row],[revenue]]-PLTable[[#This Row],[COGS]]-PLTable[[#This Row],[VOE]]-PLTable[[#This Row],[FE ]]-PLTable[[#This Row],[IE]]</f>
        <v>96088.36055910337</v>
      </c>
      <c r="S32" s="80">
        <f ca="1">PLTable[[#This Row],[revenue]]-PLTable[[#This Row],[COGS]]-PLTable[[#This Row],[VOE]]-PLTable[[#This Row],[FE ]]-PLTable[[#This Row],[IE]]-PLTable[[#This Row],[tax]]</f>
        <v>43239.762251596512</v>
      </c>
    </row>
    <row r="33" spans="8:19" x14ac:dyDescent="0.25">
      <c r="H33" s="80">
        <f t="shared" si="4"/>
        <v>29</v>
      </c>
      <c r="I33" s="93">
        <f t="shared" ref="I33:I96" ca="1" si="5">VLOOKUP(RAND(),$B$4:$C$6,2)</f>
        <v>10000</v>
      </c>
      <c r="J33" s="80">
        <f t="shared" ref="J33:J96" ca="1" si="6">VLOOKUP(RAND(),$B$9:$C$12,2)</f>
        <v>2</v>
      </c>
      <c r="K33" s="80">
        <f ca="1">PLTable[[#This Row],[unit ]]*PLTable[[#This Row],[price]]</f>
        <v>20000</v>
      </c>
      <c r="L33" s="80">
        <f ca="1">(_xlfn.NORM.INV(RAND(),$C$15,$C$16))*PLTable[[#This Row],[revenue]]/100</f>
        <v>6988.5713723689751</v>
      </c>
      <c r="M33" s="80">
        <f ca="1">PLTable[[#This Row],[COGS]]/PLTable[[#This Row],[revenue]]</f>
        <v>0.34942856861844873</v>
      </c>
      <c r="N33" s="80">
        <f ca="1">($C$19-($C$20-$C$19)*RAND())*PLTable[[#This Row],[revenue]]</f>
        <v>1536.8742332255285</v>
      </c>
      <c r="O33" s="80">
        <f t="shared" ref="O33:O96" si="7">$B$23</f>
        <v>6000</v>
      </c>
      <c r="P33" s="80">
        <f t="shared" ref="P33:P96" si="8">$C$23</f>
        <v>3000</v>
      </c>
      <c r="Q3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866.09403804192391</v>
      </c>
      <c r="R33" s="90">
        <f ca="1">PLTable[[#This Row],[revenue]]-PLTable[[#This Row],[COGS]]-PLTable[[#This Row],[VOE]]-PLTable[[#This Row],[FE ]]-PLTable[[#This Row],[IE]]</f>
        <v>2474.5543944054971</v>
      </c>
      <c r="S33" s="80">
        <f ca="1">PLTable[[#This Row],[revenue]]-PLTable[[#This Row],[COGS]]-PLTable[[#This Row],[VOE]]-PLTable[[#This Row],[FE ]]-PLTable[[#This Row],[IE]]-PLTable[[#This Row],[tax]]</f>
        <v>1608.4603563635733</v>
      </c>
    </row>
    <row r="34" spans="8:19" x14ac:dyDescent="0.25">
      <c r="H34" s="80">
        <f t="shared" si="4"/>
        <v>30</v>
      </c>
      <c r="I34" s="93">
        <f t="shared" ca="1" si="5"/>
        <v>10000</v>
      </c>
      <c r="J34" s="80">
        <f t="shared" ca="1" si="6"/>
        <v>2.5</v>
      </c>
      <c r="K34" s="80">
        <f ca="1">PLTable[[#This Row],[unit ]]*PLTable[[#This Row],[price]]</f>
        <v>25000</v>
      </c>
      <c r="L34" s="80">
        <f ca="1">(_xlfn.NORM.INV(RAND(),$C$15,$C$16))*PLTable[[#This Row],[revenue]]/100</f>
        <v>6798.5235054132972</v>
      </c>
      <c r="M34" s="80">
        <f ca="1">PLTable[[#This Row],[COGS]]/PLTable[[#This Row],[revenue]]</f>
        <v>0.27194094021653187</v>
      </c>
      <c r="N34" s="80">
        <f ca="1">($C$19-($C$20-$C$19)*RAND())*PLTable[[#This Row],[revenue]]</f>
        <v>2065.1194107862971</v>
      </c>
      <c r="O34" s="80">
        <f t="shared" si="7"/>
        <v>6000</v>
      </c>
      <c r="P34" s="80">
        <f t="shared" si="8"/>
        <v>3000</v>
      </c>
      <c r="Q3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2497.7249793301417</v>
      </c>
      <c r="R34" s="90">
        <f ca="1">PLTable[[#This Row],[revenue]]-PLTable[[#This Row],[COGS]]-PLTable[[#This Row],[VOE]]-PLTable[[#This Row],[FE ]]-PLTable[[#This Row],[IE]]</f>
        <v>7136.3570838004052</v>
      </c>
      <c r="S34" s="80">
        <f ca="1">PLTable[[#This Row],[revenue]]-PLTable[[#This Row],[COGS]]-PLTable[[#This Row],[VOE]]-PLTable[[#This Row],[FE ]]-PLTable[[#This Row],[IE]]-PLTable[[#This Row],[tax]]</f>
        <v>4638.6321044702636</v>
      </c>
    </row>
    <row r="35" spans="8:19" x14ac:dyDescent="0.25">
      <c r="H35" s="80">
        <f t="shared" si="4"/>
        <v>31</v>
      </c>
      <c r="I35" s="93">
        <f t="shared" ca="1" si="5"/>
        <v>75000</v>
      </c>
      <c r="J35" s="80">
        <f t="shared" ca="1" si="6"/>
        <v>1.5</v>
      </c>
      <c r="K35" s="80">
        <f ca="1">PLTable[[#This Row],[unit ]]*PLTable[[#This Row],[price]]</f>
        <v>112500</v>
      </c>
      <c r="L35" s="80">
        <f ca="1">(_xlfn.NORM.INV(RAND(),$C$15,$C$16))*PLTable[[#This Row],[revenue]]/100</f>
        <v>27611.736896806317</v>
      </c>
      <c r="M35" s="80">
        <f ca="1">PLTable[[#This Row],[COGS]]/PLTable[[#This Row],[revenue]]</f>
        <v>0.24543766130494504</v>
      </c>
      <c r="N35" s="80">
        <f ca="1">($C$19-($C$20-$C$19)*RAND())*PLTable[[#This Row],[revenue]]</f>
        <v>9151.7771806568071</v>
      </c>
      <c r="O35" s="80">
        <f t="shared" si="7"/>
        <v>6000</v>
      </c>
      <c r="P35" s="80">
        <f t="shared" si="8"/>
        <v>3000</v>
      </c>
      <c r="Q3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36705.067257395291</v>
      </c>
      <c r="R35" s="90">
        <f ca="1">PLTable[[#This Row],[revenue]]-PLTable[[#This Row],[COGS]]-PLTable[[#This Row],[VOE]]-PLTable[[#This Row],[FE ]]-PLTable[[#This Row],[IE]]</f>
        <v>66736.485922536885</v>
      </c>
      <c r="S35" s="80">
        <f ca="1">PLTable[[#This Row],[revenue]]-PLTable[[#This Row],[COGS]]-PLTable[[#This Row],[VOE]]-PLTable[[#This Row],[FE ]]-PLTable[[#This Row],[IE]]-PLTable[[#This Row],[tax]]</f>
        <v>30031.418665141595</v>
      </c>
    </row>
    <row r="36" spans="8:19" x14ac:dyDescent="0.25">
      <c r="H36" s="80">
        <f t="shared" si="4"/>
        <v>32</v>
      </c>
      <c r="I36" s="93">
        <f t="shared" ca="1" si="5"/>
        <v>75000</v>
      </c>
      <c r="J36" s="80">
        <f t="shared" ca="1" si="6"/>
        <v>2.5</v>
      </c>
      <c r="K36" s="80">
        <f ca="1">PLTable[[#This Row],[unit ]]*PLTable[[#This Row],[price]]</f>
        <v>187500</v>
      </c>
      <c r="L36" s="80">
        <f ca="1">(_xlfn.NORM.INV(RAND(),$C$15,$C$16))*PLTable[[#This Row],[revenue]]/100</f>
        <v>80112.382160477064</v>
      </c>
      <c r="M36" s="80">
        <f ca="1">PLTable[[#This Row],[COGS]]/PLTable[[#This Row],[revenue]]</f>
        <v>0.42726603818921099</v>
      </c>
      <c r="N36" s="80">
        <f ca="1">($C$19-($C$20-$C$19)*RAND())*PLTable[[#This Row],[revenue]]</f>
        <v>46.001039993266019</v>
      </c>
      <c r="O36" s="80">
        <f t="shared" si="7"/>
        <v>6000</v>
      </c>
      <c r="P36" s="80">
        <f t="shared" si="8"/>
        <v>3000</v>
      </c>
      <c r="Q3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54087.889239741322</v>
      </c>
      <c r="R36" s="90">
        <f ca="1">PLTable[[#This Row],[revenue]]-PLTable[[#This Row],[COGS]]-PLTable[[#This Row],[VOE]]-PLTable[[#This Row],[FE ]]-PLTable[[#This Row],[IE]]</f>
        <v>98341.616799529671</v>
      </c>
      <c r="S36" s="80">
        <f ca="1">PLTable[[#This Row],[revenue]]-PLTable[[#This Row],[COGS]]-PLTable[[#This Row],[VOE]]-PLTable[[#This Row],[FE ]]-PLTable[[#This Row],[IE]]-PLTable[[#This Row],[tax]]</f>
        <v>44253.727559788349</v>
      </c>
    </row>
    <row r="37" spans="8:19" x14ac:dyDescent="0.25">
      <c r="H37" s="80">
        <f t="shared" si="4"/>
        <v>33</v>
      </c>
      <c r="I37" s="93">
        <f t="shared" ca="1" si="5"/>
        <v>10000</v>
      </c>
      <c r="J37" s="80">
        <f t="shared" ca="1" si="6"/>
        <v>2</v>
      </c>
      <c r="K37" s="80">
        <f ca="1">PLTable[[#This Row],[unit ]]*PLTable[[#This Row],[price]]</f>
        <v>20000</v>
      </c>
      <c r="L37" s="80">
        <f ca="1">(_xlfn.NORM.INV(RAND(),$C$15,$C$16))*PLTable[[#This Row],[revenue]]/100</f>
        <v>4642.5092676584163</v>
      </c>
      <c r="M37" s="80">
        <f ca="1">PLTable[[#This Row],[COGS]]/PLTable[[#This Row],[revenue]]</f>
        <v>0.23212546338292081</v>
      </c>
      <c r="N37" s="80">
        <f ca="1">($C$19-($C$20-$C$19)*RAND())*PLTable[[#This Row],[revenue]]</f>
        <v>1934.1907611070756</v>
      </c>
      <c r="O37" s="80">
        <f t="shared" si="7"/>
        <v>6000</v>
      </c>
      <c r="P37" s="80">
        <f t="shared" si="8"/>
        <v>3000</v>
      </c>
      <c r="Q3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1548.1549899320778</v>
      </c>
      <c r="R37" s="90">
        <f ca="1">PLTable[[#This Row],[revenue]]-PLTable[[#This Row],[COGS]]-PLTable[[#This Row],[VOE]]-PLTable[[#This Row],[FE ]]-PLTable[[#This Row],[IE]]</f>
        <v>4423.2999712345081</v>
      </c>
      <c r="S37" s="80">
        <f ca="1">PLTable[[#This Row],[revenue]]-PLTable[[#This Row],[COGS]]-PLTable[[#This Row],[VOE]]-PLTable[[#This Row],[FE ]]-PLTable[[#This Row],[IE]]-PLTable[[#This Row],[tax]]</f>
        <v>2875.1449813024301</v>
      </c>
    </row>
    <row r="38" spans="8:19" x14ac:dyDescent="0.25">
      <c r="H38" s="80">
        <f t="shared" si="4"/>
        <v>34</v>
      </c>
      <c r="I38" s="93">
        <f t="shared" ca="1" si="5"/>
        <v>10000</v>
      </c>
      <c r="J38" s="80">
        <f t="shared" ca="1" si="6"/>
        <v>2</v>
      </c>
      <c r="K38" s="80">
        <f ca="1">PLTable[[#This Row],[unit ]]*PLTable[[#This Row],[price]]</f>
        <v>20000</v>
      </c>
      <c r="L38" s="80">
        <f ca="1">(_xlfn.NORM.INV(RAND(),$C$15,$C$16))*PLTable[[#This Row],[revenue]]/100</f>
        <v>6471.9238777962546</v>
      </c>
      <c r="M38" s="80">
        <f ca="1">PLTable[[#This Row],[COGS]]/PLTable[[#This Row],[revenue]]</f>
        <v>0.32359619388981276</v>
      </c>
      <c r="N38" s="80">
        <f ca="1">($C$19-($C$20-$C$19)*RAND())*PLTable[[#This Row],[revenue]]</f>
        <v>658.36576331332776</v>
      </c>
      <c r="O38" s="80">
        <f t="shared" si="7"/>
        <v>6000</v>
      </c>
      <c r="P38" s="80">
        <f t="shared" si="8"/>
        <v>3000</v>
      </c>
      <c r="Q3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1354.3986256116459</v>
      </c>
      <c r="R38" s="90">
        <f ca="1">PLTable[[#This Row],[revenue]]-PLTable[[#This Row],[COGS]]-PLTable[[#This Row],[VOE]]-PLTable[[#This Row],[FE ]]-PLTable[[#This Row],[IE]]</f>
        <v>3869.7103588904174</v>
      </c>
      <c r="S38" s="80">
        <f ca="1">PLTable[[#This Row],[revenue]]-PLTable[[#This Row],[COGS]]-PLTable[[#This Row],[VOE]]-PLTable[[#This Row],[FE ]]-PLTable[[#This Row],[IE]]-PLTable[[#This Row],[tax]]</f>
        <v>2515.3117332787715</v>
      </c>
    </row>
    <row r="39" spans="8:19" x14ac:dyDescent="0.25">
      <c r="H39" s="80">
        <f t="shared" si="4"/>
        <v>35</v>
      </c>
      <c r="I39" s="93">
        <f t="shared" ca="1" si="5"/>
        <v>10000</v>
      </c>
      <c r="J39" s="80">
        <f t="shared" ca="1" si="6"/>
        <v>1.5</v>
      </c>
      <c r="K39" s="80">
        <f ca="1">PLTable[[#This Row],[unit ]]*PLTable[[#This Row],[price]]</f>
        <v>15000</v>
      </c>
      <c r="L39" s="80">
        <f ca="1">(_xlfn.NORM.INV(RAND(),$C$15,$C$16))*PLTable[[#This Row],[revenue]]/100</f>
        <v>5639.080748151423</v>
      </c>
      <c r="M39" s="80">
        <f ca="1">PLTable[[#This Row],[COGS]]/PLTable[[#This Row],[revenue]]</f>
        <v>0.3759387165434282</v>
      </c>
      <c r="N39" s="80">
        <f ca="1">($C$19-($C$20-$C$19)*RAND())*PLTable[[#This Row],[revenue]]</f>
        <v>201.36156887404158</v>
      </c>
      <c r="O39" s="80">
        <f t="shared" si="7"/>
        <v>6000</v>
      </c>
      <c r="P39" s="80">
        <f t="shared" si="8"/>
        <v>3000</v>
      </c>
      <c r="Q3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55.845189041087266</v>
      </c>
      <c r="R39" s="90">
        <f ca="1">PLTable[[#This Row],[revenue]]-PLTable[[#This Row],[COGS]]-PLTable[[#This Row],[VOE]]-PLTable[[#This Row],[FE ]]-PLTable[[#This Row],[IE]]</f>
        <v>159.55768297453506</v>
      </c>
      <c r="S39" s="80">
        <f ca="1">PLTable[[#This Row],[revenue]]-PLTable[[#This Row],[COGS]]-PLTable[[#This Row],[VOE]]-PLTable[[#This Row],[FE ]]-PLTable[[#This Row],[IE]]-PLTable[[#This Row],[tax]]</f>
        <v>103.71249393344779</v>
      </c>
    </row>
    <row r="40" spans="8:19" x14ac:dyDescent="0.25">
      <c r="H40" s="80">
        <f t="shared" si="4"/>
        <v>36</v>
      </c>
      <c r="I40" s="93">
        <f t="shared" ca="1" si="5"/>
        <v>75000</v>
      </c>
      <c r="J40" s="80">
        <f t="shared" ca="1" si="6"/>
        <v>1.5</v>
      </c>
      <c r="K40" s="80">
        <f ca="1">PLTable[[#This Row],[unit ]]*PLTable[[#This Row],[price]]</f>
        <v>112500</v>
      </c>
      <c r="L40" s="80">
        <f ca="1">(_xlfn.NORM.INV(RAND(),$C$15,$C$16))*PLTable[[#This Row],[revenue]]/100</f>
        <v>37776.598611754918</v>
      </c>
      <c r="M40" s="80">
        <f ca="1">PLTable[[#This Row],[COGS]]/PLTable[[#This Row],[revenue]]</f>
        <v>0.3357919876600437</v>
      </c>
      <c r="N40" s="80">
        <f ca="1">($C$19-($C$20-$C$19)*RAND())*PLTable[[#This Row],[revenue]]</f>
        <v>1554.1263756060982</v>
      </c>
      <c r="O40" s="80">
        <f t="shared" si="7"/>
        <v>6000</v>
      </c>
      <c r="P40" s="80">
        <f t="shared" si="8"/>
        <v>3000</v>
      </c>
      <c r="Q4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35293.101256951442</v>
      </c>
      <c r="R40" s="90">
        <f ca="1">PLTable[[#This Row],[revenue]]-PLTable[[#This Row],[COGS]]-PLTable[[#This Row],[VOE]]-PLTable[[#This Row],[FE ]]-PLTable[[#This Row],[IE]]</f>
        <v>64169.275012638987</v>
      </c>
      <c r="S40" s="80">
        <f ca="1">PLTable[[#This Row],[revenue]]-PLTable[[#This Row],[COGS]]-PLTable[[#This Row],[VOE]]-PLTable[[#This Row],[FE ]]-PLTable[[#This Row],[IE]]-PLTable[[#This Row],[tax]]</f>
        <v>28876.173755687545</v>
      </c>
    </row>
    <row r="41" spans="8:19" x14ac:dyDescent="0.25">
      <c r="H41" s="80">
        <f t="shared" si="4"/>
        <v>37</v>
      </c>
      <c r="I41" s="93">
        <f t="shared" ca="1" si="5"/>
        <v>10000</v>
      </c>
      <c r="J41" s="80">
        <f t="shared" ca="1" si="6"/>
        <v>2</v>
      </c>
      <c r="K41" s="80">
        <f ca="1">PLTable[[#This Row],[unit ]]*PLTable[[#This Row],[price]]</f>
        <v>20000</v>
      </c>
      <c r="L41" s="80">
        <f ca="1">(_xlfn.NORM.INV(RAND(),$C$15,$C$16))*PLTable[[#This Row],[revenue]]/100</f>
        <v>6411.1105929698142</v>
      </c>
      <c r="M41" s="80">
        <f ca="1">PLTable[[#This Row],[COGS]]/PLTable[[#This Row],[revenue]]</f>
        <v>0.32055552964849071</v>
      </c>
      <c r="N41" s="80">
        <f ca="1">($C$19-($C$20-$C$19)*RAND())*PLTable[[#This Row],[revenue]]</f>
        <v>781.34188932785878</v>
      </c>
      <c r="O41" s="80">
        <f t="shared" si="7"/>
        <v>6000</v>
      </c>
      <c r="P41" s="80">
        <f t="shared" si="8"/>
        <v>3000</v>
      </c>
      <c r="Q4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1332.6416311958144</v>
      </c>
      <c r="R41" s="90">
        <f ca="1">PLTable[[#This Row],[revenue]]-PLTable[[#This Row],[COGS]]-PLTable[[#This Row],[VOE]]-PLTable[[#This Row],[FE ]]-PLTable[[#This Row],[IE]]</f>
        <v>3807.5475177023272</v>
      </c>
      <c r="S41" s="80">
        <f ca="1">PLTable[[#This Row],[revenue]]-PLTable[[#This Row],[COGS]]-PLTable[[#This Row],[VOE]]-PLTable[[#This Row],[FE ]]-PLTable[[#This Row],[IE]]-PLTable[[#This Row],[tax]]</f>
        <v>2474.9058865065126</v>
      </c>
    </row>
    <row r="42" spans="8:19" x14ac:dyDescent="0.25">
      <c r="H42" s="80">
        <f t="shared" si="4"/>
        <v>38</v>
      </c>
      <c r="I42" s="93">
        <f t="shared" ca="1" si="5"/>
        <v>10000</v>
      </c>
      <c r="J42" s="80">
        <f t="shared" ca="1" si="6"/>
        <v>2</v>
      </c>
      <c r="K42" s="80">
        <f ca="1">PLTable[[#This Row],[unit ]]*PLTable[[#This Row],[price]]</f>
        <v>20000</v>
      </c>
      <c r="L42" s="80">
        <f ca="1">(_xlfn.NORM.INV(RAND(),$C$15,$C$16))*PLTable[[#This Row],[revenue]]/100</f>
        <v>5346.7164772179294</v>
      </c>
      <c r="M42" s="80">
        <f ca="1">PLTable[[#This Row],[COGS]]/PLTable[[#This Row],[revenue]]</f>
        <v>0.26733582386089649</v>
      </c>
      <c r="N42" s="80">
        <f ca="1">($C$19-($C$20-$C$19)*RAND())*PLTable[[#This Row],[revenue]]</f>
        <v>1759.1577369194317</v>
      </c>
      <c r="O42" s="80">
        <f t="shared" si="7"/>
        <v>6000</v>
      </c>
      <c r="P42" s="80">
        <f t="shared" si="8"/>
        <v>3000</v>
      </c>
      <c r="Q4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1362.9440250519237</v>
      </c>
      <c r="R42" s="90">
        <f ca="1">PLTable[[#This Row],[revenue]]-PLTable[[#This Row],[COGS]]-PLTable[[#This Row],[VOE]]-PLTable[[#This Row],[FE ]]-PLTable[[#This Row],[IE]]</f>
        <v>3894.1257858626395</v>
      </c>
      <c r="S42" s="80">
        <f ca="1">PLTable[[#This Row],[revenue]]-PLTable[[#This Row],[COGS]]-PLTable[[#This Row],[VOE]]-PLTable[[#This Row],[FE ]]-PLTable[[#This Row],[IE]]-PLTable[[#This Row],[tax]]</f>
        <v>2531.1817608107158</v>
      </c>
    </row>
    <row r="43" spans="8:19" x14ac:dyDescent="0.25">
      <c r="H43" s="80">
        <f t="shared" si="4"/>
        <v>39</v>
      </c>
      <c r="I43" s="93">
        <f t="shared" ca="1" si="5"/>
        <v>10000</v>
      </c>
      <c r="J43" s="80">
        <f t="shared" ca="1" si="6"/>
        <v>2</v>
      </c>
      <c r="K43" s="80">
        <f ca="1">PLTable[[#This Row],[unit ]]*PLTable[[#This Row],[price]]</f>
        <v>20000</v>
      </c>
      <c r="L43" s="80">
        <f ca="1">(_xlfn.NORM.INV(RAND(),$C$15,$C$16))*PLTable[[#This Row],[revenue]]/100</f>
        <v>6452.9582777587029</v>
      </c>
      <c r="M43" s="80">
        <f ca="1">PLTable[[#This Row],[COGS]]/PLTable[[#This Row],[revenue]]</f>
        <v>0.32264791388793512</v>
      </c>
      <c r="N43" s="80">
        <f ca="1">($C$19-($C$20-$C$19)*RAND())*PLTable[[#This Row],[revenue]]</f>
        <v>1999.9276036599267</v>
      </c>
      <c r="O43" s="80">
        <f t="shared" si="7"/>
        <v>6000</v>
      </c>
      <c r="P43" s="80">
        <f t="shared" si="8"/>
        <v>3000</v>
      </c>
      <c r="Q4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891.48994150348017</v>
      </c>
      <c r="R43" s="90">
        <f ca="1">PLTable[[#This Row],[revenue]]-PLTable[[#This Row],[COGS]]-PLTable[[#This Row],[VOE]]-PLTable[[#This Row],[FE ]]-PLTable[[#This Row],[IE]]</f>
        <v>2547.1141185813722</v>
      </c>
      <c r="S43" s="80">
        <f ca="1">PLTable[[#This Row],[revenue]]-PLTable[[#This Row],[COGS]]-PLTable[[#This Row],[VOE]]-PLTable[[#This Row],[FE ]]-PLTable[[#This Row],[IE]]-PLTable[[#This Row],[tax]]</f>
        <v>1655.624177077892</v>
      </c>
    </row>
    <row r="44" spans="8:19" x14ac:dyDescent="0.25">
      <c r="H44" s="80">
        <f t="shared" si="4"/>
        <v>40</v>
      </c>
      <c r="I44" s="93">
        <f t="shared" ca="1" si="5"/>
        <v>10000</v>
      </c>
      <c r="J44" s="80">
        <f t="shared" ca="1" si="6"/>
        <v>2.5</v>
      </c>
      <c r="K44" s="80">
        <f ca="1">PLTable[[#This Row],[unit ]]*PLTable[[#This Row],[price]]</f>
        <v>25000</v>
      </c>
      <c r="L44" s="80">
        <f ca="1">(_xlfn.NORM.INV(RAND(),$C$15,$C$16))*PLTable[[#This Row],[revenue]]/100</f>
        <v>7455.451868213433</v>
      </c>
      <c r="M44" s="80">
        <f ca="1">PLTable[[#This Row],[COGS]]/PLTable[[#This Row],[revenue]]</f>
        <v>0.29821807472853734</v>
      </c>
      <c r="N44" s="80">
        <f ca="1">($C$19-($C$20-$C$19)*RAND())*PLTable[[#This Row],[revenue]]</f>
        <v>2317.8629858182553</v>
      </c>
      <c r="O44" s="80">
        <f t="shared" si="7"/>
        <v>6000</v>
      </c>
      <c r="P44" s="80">
        <f t="shared" si="8"/>
        <v>3000</v>
      </c>
      <c r="Q4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2179.3398010889086</v>
      </c>
      <c r="R44" s="90">
        <f ca="1">PLTable[[#This Row],[revenue]]-PLTable[[#This Row],[COGS]]-PLTable[[#This Row],[VOE]]-PLTable[[#This Row],[FE ]]-PLTable[[#This Row],[IE]]</f>
        <v>6226.6851459683112</v>
      </c>
      <c r="S44" s="80">
        <f ca="1">PLTable[[#This Row],[revenue]]-PLTable[[#This Row],[COGS]]-PLTable[[#This Row],[VOE]]-PLTable[[#This Row],[FE ]]-PLTable[[#This Row],[IE]]-PLTable[[#This Row],[tax]]</f>
        <v>4047.3453448794025</v>
      </c>
    </row>
    <row r="45" spans="8:19" x14ac:dyDescent="0.25">
      <c r="H45" s="80">
        <f t="shared" si="4"/>
        <v>41</v>
      </c>
      <c r="I45" s="93">
        <f t="shared" ca="1" si="5"/>
        <v>10000</v>
      </c>
      <c r="J45" s="80">
        <f t="shared" ca="1" si="6"/>
        <v>1.5</v>
      </c>
      <c r="K45" s="80">
        <f ca="1">PLTable[[#This Row],[unit ]]*PLTable[[#This Row],[price]]</f>
        <v>15000</v>
      </c>
      <c r="L45" s="80">
        <f ca="1">(_xlfn.NORM.INV(RAND(),$C$15,$C$16))*PLTable[[#This Row],[revenue]]/100</f>
        <v>5323.5824951422319</v>
      </c>
      <c r="M45" s="80">
        <f ca="1">PLTable[[#This Row],[COGS]]/PLTable[[#This Row],[revenue]]</f>
        <v>0.35490549967614882</v>
      </c>
      <c r="N45" s="80">
        <f ca="1">($C$19-($C$20-$C$19)*RAND())*PLTable[[#This Row],[revenue]]</f>
        <v>513.15040117270348</v>
      </c>
      <c r="O45" s="80">
        <f t="shared" si="7"/>
        <v>6000</v>
      </c>
      <c r="P45" s="80">
        <f t="shared" si="8"/>
        <v>3000</v>
      </c>
      <c r="Q4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57.143486289772497</v>
      </c>
      <c r="R45" s="90">
        <f ca="1">PLTable[[#This Row],[revenue]]-PLTable[[#This Row],[COGS]]-PLTable[[#This Row],[VOE]]-PLTable[[#This Row],[FE ]]-PLTable[[#This Row],[IE]]</f>
        <v>163.26710368506428</v>
      </c>
      <c r="S45" s="80">
        <f ca="1">PLTable[[#This Row],[revenue]]-PLTable[[#This Row],[COGS]]-PLTable[[#This Row],[VOE]]-PLTable[[#This Row],[FE ]]-PLTable[[#This Row],[IE]]-PLTable[[#This Row],[tax]]</f>
        <v>106.12361739529179</v>
      </c>
    </row>
    <row r="46" spans="8:19" x14ac:dyDescent="0.25">
      <c r="H46" s="80">
        <f t="shared" si="4"/>
        <v>42</v>
      </c>
      <c r="I46" s="93">
        <f t="shared" ca="1" si="5"/>
        <v>10000</v>
      </c>
      <c r="J46" s="80">
        <f t="shared" ca="1" si="6"/>
        <v>2</v>
      </c>
      <c r="K46" s="80">
        <f ca="1">PLTable[[#This Row],[unit ]]*PLTable[[#This Row],[price]]</f>
        <v>20000</v>
      </c>
      <c r="L46" s="80">
        <f ca="1">(_xlfn.NORM.INV(RAND(),$C$15,$C$16))*PLTable[[#This Row],[revenue]]/100</f>
        <v>5420.8881307834363</v>
      </c>
      <c r="M46" s="80">
        <f ca="1">PLTable[[#This Row],[COGS]]/PLTable[[#This Row],[revenue]]</f>
        <v>0.27104440653917183</v>
      </c>
      <c r="N46" s="80">
        <f ca="1">($C$19-($C$20-$C$19)*RAND())*PLTable[[#This Row],[revenue]]</f>
        <v>1978.2044121316699</v>
      </c>
      <c r="O46" s="80">
        <f t="shared" si="7"/>
        <v>6000</v>
      </c>
      <c r="P46" s="80">
        <f t="shared" si="8"/>
        <v>3000</v>
      </c>
      <c r="Q4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1260.3176099797126</v>
      </c>
      <c r="R46" s="90">
        <f ca="1">PLTable[[#This Row],[revenue]]-PLTable[[#This Row],[COGS]]-PLTable[[#This Row],[VOE]]-PLTable[[#This Row],[FE ]]-PLTable[[#This Row],[IE]]</f>
        <v>3600.9074570848934</v>
      </c>
      <c r="S46" s="80">
        <f ca="1">PLTable[[#This Row],[revenue]]-PLTable[[#This Row],[COGS]]-PLTable[[#This Row],[VOE]]-PLTable[[#This Row],[FE ]]-PLTable[[#This Row],[IE]]-PLTable[[#This Row],[tax]]</f>
        <v>2340.5898471051805</v>
      </c>
    </row>
    <row r="47" spans="8:19" x14ac:dyDescent="0.25">
      <c r="H47" s="80">
        <f t="shared" si="4"/>
        <v>43</v>
      </c>
      <c r="I47" s="93">
        <f t="shared" ca="1" si="5"/>
        <v>10000</v>
      </c>
      <c r="J47" s="80">
        <f t="shared" ca="1" si="6"/>
        <v>1.5</v>
      </c>
      <c r="K47" s="80">
        <f ca="1">PLTable[[#This Row],[unit ]]*PLTable[[#This Row],[price]]</f>
        <v>15000</v>
      </c>
      <c r="L47" s="80">
        <f ca="1">(_xlfn.NORM.INV(RAND(),$C$15,$C$16))*PLTable[[#This Row],[revenue]]/100</f>
        <v>5090.825329580829</v>
      </c>
      <c r="M47" s="80">
        <f ca="1">PLTable[[#This Row],[COGS]]/PLTable[[#This Row],[revenue]]</f>
        <v>0.33938835530538858</v>
      </c>
      <c r="N47" s="80">
        <f ca="1">($C$19-($C$20-$C$19)*RAND())*PLTable[[#This Row],[revenue]]</f>
        <v>1305.931206521971</v>
      </c>
      <c r="O47" s="80">
        <f t="shared" si="7"/>
        <v>6000</v>
      </c>
      <c r="P47" s="80">
        <f t="shared" si="8"/>
        <v>3000</v>
      </c>
      <c r="Q4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0</v>
      </c>
      <c r="R47" s="90">
        <f ca="1">PLTable[[#This Row],[revenue]]-PLTable[[#This Row],[COGS]]-PLTable[[#This Row],[VOE]]-PLTable[[#This Row],[FE ]]-PLTable[[#This Row],[IE]]</f>
        <v>-396.75653610279915</v>
      </c>
      <c r="S47" s="80">
        <f ca="1">PLTable[[#This Row],[revenue]]-PLTable[[#This Row],[COGS]]-PLTable[[#This Row],[VOE]]-PLTable[[#This Row],[FE ]]-PLTable[[#This Row],[IE]]-PLTable[[#This Row],[tax]]</f>
        <v>-396.75653610279915</v>
      </c>
    </row>
    <row r="48" spans="8:19" x14ac:dyDescent="0.25">
      <c r="H48" s="80">
        <f t="shared" si="4"/>
        <v>44</v>
      </c>
      <c r="I48" s="93">
        <f t="shared" ca="1" si="5"/>
        <v>10000</v>
      </c>
      <c r="J48" s="80">
        <f t="shared" ca="1" si="6"/>
        <v>2.5</v>
      </c>
      <c r="K48" s="80">
        <f ca="1">PLTable[[#This Row],[unit ]]*PLTable[[#This Row],[price]]</f>
        <v>25000</v>
      </c>
      <c r="L48" s="80">
        <f ca="1">(_xlfn.NORM.INV(RAND(),$C$15,$C$16))*PLTable[[#This Row],[revenue]]/100</f>
        <v>9230.2175821274341</v>
      </c>
      <c r="M48" s="80">
        <f ca="1">PLTable[[#This Row],[COGS]]/PLTable[[#This Row],[revenue]]</f>
        <v>0.36920870328509736</v>
      </c>
      <c r="N48" s="80">
        <f ca="1">($C$19-($C$20-$C$19)*RAND())*PLTable[[#This Row],[revenue]]</f>
        <v>478.77876333664722</v>
      </c>
      <c r="O48" s="80">
        <f t="shared" si="7"/>
        <v>6000</v>
      </c>
      <c r="P48" s="80">
        <f t="shared" si="8"/>
        <v>3000</v>
      </c>
      <c r="Q4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2201.8512790875711</v>
      </c>
      <c r="R48" s="90">
        <f ca="1">PLTable[[#This Row],[revenue]]-PLTable[[#This Row],[COGS]]-PLTable[[#This Row],[VOE]]-PLTable[[#This Row],[FE ]]-PLTable[[#This Row],[IE]]</f>
        <v>6291.003654535918</v>
      </c>
      <c r="S48" s="80">
        <f ca="1">PLTable[[#This Row],[revenue]]-PLTable[[#This Row],[COGS]]-PLTable[[#This Row],[VOE]]-PLTable[[#This Row],[FE ]]-PLTable[[#This Row],[IE]]-PLTable[[#This Row],[tax]]</f>
        <v>4089.1523754483469</v>
      </c>
    </row>
    <row r="49" spans="8:19" x14ac:dyDescent="0.25">
      <c r="H49" s="80">
        <f t="shared" si="4"/>
        <v>45</v>
      </c>
      <c r="I49" s="93">
        <f t="shared" ca="1" si="5"/>
        <v>10000</v>
      </c>
      <c r="J49" s="80">
        <f t="shared" ca="1" si="6"/>
        <v>2</v>
      </c>
      <c r="K49" s="80">
        <f ca="1">PLTable[[#This Row],[unit ]]*PLTable[[#This Row],[price]]</f>
        <v>20000</v>
      </c>
      <c r="L49" s="80">
        <f ca="1">(_xlfn.NORM.INV(RAND(),$C$15,$C$16))*PLTable[[#This Row],[revenue]]/100</f>
        <v>5848.2526626703911</v>
      </c>
      <c r="M49" s="80">
        <f ca="1">PLTable[[#This Row],[COGS]]/PLTable[[#This Row],[revenue]]</f>
        <v>0.29241263313351956</v>
      </c>
      <c r="N49" s="80">
        <f ca="1">($C$19-($C$20-$C$19)*RAND())*PLTable[[#This Row],[revenue]]</f>
        <v>621.74792246559468</v>
      </c>
      <c r="O49" s="80">
        <f t="shared" si="7"/>
        <v>6000</v>
      </c>
      <c r="P49" s="80">
        <f t="shared" si="8"/>
        <v>3000</v>
      </c>
      <c r="Q4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1585.499795202405</v>
      </c>
      <c r="R49" s="90">
        <f ca="1">PLTable[[#This Row],[revenue]]-PLTable[[#This Row],[COGS]]-PLTable[[#This Row],[VOE]]-PLTable[[#This Row],[FE ]]-PLTable[[#This Row],[IE]]</f>
        <v>4529.9994148640144</v>
      </c>
      <c r="S49" s="80">
        <f ca="1">PLTable[[#This Row],[revenue]]-PLTable[[#This Row],[COGS]]-PLTable[[#This Row],[VOE]]-PLTable[[#This Row],[FE ]]-PLTable[[#This Row],[IE]]-PLTable[[#This Row],[tax]]</f>
        <v>2944.4996196616094</v>
      </c>
    </row>
    <row r="50" spans="8:19" x14ac:dyDescent="0.25">
      <c r="H50" s="80">
        <f t="shared" si="4"/>
        <v>46</v>
      </c>
      <c r="I50" s="93">
        <f t="shared" ca="1" si="5"/>
        <v>75000</v>
      </c>
      <c r="J50" s="80">
        <f t="shared" ca="1" si="6"/>
        <v>2</v>
      </c>
      <c r="K50" s="80">
        <f ca="1">PLTable[[#This Row],[unit ]]*PLTable[[#This Row],[price]]</f>
        <v>150000</v>
      </c>
      <c r="L50" s="80">
        <f ca="1">(_xlfn.NORM.INV(RAND(),$C$15,$C$16))*PLTable[[#This Row],[revenue]]/100</f>
        <v>48149.081692023341</v>
      </c>
      <c r="M50" s="80">
        <f ca="1">PLTable[[#This Row],[COGS]]/PLTable[[#This Row],[revenue]]</f>
        <v>0.32099387794682227</v>
      </c>
      <c r="N50" s="80">
        <f ca="1">($C$19-($C$20-$C$19)*RAND())*PLTable[[#This Row],[revenue]]</f>
        <v>12287.904472609795</v>
      </c>
      <c r="O50" s="80">
        <f t="shared" si="7"/>
        <v>6000</v>
      </c>
      <c r="P50" s="80">
        <f t="shared" si="8"/>
        <v>3000</v>
      </c>
      <c r="Q5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44309.657609451773</v>
      </c>
      <c r="R50" s="90">
        <f ca="1">PLTable[[#This Row],[revenue]]-PLTable[[#This Row],[COGS]]-PLTable[[#This Row],[VOE]]-PLTable[[#This Row],[FE ]]-PLTable[[#This Row],[IE]]</f>
        <v>80563.013835366859</v>
      </c>
      <c r="S50" s="80">
        <f ca="1">PLTable[[#This Row],[revenue]]-PLTable[[#This Row],[COGS]]-PLTable[[#This Row],[VOE]]-PLTable[[#This Row],[FE ]]-PLTable[[#This Row],[IE]]-PLTable[[#This Row],[tax]]</f>
        <v>36253.356225915086</v>
      </c>
    </row>
    <row r="51" spans="8:19" x14ac:dyDescent="0.25">
      <c r="H51" s="80">
        <f t="shared" si="4"/>
        <v>47</v>
      </c>
      <c r="I51" s="93">
        <f t="shared" ca="1" si="5"/>
        <v>10000</v>
      </c>
      <c r="J51" s="80">
        <f t="shared" ca="1" si="6"/>
        <v>2</v>
      </c>
      <c r="K51" s="80">
        <f ca="1">PLTable[[#This Row],[unit ]]*PLTable[[#This Row],[price]]</f>
        <v>20000</v>
      </c>
      <c r="L51" s="80">
        <f ca="1">(_xlfn.NORM.INV(RAND(),$C$15,$C$16))*PLTable[[#This Row],[revenue]]/100</f>
        <v>4507.3660325378069</v>
      </c>
      <c r="M51" s="80">
        <f ca="1">PLTable[[#This Row],[COGS]]/PLTable[[#This Row],[revenue]]</f>
        <v>0.22536830162689034</v>
      </c>
      <c r="N51" s="80">
        <f ca="1">($C$19-($C$20-$C$19)*RAND())*PLTable[[#This Row],[revenue]]</f>
        <v>1502.2647814642303</v>
      </c>
      <c r="O51" s="80">
        <f t="shared" si="7"/>
        <v>6000</v>
      </c>
      <c r="P51" s="80">
        <f t="shared" si="8"/>
        <v>3000</v>
      </c>
      <c r="Q5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1746.6292150992867</v>
      </c>
      <c r="R51" s="90">
        <f ca="1">PLTable[[#This Row],[revenue]]-PLTable[[#This Row],[COGS]]-PLTable[[#This Row],[VOE]]-PLTable[[#This Row],[FE ]]-PLTable[[#This Row],[IE]]</f>
        <v>4990.3691859979626</v>
      </c>
      <c r="S51" s="80">
        <f ca="1">PLTable[[#This Row],[revenue]]-PLTable[[#This Row],[COGS]]-PLTable[[#This Row],[VOE]]-PLTable[[#This Row],[FE ]]-PLTable[[#This Row],[IE]]-PLTable[[#This Row],[tax]]</f>
        <v>3243.7399708986759</v>
      </c>
    </row>
    <row r="52" spans="8:19" x14ac:dyDescent="0.25">
      <c r="H52" s="80">
        <f t="shared" si="4"/>
        <v>48</v>
      </c>
      <c r="I52" s="93">
        <f t="shared" ca="1" si="5"/>
        <v>10000</v>
      </c>
      <c r="J52" s="80">
        <f t="shared" ca="1" si="6"/>
        <v>2</v>
      </c>
      <c r="K52" s="80">
        <f ca="1">PLTable[[#This Row],[unit ]]*PLTable[[#This Row],[price]]</f>
        <v>20000</v>
      </c>
      <c r="L52" s="80">
        <f ca="1">(_xlfn.NORM.INV(RAND(),$C$15,$C$16))*PLTable[[#This Row],[revenue]]/100</f>
        <v>5776.1835999554223</v>
      </c>
      <c r="M52" s="80">
        <f ca="1">PLTable[[#This Row],[COGS]]/PLTable[[#This Row],[revenue]]</f>
        <v>0.28880917999777111</v>
      </c>
      <c r="N52" s="80">
        <f ca="1">($C$19-($C$20-$C$19)*RAND())*PLTable[[#This Row],[revenue]]</f>
        <v>365.92458386619006</v>
      </c>
      <c r="O52" s="80">
        <f t="shared" si="7"/>
        <v>6000</v>
      </c>
      <c r="P52" s="80">
        <f t="shared" si="8"/>
        <v>3000</v>
      </c>
      <c r="Q5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1700.2621356624356</v>
      </c>
      <c r="R52" s="90">
        <f ca="1">PLTable[[#This Row],[revenue]]-PLTable[[#This Row],[COGS]]-PLTable[[#This Row],[VOE]]-PLTable[[#This Row],[FE ]]-PLTable[[#This Row],[IE]]</f>
        <v>4857.8918161783877</v>
      </c>
      <c r="S52" s="80">
        <f ca="1">PLTable[[#This Row],[revenue]]-PLTable[[#This Row],[COGS]]-PLTable[[#This Row],[VOE]]-PLTable[[#This Row],[FE ]]-PLTable[[#This Row],[IE]]-PLTable[[#This Row],[tax]]</f>
        <v>3157.6296805159518</v>
      </c>
    </row>
    <row r="53" spans="8:19" x14ac:dyDescent="0.25">
      <c r="H53" s="80">
        <f t="shared" si="4"/>
        <v>49</v>
      </c>
      <c r="I53" s="93">
        <f t="shared" ca="1" si="5"/>
        <v>75000</v>
      </c>
      <c r="J53" s="80">
        <f t="shared" ca="1" si="6"/>
        <v>2</v>
      </c>
      <c r="K53" s="80">
        <f ca="1">PLTable[[#This Row],[unit ]]*PLTable[[#This Row],[price]]</f>
        <v>150000</v>
      </c>
      <c r="L53" s="80">
        <f ca="1">(_xlfn.NORM.INV(RAND(),$C$15,$C$16))*PLTable[[#This Row],[revenue]]/100</f>
        <v>47147.363523260916</v>
      </c>
      <c r="M53" s="80">
        <f ca="1">PLTable[[#This Row],[COGS]]/PLTable[[#This Row],[revenue]]</f>
        <v>0.31431575682173946</v>
      </c>
      <c r="N53" s="80">
        <f ca="1">($C$19-($C$20-$C$19)*RAND())*PLTable[[#This Row],[revenue]]</f>
        <v>8514.6318966985873</v>
      </c>
      <c r="O53" s="80">
        <f t="shared" si="7"/>
        <v>6000</v>
      </c>
      <c r="P53" s="80">
        <f t="shared" si="8"/>
        <v>3000</v>
      </c>
      <c r="Q5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46935.902519022275</v>
      </c>
      <c r="R53" s="90">
        <f ca="1">PLTable[[#This Row],[revenue]]-PLTable[[#This Row],[COGS]]-PLTable[[#This Row],[VOE]]-PLTable[[#This Row],[FE ]]-PLTable[[#This Row],[IE]]</f>
        <v>85338.004580040491</v>
      </c>
      <c r="S53" s="80">
        <f ca="1">PLTable[[#This Row],[revenue]]-PLTable[[#This Row],[COGS]]-PLTable[[#This Row],[VOE]]-PLTable[[#This Row],[FE ]]-PLTable[[#This Row],[IE]]-PLTable[[#This Row],[tax]]</f>
        <v>38402.102061018217</v>
      </c>
    </row>
    <row r="54" spans="8:19" x14ac:dyDescent="0.25">
      <c r="H54" s="80">
        <f t="shared" si="4"/>
        <v>50</v>
      </c>
      <c r="I54" s="93">
        <f t="shared" ca="1" si="5"/>
        <v>10000</v>
      </c>
      <c r="J54" s="80">
        <f t="shared" ca="1" si="6"/>
        <v>2.5</v>
      </c>
      <c r="K54" s="80">
        <f ca="1">PLTable[[#This Row],[unit ]]*PLTable[[#This Row],[price]]</f>
        <v>25000</v>
      </c>
      <c r="L54" s="80">
        <f ca="1">(_xlfn.NORM.INV(RAND(),$C$15,$C$16))*PLTable[[#This Row],[revenue]]/100</f>
        <v>6219.5086308182063</v>
      </c>
      <c r="M54" s="80">
        <f ca="1">PLTable[[#This Row],[COGS]]/PLTable[[#This Row],[revenue]]</f>
        <v>0.24878034523272824</v>
      </c>
      <c r="N54" s="80">
        <f ca="1">($C$19-($C$20-$C$19)*RAND())*PLTable[[#This Row],[revenue]]</f>
        <v>2115.2830775615403</v>
      </c>
      <c r="O54" s="80">
        <f t="shared" si="7"/>
        <v>6000</v>
      </c>
      <c r="P54" s="80">
        <f t="shared" si="8"/>
        <v>3000</v>
      </c>
      <c r="Q5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2682.8229020670883</v>
      </c>
      <c r="R54" s="90">
        <f ca="1">PLTable[[#This Row],[revenue]]-PLTable[[#This Row],[COGS]]-PLTable[[#This Row],[VOE]]-PLTable[[#This Row],[FE ]]-PLTable[[#This Row],[IE]]</f>
        <v>7665.2082916202526</v>
      </c>
      <c r="S54" s="80">
        <f ca="1">PLTable[[#This Row],[revenue]]-PLTable[[#This Row],[COGS]]-PLTable[[#This Row],[VOE]]-PLTable[[#This Row],[FE ]]-PLTable[[#This Row],[IE]]-PLTable[[#This Row],[tax]]</f>
        <v>4982.3853895531647</v>
      </c>
    </row>
    <row r="55" spans="8:19" x14ac:dyDescent="0.25">
      <c r="H55" s="80">
        <f t="shared" si="4"/>
        <v>51</v>
      </c>
      <c r="I55" s="93">
        <f t="shared" ca="1" si="5"/>
        <v>10000</v>
      </c>
      <c r="J55" s="80">
        <f t="shared" ca="1" si="6"/>
        <v>2</v>
      </c>
      <c r="K55" s="80">
        <f ca="1">PLTable[[#This Row],[unit ]]*PLTable[[#This Row],[price]]</f>
        <v>20000</v>
      </c>
      <c r="L55" s="80">
        <f ca="1">(_xlfn.NORM.INV(RAND(),$C$15,$C$16))*PLTable[[#This Row],[revenue]]/100</f>
        <v>4438.1231613212676</v>
      </c>
      <c r="M55" s="80">
        <f ca="1">PLTable[[#This Row],[COGS]]/PLTable[[#This Row],[revenue]]</f>
        <v>0.22190615806606337</v>
      </c>
      <c r="N55" s="80">
        <f ca="1">($C$19-($C$20-$C$19)*RAND())*PLTable[[#This Row],[revenue]]</f>
        <v>359.2431213832453</v>
      </c>
      <c r="O55" s="80">
        <f t="shared" si="7"/>
        <v>6000</v>
      </c>
      <c r="P55" s="80">
        <f t="shared" si="8"/>
        <v>3000</v>
      </c>
      <c r="Q5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2170.92180105342</v>
      </c>
      <c r="R55" s="90">
        <f ca="1">PLTable[[#This Row],[revenue]]-PLTable[[#This Row],[COGS]]-PLTable[[#This Row],[VOE]]-PLTable[[#This Row],[FE ]]-PLTable[[#This Row],[IE]]</f>
        <v>6202.6337172954863</v>
      </c>
      <c r="S55" s="80">
        <f ca="1">PLTable[[#This Row],[revenue]]-PLTable[[#This Row],[COGS]]-PLTable[[#This Row],[VOE]]-PLTable[[#This Row],[FE ]]-PLTable[[#This Row],[IE]]-PLTable[[#This Row],[tax]]</f>
        <v>4031.7119162420663</v>
      </c>
    </row>
    <row r="56" spans="8:19" x14ac:dyDescent="0.25">
      <c r="H56" s="80">
        <f t="shared" si="4"/>
        <v>52</v>
      </c>
      <c r="I56" s="93">
        <f t="shared" ca="1" si="5"/>
        <v>10000</v>
      </c>
      <c r="J56" s="80">
        <f t="shared" ca="1" si="6"/>
        <v>1.5</v>
      </c>
      <c r="K56" s="80">
        <f ca="1">PLTable[[#This Row],[unit ]]*PLTable[[#This Row],[price]]</f>
        <v>15000</v>
      </c>
      <c r="L56" s="80">
        <f ca="1">(_xlfn.NORM.INV(RAND(),$C$15,$C$16))*PLTable[[#This Row],[revenue]]/100</f>
        <v>4494.6686566644239</v>
      </c>
      <c r="M56" s="80">
        <f ca="1">PLTable[[#This Row],[COGS]]/PLTable[[#This Row],[revenue]]</f>
        <v>0.2996445771109616</v>
      </c>
      <c r="N56" s="80">
        <f ca="1">($C$19-($C$20-$C$19)*RAND())*PLTable[[#This Row],[revenue]]</f>
        <v>1313.7368940309607</v>
      </c>
      <c r="O56" s="80">
        <f t="shared" si="7"/>
        <v>6000</v>
      </c>
      <c r="P56" s="80">
        <f t="shared" si="8"/>
        <v>3000</v>
      </c>
      <c r="Q5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67.058057256615385</v>
      </c>
      <c r="R56" s="90">
        <f ca="1">PLTable[[#This Row],[revenue]]-PLTable[[#This Row],[COGS]]-PLTable[[#This Row],[VOE]]-PLTable[[#This Row],[FE ]]-PLTable[[#This Row],[IE]]</f>
        <v>191.59444930461541</v>
      </c>
      <c r="S56" s="80">
        <f ca="1">PLTable[[#This Row],[revenue]]-PLTable[[#This Row],[COGS]]-PLTable[[#This Row],[VOE]]-PLTable[[#This Row],[FE ]]-PLTable[[#This Row],[IE]]-PLTable[[#This Row],[tax]]</f>
        <v>124.53639204800002</v>
      </c>
    </row>
    <row r="57" spans="8:19" x14ac:dyDescent="0.25">
      <c r="H57" s="80">
        <f t="shared" si="4"/>
        <v>53</v>
      </c>
      <c r="I57" s="93">
        <f t="shared" ca="1" si="5"/>
        <v>10000</v>
      </c>
      <c r="J57" s="80">
        <f t="shared" ca="1" si="6"/>
        <v>2</v>
      </c>
      <c r="K57" s="80">
        <f ca="1">PLTable[[#This Row],[unit ]]*PLTable[[#This Row],[price]]</f>
        <v>20000</v>
      </c>
      <c r="L57" s="80">
        <f ca="1">(_xlfn.NORM.INV(RAND(),$C$15,$C$16))*PLTable[[#This Row],[revenue]]/100</f>
        <v>6922.2412155800057</v>
      </c>
      <c r="M57" s="80">
        <f ca="1">PLTable[[#This Row],[COGS]]/PLTable[[#This Row],[revenue]]</f>
        <v>0.34611206077900031</v>
      </c>
      <c r="N57" s="80">
        <f ca="1">($C$19-($C$20-$C$19)*RAND())*PLTable[[#This Row],[revenue]]</f>
        <v>689.90336026255204</v>
      </c>
      <c r="O57" s="80">
        <f t="shared" si="7"/>
        <v>6000</v>
      </c>
      <c r="P57" s="80">
        <f t="shared" si="8"/>
        <v>3000</v>
      </c>
      <c r="Q5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1185.7493984551052</v>
      </c>
      <c r="R57" s="90">
        <f ca="1">PLTable[[#This Row],[revenue]]-PLTable[[#This Row],[COGS]]-PLTable[[#This Row],[VOE]]-PLTable[[#This Row],[FE ]]-PLTable[[#This Row],[IE]]</f>
        <v>3387.8554241574438</v>
      </c>
      <c r="S57" s="80">
        <f ca="1">PLTable[[#This Row],[revenue]]-PLTable[[#This Row],[COGS]]-PLTable[[#This Row],[VOE]]-PLTable[[#This Row],[FE ]]-PLTable[[#This Row],[IE]]-PLTable[[#This Row],[tax]]</f>
        <v>2202.1060257023387</v>
      </c>
    </row>
    <row r="58" spans="8:19" x14ac:dyDescent="0.25">
      <c r="H58" s="80">
        <f t="shared" si="4"/>
        <v>54</v>
      </c>
      <c r="I58" s="93">
        <f t="shared" ca="1" si="5"/>
        <v>10000</v>
      </c>
      <c r="J58" s="80">
        <f t="shared" ca="1" si="6"/>
        <v>2.5</v>
      </c>
      <c r="K58" s="80">
        <f ca="1">PLTable[[#This Row],[unit ]]*PLTable[[#This Row],[price]]</f>
        <v>25000</v>
      </c>
      <c r="L58" s="80">
        <f ca="1">(_xlfn.NORM.INV(RAND(),$C$15,$C$16))*PLTable[[#This Row],[revenue]]/100</f>
        <v>8471.6096988045683</v>
      </c>
      <c r="M58" s="80">
        <f ca="1">PLTable[[#This Row],[COGS]]/PLTable[[#This Row],[revenue]]</f>
        <v>0.33886438795218271</v>
      </c>
      <c r="N58" s="80">
        <f ca="1">($C$19-($C$20-$C$19)*RAND())*PLTable[[#This Row],[revenue]]</f>
        <v>2140.7507493732032</v>
      </c>
      <c r="O58" s="80">
        <f t="shared" si="7"/>
        <v>6000</v>
      </c>
      <c r="P58" s="80">
        <f t="shared" si="8"/>
        <v>3000</v>
      </c>
      <c r="Q5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1885.6738431377801</v>
      </c>
      <c r="R58" s="90">
        <f ca="1">PLTable[[#This Row],[revenue]]-PLTable[[#This Row],[COGS]]-PLTable[[#This Row],[VOE]]-PLTable[[#This Row],[FE ]]-PLTable[[#This Row],[IE]]</f>
        <v>5387.6395518222289</v>
      </c>
      <c r="S58" s="80">
        <f ca="1">PLTable[[#This Row],[revenue]]-PLTable[[#This Row],[COGS]]-PLTable[[#This Row],[VOE]]-PLTable[[#This Row],[FE ]]-PLTable[[#This Row],[IE]]-PLTable[[#This Row],[tax]]</f>
        <v>3501.9657086844491</v>
      </c>
    </row>
    <row r="59" spans="8:19" x14ac:dyDescent="0.25">
      <c r="H59" s="80">
        <f t="shared" si="4"/>
        <v>55</v>
      </c>
      <c r="I59" s="93">
        <f t="shared" ca="1" si="5"/>
        <v>10000</v>
      </c>
      <c r="J59" s="80">
        <f t="shared" ca="1" si="6"/>
        <v>2.5</v>
      </c>
      <c r="K59" s="80">
        <f ca="1">PLTable[[#This Row],[unit ]]*PLTable[[#This Row],[price]]</f>
        <v>25000</v>
      </c>
      <c r="L59" s="80">
        <f ca="1">(_xlfn.NORM.INV(RAND(),$C$15,$C$16))*PLTable[[#This Row],[revenue]]/100</f>
        <v>7692.6022818184329</v>
      </c>
      <c r="M59" s="80">
        <f ca="1">PLTable[[#This Row],[COGS]]/PLTable[[#This Row],[revenue]]</f>
        <v>0.30770409127273729</v>
      </c>
      <c r="N59" s="80">
        <f ca="1">($C$19-($C$20-$C$19)*RAND())*PLTable[[#This Row],[revenue]]</f>
        <v>617.90254399582898</v>
      </c>
      <c r="O59" s="80">
        <f t="shared" si="7"/>
        <v>6000</v>
      </c>
      <c r="P59" s="80">
        <f t="shared" si="8"/>
        <v>3000</v>
      </c>
      <c r="Q5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2691.3233109650091</v>
      </c>
      <c r="R59" s="90">
        <f ca="1">PLTable[[#This Row],[revenue]]-PLTable[[#This Row],[COGS]]-PLTable[[#This Row],[VOE]]-PLTable[[#This Row],[FE ]]-PLTable[[#This Row],[IE]]</f>
        <v>7689.4951741857403</v>
      </c>
      <c r="S59" s="80">
        <f ca="1">PLTable[[#This Row],[revenue]]-PLTable[[#This Row],[COGS]]-PLTable[[#This Row],[VOE]]-PLTable[[#This Row],[FE ]]-PLTable[[#This Row],[IE]]-PLTable[[#This Row],[tax]]</f>
        <v>4998.1718632207312</v>
      </c>
    </row>
    <row r="60" spans="8:19" x14ac:dyDescent="0.25">
      <c r="H60" s="80">
        <f t="shared" si="4"/>
        <v>56</v>
      </c>
      <c r="I60" s="93">
        <f t="shared" ca="1" si="5"/>
        <v>10000</v>
      </c>
      <c r="J60" s="80">
        <f t="shared" ca="1" si="6"/>
        <v>1.5</v>
      </c>
      <c r="K60" s="80">
        <f ca="1">PLTable[[#This Row],[unit ]]*PLTable[[#This Row],[price]]</f>
        <v>15000</v>
      </c>
      <c r="L60" s="80">
        <f ca="1">(_xlfn.NORM.INV(RAND(),$C$15,$C$16))*PLTable[[#This Row],[revenue]]/100</f>
        <v>5706.9117260248568</v>
      </c>
      <c r="M60" s="80">
        <f ca="1">PLTable[[#This Row],[COGS]]/PLTable[[#This Row],[revenue]]</f>
        <v>0.38046078173499043</v>
      </c>
      <c r="N60" s="80">
        <f ca="1">($C$19-($C$20-$C$19)*RAND())*PLTable[[#This Row],[revenue]]</f>
        <v>286.37388588172246</v>
      </c>
      <c r="O60" s="80">
        <f t="shared" si="7"/>
        <v>6000</v>
      </c>
      <c r="P60" s="80">
        <f t="shared" si="8"/>
        <v>3000</v>
      </c>
      <c r="Q6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2.3500358326969941</v>
      </c>
      <c r="R60" s="90">
        <f ca="1">PLTable[[#This Row],[revenue]]-PLTable[[#This Row],[COGS]]-PLTable[[#This Row],[VOE]]-PLTable[[#This Row],[FE ]]-PLTable[[#This Row],[IE]]</f>
        <v>6.7143880934199842</v>
      </c>
      <c r="S60" s="80">
        <f ca="1">PLTable[[#This Row],[revenue]]-PLTable[[#This Row],[COGS]]-PLTable[[#This Row],[VOE]]-PLTable[[#This Row],[FE ]]-PLTable[[#This Row],[IE]]-PLTable[[#This Row],[tax]]</f>
        <v>4.3643522607229901</v>
      </c>
    </row>
    <row r="61" spans="8:19" x14ac:dyDescent="0.25">
      <c r="H61" s="80">
        <f t="shared" si="4"/>
        <v>57</v>
      </c>
      <c r="I61" s="93">
        <f t="shared" ca="1" si="5"/>
        <v>10000</v>
      </c>
      <c r="J61" s="80">
        <f t="shared" ca="1" si="6"/>
        <v>2</v>
      </c>
      <c r="K61" s="80">
        <f ca="1">PLTable[[#This Row],[unit ]]*PLTable[[#This Row],[price]]</f>
        <v>20000</v>
      </c>
      <c r="L61" s="80">
        <f ca="1">(_xlfn.NORM.INV(RAND(),$C$15,$C$16))*PLTable[[#This Row],[revenue]]/100</f>
        <v>6161.4145787484958</v>
      </c>
      <c r="M61" s="80">
        <f ca="1">PLTable[[#This Row],[COGS]]/PLTable[[#This Row],[revenue]]</f>
        <v>0.30807072893742476</v>
      </c>
      <c r="N61" s="80">
        <f ca="1">($C$19-($C$20-$C$19)*RAND())*PLTable[[#This Row],[revenue]]</f>
        <v>299.79006427427845</v>
      </c>
      <c r="O61" s="80">
        <f t="shared" si="7"/>
        <v>6000</v>
      </c>
      <c r="P61" s="80">
        <f t="shared" si="8"/>
        <v>3000</v>
      </c>
      <c r="Q6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1588.5783749420289</v>
      </c>
      <c r="R61" s="90">
        <f ca="1">PLTable[[#This Row],[revenue]]-PLTable[[#This Row],[COGS]]-PLTable[[#This Row],[VOE]]-PLTable[[#This Row],[FE ]]-PLTable[[#This Row],[IE]]</f>
        <v>4538.7953569772253</v>
      </c>
      <c r="S61" s="80">
        <f ca="1">PLTable[[#This Row],[revenue]]-PLTable[[#This Row],[COGS]]-PLTable[[#This Row],[VOE]]-PLTable[[#This Row],[FE ]]-PLTable[[#This Row],[IE]]-PLTable[[#This Row],[tax]]</f>
        <v>2950.2169820351965</v>
      </c>
    </row>
    <row r="62" spans="8:19" x14ac:dyDescent="0.25">
      <c r="H62" s="80">
        <f t="shared" si="4"/>
        <v>58</v>
      </c>
      <c r="I62" s="93">
        <f t="shared" ca="1" si="5"/>
        <v>10000</v>
      </c>
      <c r="J62" s="80">
        <f t="shared" ca="1" si="6"/>
        <v>2</v>
      </c>
      <c r="K62" s="80">
        <f ca="1">PLTable[[#This Row],[unit ]]*PLTable[[#This Row],[price]]</f>
        <v>20000</v>
      </c>
      <c r="L62" s="80">
        <f ca="1">(_xlfn.NORM.INV(RAND(),$C$15,$C$16))*PLTable[[#This Row],[revenue]]/100</f>
        <v>6262.5086217427242</v>
      </c>
      <c r="M62" s="80">
        <f ca="1">PLTable[[#This Row],[COGS]]/PLTable[[#This Row],[revenue]]</f>
        <v>0.3131254310871362</v>
      </c>
      <c r="N62" s="80">
        <f ca="1">($C$19-($C$20-$C$19)*RAND())*PLTable[[#This Row],[revenue]]</f>
        <v>1136.0962281272064</v>
      </c>
      <c r="O62" s="80">
        <f t="shared" si="7"/>
        <v>6000</v>
      </c>
      <c r="P62" s="80">
        <f t="shared" si="8"/>
        <v>3000</v>
      </c>
      <c r="Q6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1260.4883025455247</v>
      </c>
      <c r="R62" s="90">
        <f ca="1">PLTable[[#This Row],[revenue]]-PLTable[[#This Row],[COGS]]-PLTable[[#This Row],[VOE]]-PLTable[[#This Row],[FE ]]-PLTable[[#This Row],[IE]]</f>
        <v>3601.3951501300708</v>
      </c>
      <c r="S62" s="80">
        <f ca="1">PLTable[[#This Row],[revenue]]-PLTable[[#This Row],[COGS]]-PLTable[[#This Row],[VOE]]-PLTable[[#This Row],[FE ]]-PLTable[[#This Row],[IE]]-PLTable[[#This Row],[tax]]</f>
        <v>2340.9068475845461</v>
      </c>
    </row>
    <row r="63" spans="8:19" x14ac:dyDescent="0.25">
      <c r="H63" s="80">
        <f t="shared" si="4"/>
        <v>59</v>
      </c>
      <c r="I63" s="93">
        <f t="shared" ca="1" si="5"/>
        <v>75000</v>
      </c>
      <c r="J63" s="80">
        <f t="shared" ca="1" si="6"/>
        <v>2</v>
      </c>
      <c r="K63" s="80">
        <f ca="1">PLTable[[#This Row],[unit ]]*PLTable[[#This Row],[price]]</f>
        <v>150000</v>
      </c>
      <c r="L63" s="80">
        <f ca="1">(_xlfn.NORM.INV(RAND(),$C$15,$C$16))*PLTable[[#This Row],[revenue]]/100</f>
        <v>38213.401523363449</v>
      </c>
      <c r="M63" s="80">
        <f ca="1">PLTable[[#This Row],[COGS]]/PLTable[[#This Row],[revenue]]</f>
        <v>0.25475601015575633</v>
      </c>
      <c r="N63" s="80">
        <f ca="1">($C$19-($C$20-$C$19)*RAND())*PLTable[[#This Row],[revenue]]</f>
        <v>3610.5368784163657</v>
      </c>
      <c r="O63" s="80">
        <f t="shared" si="7"/>
        <v>6000</v>
      </c>
      <c r="P63" s="80">
        <f t="shared" si="8"/>
        <v>3000</v>
      </c>
      <c r="Q6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54546.833879021098</v>
      </c>
      <c r="R63" s="90">
        <f ca="1">PLTable[[#This Row],[revenue]]-PLTable[[#This Row],[COGS]]-PLTable[[#This Row],[VOE]]-PLTable[[#This Row],[FE ]]-PLTable[[#This Row],[IE]]</f>
        <v>99176.061598220171</v>
      </c>
      <c r="S63" s="80">
        <f ca="1">PLTable[[#This Row],[revenue]]-PLTable[[#This Row],[COGS]]-PLTable[[#This Row],[VOE]]-PLTable[[#This Row],[FE ]]-PLTable[[#This Row],[IE]]-PLTable[[#This Row],[tax]]</f>
        <v>44629.227719199072</v>
      </c>
    </row>
    <row r="64" spans="8:19" x14ac:dyDescent="0.25">
      <c r="H64" s="80">
        <f t="shared" si="4"/>
        <v>60</v>
      </c>
      <c r="I64" s="93">
        <f t="shared" ca="1" si="5"/>
        <v>10000</v>
      </c>
      <c r="J64" s="80">
        <f t="shared" ca="1" si="6"/>
        <v>2</v>
      </c>
      <c r="K64" s="80">
        <f ca="1">PLTable[[#This Row],[unit ]]*PLTable[[#This Row],[price]]</f>
        <v>20000</v>
      </c>
      <c r="L64" s="80">
        <f ca="1">(_xlfn.NORM.INV(RAND(),$C$15,$C$16))*PLTable[[#This Row],[revenue]]/100</f>
        <v>6627.9508783498477</v>
      </c>
      <c r="M64" s="80">
        <f ca="1">PLTable[[#This Row],[COGS]]/PLTable[[#This Row],[revenue]]</f>
        <v>0.33139754391749238</v>
      </c>
      <c r="N64" s="80">
        <f ca="1">($C$19-($C$20-$C$19)*RAND())*PLTable[[#This Row],[revenue]]</f>
        <v>230.78669121183449</v>
      </c>
      <c r="O64" s="80">
        <f t="shared" si="7"/>
        <v>6000</v>
      </c>
      <c r="P64" s="80">
        <f t="shared" si="8"/>
        <v>3000</v>
      </c>
      <c r="Q6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1449.4418506534109</v>
      </c>
      <c r="R64" s="90">
        <f ca="1">PLTable[[#This Row],[revenue]]-PLTable[[#This Row],[COGS]]-PLTable[[#This Row],[VOE]]-PLTable[[#This Row],[FE ]]-PLTable[[#This Row],[IE]]</f>
        <v>4141.2624304383171</v>
      </c>
      <c r="S64" s="80">
        <f ca="1">PLTable[[#This Row],[revenue]]-PLTable[[#This Row],[COGS]]-PLTable[[#This Row],[VOE]]-PLTable[[#This Row],[FE ]]-PLTable[[#This Row],[IE]]-PLTable[[#This Row],[tax]]</f>
        <v>2691.8205797849059</v>
      </c>
    </row>
    <row r="65" spans="8:19" x14ac:dyDescent="0.25">
      <c r="H65" s="80">
        <f t="shared" si="4"/>
        <v>61</v>
      </c>
      <c r="I65" s="93">
        <f t="shared" ca="1" si="5"/>
        <v>10000</v>
      </c>
      <c r="J65" s="80">
        <f t="shared" ca="1" si="6"/>
        <v>2</v>
      </c>
      <c r="K65" s="80">
        <f ca="1">PLTable[[#This Row],[unit ]]*PLTable[[#This Row],[price]]</f>
        <v>20000</v>
      </c>
      <c r="L65" s="80">
        <f ca="1">(_xlfn.NORM.INV(RAND(),$C$15,$C$16))*PLTable[[#This Row],[revenue]]/100</f>
        <v>7129.7467071516521</v>
      </c>
      <c r="M65" s="80">
        <f ca="1">PLTable[[#This Row],[COGS]]/PLTable[[#This Row],[revenue]]</f>
        <v>0.35648733535758259</v>
      </c>
      <c r="N65" s="80">
        <f ca="1">($C$19-($C$20-$C$19)*RAND())*PLTable[[#This Row],[revenue]]</f>
        <v>79.57073696477218</v>
      </c>
      <c r="O65" s="80">
        <f t="shared" si="7"/>
        <v>6000</v>
      </c>
      <c r="P65" s="80">
        <f t="shared" si="8"/>
        <v>3000</v>
      </c>
      <c r="Q6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1326.738894559252</v>
      </c>
      <c r="R65" s="90">
        <f ca="1">PLTable[[#This Row],[revenue]]-PLTable[[#This Row],[COGS]]-PLTable[[#This Row],[VOE]]-PLTable[[#This Row],[FE ]]-PLTable[[#This Row],[IE]]</f>
        <v>3790.6825558835772</v>
      </c>
      <c r="S65" s="80">
        <f ca="1">PLTable[[#This Row],[revenue]]-PLTable[[#This Row],[COGS]]-PLTable[[#This Row],[VOE]]-PLTable[[#This Row],[FE ]]-PLTable[[#This Row],[IE]]-PLTable[[#This Row],[tax]]</f>
        <v>2463.9436613243251</v>
      </c>
    </row>
    <row r="66" spans="8:19" x14ac:dyDescent="0.25">
      <c r="H66" s="80">
        <f t="shared" si="4"/>
        <v>62</v>
      </c>
      <c r="I66" s="93">
        <f t="shared" ca="1" si="5"/>
        <v>10000</v>
      </c>
      <c r="J66" s="80">
        <f t="shared" ca="1" si="6"/>
        <v>2.5</v>
      </c>
      <c r="K66" s="80">
        <f ca="1">PLTable[[#This Row],[unit ]]*PLTable[[#This Row],[price]]</f>
        <v>25000</v>
      </c>
      <c r="L66" s="80">
        <f ca="1">(_xlfn.NORM.INV(RAND(),$C$15,$C$16))*PLTable[[#This Row],[revenue]]/100</f>
        <v>7161.0321496807874</v>
      </c>
      <c r="M66" s="80">
        <f ca="1">PLTable[[#This Row],[COGS]]/PLTable[[#This Row],[revenue]]</f>
        <v>0.28644128598723151</v>
      </c>
      <c r="N66" s="80">
        <f ca="1">($C$19-($C$20-$C$19)*RAND())*PLTable[[#This Row],[revenue]]</f>
        <v>2352.8280913111694</v>
      </c>
      <c r="O66" s="80">
        <f t="shared" si="7"/>
        <v>6000</v>
      </c>
      <c r="P66" s="80">
        <f t="shared" si="8"/>
        <v>3000</v>
      </c>
      <c r="Q6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2270.1489156528141</v>
      </c>
      <c r="R66" s="90">
        <f ca="1">PLTable[[#This Row],[revenue]]-PLTable[[#This Row],[COGS]]-PLTable[[#This Row],[VOE]]-PLTable[[#This Row],[FE ]]-PLTable[[#This Row],[IE]]</f>
        <v>6486.1397590080414</v>
      </c>
      <c r="S66" s="80">
        <f ca="1">PLTable[[#This Row],[revenue]]-PLTable[[#This Row],[COGS]]-PLTable[[#This Row],[VOE]]-PLTable[[#This Row],[FE ]]-PLTable[[#This Row],[IE]]-PLTable[[#This Row],[tax]]</f>
        <v>4215.9908433552273</v>
      </c>
    </row>
    <row r="67" spans="8:19" x14ac:dyDescent="0.25">
      <c r="H67" s="80">
        <f t="shared" si="4"/>
        <v>63</v>
      </c>
      <c r="I67" s="93">
        <f t="shared" ca="1" si="5"/>
        <v>10000</v>
      </c>
      <c r="J67" s="80">
        <f t="shared" ca="1" si="6"/>
        <v>2</v>
      </c>
      <c r="K67" s="80">
        <f ca="1">PLTable[[#This Row],[unit ]]*PLTable[[#This Row],[price]]</f>
        <v>20000</v>
      </c>
      <c r="L67" s="80">
        <f ca="1">(_xlfn.NORM.INV(RAND(),$C$15,$C$16))*PLTable[[#This Row],[revenue]]/100</f>
        <v>6288.8470011078534</v>
      </c>
      <c r="M67" s="80">
        <f ca="1">PLTable[[#This Row],[COGS]]/PLTable[[#This Row],[revenue]]</f>
        <v>0.31444235005539267</v>
      </c>
      <c r="N67" s="80">
        <f ca="1">($C$19-($C$20-$C$19)*RAND())*PLTable[[#This Row],[revenue]]</f>
        <v>1368.9287229175054</v>
      </c>
      <c r="O67" s="80">
        <f t="shared" si="7"/>
        <v>6000</v>
      </c>
      <c r="P67" s="80">
        <f t="shared" si="8"/>
        <v>3000</v>
      </c>
      <c r="Q6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1169.7784965911242</v>
      </c>
      <c r="R67" s="90">
        <f ca="1">PLTable[[#This Row],[revenue]]-PLTable[[#This Row],[COGS]]-PLTable[[#This Row],[VOE]]-PLTable[[#This Row],[FE ]]-PLTable[[#This Row],[IE]]</f>
        <v>3342.2242759746405</v>
      </c>
      <c r="S67" s="80">
        <f ca="1">PLTable[[#This Row],[revenue]]-PLTable[[#This Row],[COGS]]-PLTable[[#This Row],[VOE]]-PLTable[[#This Row],[FE ]]-PLTable[[#This Row],[IE]]-PLTable[[#This Row],[tax]]</f>
        <v>2172.4457793835163</v>
      </c>
    </row>
    <row r="68" spans="8:19" x14ac:dyDescent="0.25">
      <c r="H68" s="80">
        <f t="shared" si="4"/>
        <v>64</v>
      </c>
      <c r="I68" s="93">
        <f t="shared" ca="1" si="5"/>
        <v>10000</v>
      </c>
      <c r="J68" s="80">
        <f t="shared" ca="1" si="6"/>
        <v>2</v>
      </c>
      <c r="K68" s="80">
        <f ca="1">PLTable[[#This Row],[unit ]]*PLTable[[#This Row],[price]]</f>
        <v>20000</v>
      </c>
      <c r="L68" s="80">
        <f ca="1">(_xlfn.NORM.INV(RAND(),$C$15,$C$16))*PLTable[[#This Row],[revenue]]/100</f>
        <v>4767.2279356623067</v>
      </c>
      <c r="M68" s="80">
        <f ca="1">PLTable[[#This Row],[COGS]]/PLTable[[#This Row],[revenue]]</f>
        <v>0.23836139678311533</v>
      </c>
      <c r="N68" s="80">
        <f ca="1">($C$19-($C$20-$C$19)*RAND())*PLTable[[#This Row],[revenue]]</f>
        <v>814.61905357139585</v>
      </c>
      <c r="O68" s="80">
        <f t="shared" si="7"/>
        <v>6000</v>
      </c>
      <c r="P68" s="80">
        <f t="shared" si="8"/>
        <v>3000</v>
      </c>
      <c r="Q6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1896.3535537682037</v>
      </c>
      <c r="R68" s="90">
        <f ca="1">PLTable[[#This Row],[revenue]]-PLTable[[#This Row],[COGS]]-PLTable[[#This Row],[VOE]]-PLTable[[#This Row],[FE ]]-PLTable[[#This Row],[IE]]</f>
        <v>5418.1530107662966</v>
      </c>
      <c r="S68" s="80">
        <f ca="1">PLTable[[#This Row],[revenue]]-PLTable[[#This Row],[COGS]]-PLTable[[#This Row],[VOE]]-PLTable[[#This Row],[FE ]]-PLTable[[#This Row],[IE]]-PLTable[[#This Row],[tax]]</f>
        <v>3521.7994569980929</v>
      </c>
    </row>
    <row r="69" spans="8:19" x14ac:dyDescent="0.25">
      <c r="H69" s="80">
        <f t="shared" si="4"/>
        <v>65</v>
      </c>
      <c r="I69" s="93">
        <f t="shared" ca="1" si="5"/>
        <v>10000</v>
      </c>
      <c r="J69" s="80">
        <f t="shared" ca="1" si="6"/>
        <v>2</v>
      </c>
      <c r="K69" s="80">
        <f ca="1">PLTable[[#This Row],[unit ]]*PLTable[[#This Row],[price]]</f>
        <v>20000</v>
      </c>
      <c r="L69" s="80">
        <f ca="1">(_xlfn.NORM.INV(RAND(),$C$15,$C$16))*PLTable[[#This Row],[revenue]]/100</f>
        <v>6216.0728485696936</v>
      </c>
      <c r="M69" s="80">
        <f ca="1">PLTable[[#This Row],[COGS]]/PLTable[[#This Row],[revenue]]</f>
        <v>0.31080364242848468</v>
      </c>
      <c r="N69" s="80">
        <f ca="1">($C$19-($C$20-$C$19)*RAND())*PLTable[[#This Row],[revenue]]</f>
        <v>268.06754392798922</v>
      </c>
      <c r="O69" s="80">
        <f t="shared" si="7"/>
        <v>6000</v>
      </c>
      <c r="P69" s="80">
        <f t="shared" si="8"/>
        <v>3000</v>
      </c>
      <c r="Q6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1580.5508626258111</v>
      </c>
      <c r="R69" s="90">
        <f ca="1">PLTable[[#This Row],[revenue]]-PLTable[[#This Row],[COGS]]-PLTable[[#This Row],[VOE]]-PLTable[[#This Row],[FE ]]-PLTable[[#This Row],[IE]]</f>
        <v>4515.8596075023179</v>
      </c>
      <c r="S69" s="80">
        <f ca="1">PLTable[[#This Row],[revenue]]-PLTable[[#This Row],[COGS]]-PLTable[[#This Row],[VOE]]-PLTable[[#This Row],[FE ]]-PLTable[[#This Row],[IE]]-PLTable[[#This Row],[tax]]</f>
        <v>2935.3087448765068</v>
      </c>
    </row>
    <row r="70" spans="8:19" x14ac:dyDescent="0.25">
      <c r="H70" s="80">
        <f t="shared" si="4"/>
        <v>66</v>
      </c>
      <c r="I70" s="93">
        <f t="shared" ca="1" si="5"/>
        <v>10000</v>
      </c>
      <c r="J70" s="80">
        <f t="shared" ca="1" si="6"/>
        <v>2</v>
      </c>
      <c r="K70" s="80">
        <f ca="1">PLTable[[#This Row],[unit ]]*PLTable[[#This Row],[price]]</f>
        <v>20000</v>
      </c>
      <c r="L70" s="80">
        <f ca="1">(_xlfn.NORM.INV(RAND(),$C$15,$C$16))*PLTable[[#This Row],[revenue]]/100</f>
        <v>6444.5644982835502</v>
      </c>
      <c r="M70" s="80">
        <f ca="1">PLTable[[#This Row],[COGS]]/PLTable[[#This Row],[revenue]]</f>
        <v>0.32222822491417752</v>
      </c>
      <c r="N70" s="80">
        <f ca="1">($C$19-($C$20-$C$19)*RAND())*PLTable[[#This Row],[revenue]]</f>
        <v>985.98244268796918</v>
      </c>
      <c r="O70" s="80">
        <f t="shared" si="7"/>
        <v>6000</v>
      </c>
      <c r="P70" s="80">
        <f t="shared" si="8"/>
        <v>3000</v>
      </c>
      <c r="Q7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1249.3085706599677</v>
      </c>
      <c r="R70" s="90">
        <f ca="1">PLTable[[#This Row],[revenue]]-PLTable[[#This Row],[COGS]]-PLTable[[#This Row],[VOE]]-PLTable[[#This Row],[FE ]]-PLTable[[#This Row],[IE]]</f>
        <v>3569.4530590284794</v>
      </c>
      <c r="S70" s="80">
        <f ca="1">PLTable[[#This Row],[revenue]]-PLTable[[#This Row],[COGS]]-PLTable[[#This Row],[VOE]]-PLTable[[#This Row],[FE ]]-PLTable[[#This Row],[IE]]-PLTable[[#This Row],[tax]]</f>
        <v>2320.1444883685117</v>
      </c>
    </row>
    <row r="71" spans="8:19" x14ac:dyDescent="0.25">
      <c r="H71" s="80">
        <f t="shared" ref="H71:H134" si="9">H70+1</f>
        <v>67</v>
      </c>
      <c r="I71" s="93">
        <f t="shared" ca="1" si="5"/>
        <v>10000</v>
      </c>
      <c r="J71" s="80">
        <f t="shared" ca="1" si="6"/>
        <v>2.5</v>
      </c>
      <c r="K71" s="80">
        <f ca="1">PLTable[[#This Row],[unit ]]*PLTable[[#This Row],[price]]</f>
        <v>25000</v>
      </c>
      <c r="L71" s="80">
        <f ca="1">(_xlfn.NORM.INV(RAND(),$C$15,$C$16))*PLTable[[#This Row],[revenue]]/100</f>
        <v>7397.5116389930727</v>
      </c>
      <c r="M71" s="80">
        <f ca="1">PLTable[[#This Row],[COGS]]/PLTable[[#This Row],[revenue]]</f>
        <v>0.29590046555972288</v>
      </c>
      <c r="N71" s="80">
        <f ca="1">($C$19-($C$20-$C$19)*RAND())*PLTable[[#This Row],[revenue]]</f>
        <v>1226.5413124211298</v>
      </c>
      <c r="O71" s="80">
        <f t="shared" si="7"/>
        <v>6000</v>
      </c>
      <c r="P71" s="80">
        <f t="shared" si="8"/>
        <v>3000</v>
      </c>
      <c r="Q7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2581.5814670050286</v>
      </c>
      <c r="R71" s="90">
        <f ca="1">PLTable[[#This Row],[revenue]]-PLTable[[#This Row],[COGS]]-PLTable[[#This Row],[VOE]]-PLTable[[#This Row],[FE ]]-PLTable[[#This Row],[IE]]</f>
        <v>7375.9470485857964</v>
      </c>
      <c r="S71" s="80">
        <f ca="1">PLTable[[#This Row],[revenue]]-PLTable[[#This Row],[COGS]]-PLTable[[#This Row],[VOE]]-PLTable[[#This Row],[FE ]]-PLTable[[#This Row],[IE]]-PLTable[[#This Row],[tax]]</f>
        <v>4794.3655815807679</v>
      </c>
    </row>
    <row r="72" spans="8:19" x14ac:dyDescent="0.25">
      <c r="H72" s="80">
        <f t="shared" si="9"/>
        <v>68</v>
      </c>
      <c r="I72" s="93">
        <f t="shared" ca="1" si="5"/>
        <v>10000</v>
      </c>
      <c r="J72" s="80">
        <f t="shared" ca="1" si="6"/>
        <v>2</v>
      </c>
      <c r="K72" s="80">
        <f ca="1">PLTable[[#This Row],[unit ]]*PLTable[[#This Row],[price]]</f>
        <v>20000</v>
      </c>
      <c r="L72" s="80">
        <f ca="1">(_xlfn.NORM.INV(RAND(),$C$15,$C$16))*PLTable[[#This Row],[revenue]]/100</f>
        <v>5640.9486523217611</v>
      </c>
      <c r="M72" s="80">
        <f ca="1">PLTable[[#This Row],[COGS]]/PLTable[[#This Row],[revenue]]</f>
        <v>0.28204743261608806</v>
      </c>
      <c r="N72" s="80">
        <f ca="1">($C$19-($C$20-$C$19)*RAND())*PLTable[[#This Row],[revenue]]</f>
        <v>79.65242293888258</v>
      </c>
      <c r="O72" s="80">
        <f t="shared" si="7"/>
        <v>6000</v>
      </c>
      <c r="P72" s="80">
        <f t="shared" si="8"/>
        <v>3000</v>
      </c>
      <c r="Q7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1847.7896236587746</v>
      </c>
      <c r="R72" s="90">
        <f ca="1">PLTable[[#This Row],[revenue]]-PLTable[[#This Row],[COGS]]-PLTable[[#This Row],[VOE]]-PLTable[[#This Row],[FE ]]-PLTable[[#This Row],[IE]]</f>
        <v>5279.3989247393565</v>
      </c>
      <c r="S72" s="80">
        <f ca="1">PLTable[[#This Row],[revenue]]-PLTable[[#This Row],[COGS]]-PLTable[[#This Row],[VOE]]-PLTable[[#This Row],[FE ]]-PLTable[[#This Row],[IE]]-PLTable[[#This Row],[tax]]</f>
        <v>3431.6093010805816</v>
      </c>
    </row>
    <row r="73" spans="8:19" x14ac:dyDescent="0.25">
      <c r="H73" s="80">
        <f t="shared" si="9"/>
        <v>69</v>
      </c>
      <c r="I73" s="93">
        <f t="shared" ca="1" si="5"/>
        <v>10000</v>
      </c>
      <c r="J73" s="80">
        <f t="shared" ca="1" si="6"/>
        <v>2.5</v>
      </c>
      <c r="K73" s="80">
        <f ca="1">PLTable[[#This Row],[unit ]]*PLTable[[#This Row],[price]]</f>
        <v>25000</v>
      </c>
      <c r="L73" s="80">
        <f ca="1">(_xlfn.NORM.INV(RAND(),$C$15,$C$16))*PLTable[[#This Row],[revenue]]/100</f>
        <v>6941.0080207851624</v>
      </c>
      <c r="M73" s="80">
        <f ca="1">PLTable[[#This Row],[COGS]]/PLTable[[#This Row],[revenue]]</f>
        <v>0.2776403208314065</v>
      </c>
      <c r="N73" s="80">
        <f ca="1">($C$19-($C$20-$C$19)*RAND())*PLTable[[#This Row],[revenue]]</f>
        <v>83.188760019917851</v>
      </c>
      <c r="O73" s="80">
        <f t="shared" si="7"/>
        <v>6000</v>
      </c>
      <c r="P73" s="80">
        <f t="shared" si="8"/>
        <v>3000</v>
      </c>
      <c r="Q7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3141.5311267182205</v>
      </c>
      <c r="R73" s="90">
        <f ca="1">PLTable[[#This Row],[revenue]]-PLTable[[#This Row],[COGS]]-PLTable[[#This Row],[VOE]]-PLTable[[#This Row],[FE ]]-PLTable[[#This Row],[IE]]</f>
        <v>8975.8032191949169</v>
      </c>
      <c r="S73" s="80">
        <f ca="1">PLTable[[#This Row],[revenue]]-PLTable[[#This Row],[COGS]]-PLTable[[#This Row],[VOE]]-PLTable[[#This Row],[FE ]]-PLTable[[#This Row],[IE]]-PLTable[[#This Row],[tax]]</f>
        <v>5834.2720924766963</v>
      </c>
    </row>
    <row r="74" spans="8:19" x14ac:dyDescent="0.25">
      <c r="H74" s="80">
        <f t="shared" si="9"/>
        <v>70</v>
      </c>
      <c r="I74" s="93">
        <f t="shared" ca="1" si="5"/>
        <v>75000</v>
      </c>
      <c r="J74" s="80">
        <f t="shared" ca="1" si="6"/>
        <v>2.5</v>
      </c>
      <c r="K74" s="80">
        <f ca="1">PLTable[[#This Row],[unit ]]*PLTable[[#This Row],[price]]</f>
        <v>187500</v>
      </c>
      <c r="L74" s="80">
        <f ca="1">(_xlfn.NORM.INV(RAND(),$C$15,$C$16))*PLTable[[#This Row],[revenue]]/100</f>
        <v>45127.834562613127</v>
      </c>
      <c r="M74" s="80">
        <f ca="1">PLTable[[#This Row],[COGS]]/PLTable[[#This Row],[revenue]]</f>
        <v>0.24068178433393667</v>
      </c>
      <c r="N74" s="80">
        <f ca="1">($C$19-($C$20-$C$19)*RAND())*PLTable[[#This Row],[revenue]]</f>
        <v>15863.757746379111</v>
      </c>
      <c r="O74" s="80">
        <f t="shared" si="7"/>
        <v>6000</v>
      </c>
      <c r="P74" s="80">
        <f t="shared" si="8"/>
        <v>3000</v>
      </c>
      <c r="Q7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64629.624230054273</v>
      </c>
      <c r="R74" s="90">
        <f ca="1">PLTable[[#This Row],[revenue]]-PLTable[[#This Row],[COGS]]-PLTable[[#This Row],[VOE]]-PLTable[[#This Row],[FE ]]-PLTable[[#This Row],[IE]]</f>
        <v>117508.40769100776</v>
      </c>
      <c r="S74" s="80">
        <f ca="1">PLTable[[#This Row],[revenue]]-PLTable[[#This Row],[COGS]]-PLTable[[#This Row],[VOE]]-PLTable[[#This Row],[FE ]]-PLTable[[#This Row],[IE]]-PLTable[[#This Row],[tax]]</f>
        <v>52878.783460953484</v>
      </c>
    </row>
    <row r="75" spans="8:19" x14ac:dyDescent="0.25">
      <c r="H75" s="80">
        <f t="shared" si="9"/>
        <v>71</v>
      </c>
      <c r="I75" s="93">
        <f t="shared" ca="1" si="5"/>
        <v>10000</v>
      </c>
      <c r="J75" s="80">
        <f t="shared" ca="1" si="6"/>
        <v>1.5</v>
      </c>
      <c r="K75" s="80">
        <f ca="1">PLTable[[#This Row],[unit ]]*PLTable[[#This Row],[price]]</f>
        <v>15000</v>
      </c>
      <c r="L75" s="80">
        <f ca="1">(_xlfn.NORM.INV(RAND(),$C$15,$C$16))*PLTable[[#This Row],[revenue]]/100</f>
        <v>5183.0075706526868</v>
      </c>
      <c r="M75" s="80">
        <f ca="1">PLTable[[#This Row],[COGS]]/PLTable[[#This Row],[revenue]]</f>
        <v>0.34553383804351245</v>
      </c>
      <c r="N75" s="80">
        <f ca="1">($C$19-($C$20-$C$19)*RAND())*PLTable[[#This Row],[revenue]]</f>
        <v>448.96572099160267</v>
      </c>
      <c r="O75" s="80">
        <f t="shared" si="7"/>
        <v>6000</v>
      </c>
      <c r="P75" s="80">
        <f t="shared" si="8"/>
        <v>3000</v>
      </c>
      <c r="Q7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128.80934792449852</v>
      </c>
      <c r="R75" s="90">
        <f ca="1">PLTable[[#This Row],[revenue]]-PLTable[[#This Row],[COGS]]-PLTable[[#This Row],[VOE]]-PLTable[[#This Row],[FE ]]-PLTable[[#This Row],[IE]]</f>
        <v>368.02670835571007</v>
      </c>
      <c r="S75" s="80">
        <f ca="1">PLTable[[#This Row],[revenue]]-PLTable[[#This Row],[COGS]]-PLTable[[#This Row],[VOE]]-PLTable[[#This Row],[FE ]]-PLTable[[#This Row],[IE]]-PLTable[[#This Row],[tax]]</f>
        <v>239.21736043121155</v>
      </c>
    </row>
    <row r="76" spans="8:19" x14ac:dyDescent="0.25">
      <c r="H76" s="80">
        <f t="shared" si="9"/>
        <v>72</v>
      </c>
      <c r="I76" s="93">
        <f t="shared" ca="1" si="5"/>
        <v>75000</v>
      </c>
      <c r="J76" s="80">
        <f t="shared" ca="1" si="6"/>
        <v>2</v>
      </c>
      <c r="K76" s="80">
        <f ca="1">PLTable[[#This Row],[unit ]]*PLTable[[#This Row],[price]]</f>
        <v>150000</v>
      </c>
      <c r="L76" s="80">
        <f ca="1">(_xlfn.NORM.INV(RAND(),$C$15,$C$16))*PLTable[[#This Row],[revenue]]/100</f>
        <v>43330.432024605267</v>
      </c>
      <c r="M76" s="80">
        <f ca="1">PLTable[[#This Row],[COGS]]/PLTable[[#This Row],[revenue]]</f>
        <v>0.28886954683070176</v>
      </c>
      <c r="N76" s="80">
        <f ca="1">($C$19-($C$20-$C$19)*RAND())*PLTable[[#This Row],[revenue]]</f>
        <v>3228.7652641953873</v>
      </c>
      <c r="O76" s="80">
        <f t="shared" si="7"/>
        <v>6000</v>
      </c>
      <c r="P76" s="80">
        <f t="shared" si="8"/>
        <v>3000</v>
      </c>
      <c r="Q7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51942.44149115964</v>
      </c>
      <c r="R76" s="90">
        <f ca="1">PLTable[[#This Row],[revenue]]-PLTable[[#This Row],[COGS]]-PLTable[[#This Row],[VOE]]-PLTable[[#This Row],[FE ]]-PLTable[[#This Row],[IE]]</f>
        <v>94440.802711199343</v>
      </c>
      <c r="S76" s="80">
        <f ca="1">PLTable[[#This Row],[revenue]]-PLTable[[#This Row],[COGS]]-PLTable[[#This Row],[VOE]]-PLTable[[#This Row],[FE ]]-PLTable[[#This Row],[IE]]-PLTable[[#This Row],[tax]]</f>
        <v>42498.361220039704</v>
      </c>
    </row>
    <row r="77" spans="8:19" x14ac:dyDescent="0.25">
      <c r="H77" s="80">
        <f t="shared" si="9"/>
        <v>73</v>
      </c>
      <c r="I77" s="93">
        <f t="shared" ca="1" si="5"/>
        <v>10000</v>
      </c>
      <c r="J77" s="80">
        <f t="shared" ca="1" si="6"/>
        <v>1.5</v>
      </c>
      <c r="K77" s="80">
        <f ca="1">PLTable[[#This Row],[unit ]]*PLTable[[#This Row],[price]]</f>
        <v>15000</v>
      </c>
      <c r="L77" s="80">
        <f ca="1">(_xlfn.NORM.INV(RAND(),$C$15,$C$16))*PLTable[[#This Row],[revenue]]/100</f>
        <v>4894.5884841382267</v>
      </c>
      <c r="M77" s="80">
        <f ca="1">PLTable[[#This Row],[COGS]]/PLTable[[#This Row],[revenue]]</f>
        <v>0.32630589894254847</v>
      </c>
      <c r="N77" s="80">
        <f ca="1">($C$19-($C$20-$C$19)*RAND())*PLTable[[#This Row],[revenue]]</f>
        <v>1367.0004868181968</v>
      </c>
      <c r="O77" s="80">
        <f t="shared" si="7"/>
        <v>6000</v>
      </c>
      <c r="P77" s="80">
        <f t="shared" si="8"/>
        <v>3000</v>
      </c>
      <c r="Q7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0</v>
      </c>
      <c r="R77" s="90">
        <f ca="1">PLTable[[#This Row],[revenue]]-PLTable[[#This Row],[COGS]]-PLTable[[#This Row],[VOE]]-PLTable[[#This Row],[FE ]]-PLTable[[#This Row],[IE]]</f>
        <v>-261.58897095642351</v>
      </c>
      <c r="S77" s="80">
        <f ca="1">PLTable[[#This Row],[revenue]]-PLTable[[#This Row],[COGS]]-PLTable[[#This Row],[VOE]]-PLTable[[#This Row],[FE ]]-PLTable[[#This Row],[IE]]-PLTable[[#This Row],[tax]]</f>
        <v>-261.58897095642351</v>
      </c>
    </row>
    <row r="78" spans="8:19" x14ac:dyDescent="0.25">
      <c r="H78" s="80">
        <f t="shared" si="9"/>
        <v>74</v>
      </c>
      <c r="I78" s="93">
        <f t="shared" ca="1" si="5"/>
        <v>10000</v>
      </c>
      <c r="J78" s="80">
        <f t="shared" ca="1" si="6"/>
        <v>2</v>
      </c>
      <c r="K78" s="80">
        <f ca="1">PLTable[[#This Row],[unit ]]*PLTable[[#This Row],[price]]</f>
        <v>20000</v>
      </c>
      <c r="L78" s="80">
        <f ca="1">(_xlfn.NORM.INV(RAND(),$C$15,$C$16))*PLTable[[#This Row],[revenue]]/100</f>
        <v>7787.3577270131964</v>
      </c>
      <c r="M78" s="80">
        <f ca="1">PLTable[[#This Row],[COGS]]/PLTable[[#This Row],[revenue]]</f>
        <v>0.38936788635065983</v>
      </c>
      <c r="N78" s="80">
        <f ca="1">($C$19-($C$20-$C$19)*RAND())*PLTable[[#This Row],[revenue]]</f>
        <v>1305.0855469741498</v>
      </c>
      <c r="O78" s="80">
        <f t="shared" si="7"/>
        <v>6000</v>
      </c>
      <c r="P78" s="80">
        <f t="shared" si="8"/>
        <v>3000</v>
      </c>
      <c r="Q7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667.64485410442876</v>
      </c>
      <c r="R78" s="90">
        <f ca="1">PLTable[[#This Row],[revenue]]-PLTable[[#This Row],[COGS]]-PLTable[[#This Row],[VOE]]-PLTable[[#This Row],[FE ]]-PLTable[[#This Row],[IE]]</f>
        <v>1907.5567260126536</v>
      </c>
      <c r="S78" s="80">
        <f ca="1">PLTable[[#This Row],[revenue]]-PLTable[[#This Row],[COGS]]-PLTable[[#This Row],[VOE]]-PLTable[[#This Row],[FE ]]-PLTable[[#This Row],[IE]]-PLTable[[#This Row],[tax]]</f>
        <v>1239.9118719082248</v>
      </c>
    </row>
    <row r="79" spans="8:19" x14ac:dyDescent="0.25">
      <c r="H79" s="80">
        <f t="shared" si="9"/>
        <v>75</v>
      </c>
      <c r="I79" s="93">
        <f t="shared" ca="1" si="5"/>
        <v>75000</v>
      </c>
      <c r="J79" s="80">
        <f t="shared" ca="1" si="6"/>
        <v>2</v>
      </c>
      <c r="K79" s="80">
        <f ca="1">PLTable[[#This Row],[unit ]]*PLTable[[#This Row],[price]]</f>
        <v>150000</v>
      </c>
      <c r="L79" s="80">
        <f ca="1">(_xlfn.NORM.INV(RAND(),$C$15,$C$16))*PLTable[[#This Row],[revenue]]/100</f>
        <v>42636.585796610627</v>
      </c>
      <c r="M79" s="80">
        <f ca="1">PLTable[[#This Row],[COGS]]/PLTable[[#This Row],[revenue]]</f>
        <v>0.28424390531073751</v>
      </c>
      <c r="N79" s="80">
        <f ca="1">($C$19-($C$20-$C$19)*RAND())*PLTable[[#This Row],[revenue]]</f>
        <v>13599.371849921305</v>
      </c>
      <c r="O79" s="80">
        <f t="shared" si="7"/>
        <v>6000</v>
      </c>
      <c r="P79" s="80">
        <f t="shared" si="8"/>
        <v>3000</v>
      </c>
      <c r="Q7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46620.223294407442</v>
      </c>
      <c r="R79" s="90">
        <f ca="1">PLTable[[#This Row],[revenue]]-PLTable[[#This Row],[COGS]]-PLTable[[#This Row],[VOE]]-PLTable[[#This Row],[FE ]]-PLTable[[#This Row],[IE]]</f>
        <v>84764.042353468074</v>
      </c>
      <c r="S79" s="80">
        <f ca="1">PLTable[[#This Row],[revenue]]-PLTable[[#This Row],[COGS]]-PLTable[[#This Row],[VOE]]-PLTable[[#This Row],[FE ]]-PLTable[[#This Row],[IE]]-PLTable[[#This Row],[tax]]</f>
        <v>38143.819059060632</v>
      </c>
    </row>
    <row r="80" spans="8:19" x14ac:dyDescent="0.25">
      <c r="H80" s="80">
        <f t="shared" si="9"/>
        <v>76</v>
      </c>
      <c r="I80" s="93">
        <f t="shared" ca="1" si="5"/>
        <v>10000</v>
      </c>
      <c r="J80" s="80">
        <f t="shared" ca="1" si="6"/>
        <v>2</v>
      </c>
      <c r="K80" s="80">
        <f ca="1">PLTable[[#This Row],[unit ]]*PLTable[[#This Row],[price]]</f>
        <v>20000</v>
      </c>
      <c r="L80" s="80">
        <f ca="1">(_xlfn.NORM.INV(RAND(),$C$15,$C$16))*PLTable[[#This Row],[revenue]]/100</f>
        <v>4219.397210964411</v>
      </c>
      <c r="M80" s="80">
        <f ca="1">PLTable[[#This Row],[COGS]]/PLTable[[#This Row],[revenue]]</f>
        <v>0.21096986054822056</v>
      </c>
      <c r="N80" s="80">
        <f ca="1">($C$19-($C$20-$C$19)*RAND())*PLTable[[#This Row],[revenue]]</f>
        <v>143.4249350448294</v>
      </c>
      <c r="O80" s="80">
        <f t="shared" si="7"/>
        <v>6000</v>
      </c>
      <c r="P80" s="80">
        <f t="shared" si="8"/>
        <v>3000</v>
      </c>
      <c r="Q8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2323.0122488967654</v>
      </c>
      <c r="R80" s="90">
        <f ca="1">PLTable[[#This Row],[revenue]]-PLTable[[#This Row],[COGS]]-PLTable[[#This Row],[VOE]]-PLTable[[#This Row],[FE ]]-PLTable[[#This Row],[IE]]</f>
        <v>6637.1778539907591</v>
      </c>
      <c r="S80" s="80">
        <f ca="1">PLTable[[#This Row],[revenue]]-PLTable[[#This Row],[COGS]]-PLTable[[#This Row],[VOE]]-PLTable[[#This Row],[FE ]]-PLTable[[#This Row],[IE]]-PLTable[[#This Row],[tax]]</f>
        <v>4314.1656050939937</v>
      </c>
    </row>
    <row r="81" spans="8:19" x14ac:dyDescent="0.25">
      <c r="H81" s="80">
        <f t="shared" si="9"/>
        <v>77</v>
      </c>
      <c r="I81" s="93">
        <f t="shared" ca="1" si="5"/>
        <v>10000</v>
      </c>
      <c r="J81" s="80">
        <f t="shared" ca="1" si="6"/>
        <v>2</v>
      </c>
      <c r="K81" s="80">
        <f ca="1">PLTable[[#This Row],[unit ]]*PLTable[[#This Row],[price]]</f>
        <v>20000</v>
      </c>
      <c r="L81" s="80">
        <f ca="1">(_xlfn.NORM.INV(RAND(),$C$15,$C$16))*PLTable[[#This Row],[revenue]]/100</f>
        <v>4131.3366247836193</v>
      </c>
      <c r="M81" s="80">
        <f ca="1">PLTable[[#This Row],[COGS]]/PLTable[[#This Row],[revenue]]</f>
        <v>0.20656683123918096</v>
      </c>
      <c r="N81" s="80">
        <f ca="1">($C$19-($C$20-$C$19)*RAND())*PLTable[[#This Row],[revenue]]</f>
        <v>6.9370820635222818</v>
      </c>
      <c r="O81" s="80">
        <f t="shared" si="7"/>
        <v>6000</v>
      </c>
      <c r="P81" s="80">
        <f t="shared" si="8"/>
        <v>3000</v>
      </c>
      <c r="Q8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2401.6042026034997</v>
      </c>
      <c r="R81" s="90">
        <f ca="1">PLTable[[#This Row],[revenue]]-PLTable[[#This Row],[COGS]]-PLTable[[#This Row],[VOE]]-PLTable[[#This Row],[FE ]]-PLTable[[#This Row],[IE]]</f>
        <v>6861.7262931528567</v>
      </c>
      <c r="S81" s="80">
        <f ca="1">PLTable[[#This Row],[revenue]]-PLTable[[#This Row],[COGS]]-PLTable[[#This Row],[VOE]]-PLTable[[#This Row],[FE ]]-PLTable[[#This Row],[IE]]-PLTable[[#This Row],[tax]]</f>
        <v>4460.1220905493574</v>
      </c>
    </row>
    <row r="82" spans="8:19" x14ac:dyDescent="0.25">
      <c r="H82" s="80">
        <f t="shared" si="9"/>
        <v>78</v>
      </c>
      <c r="I82" s="93">
        <f t="shared" ca="1" si="5"/>
        <v>75000</v>
      </c>
      <c r="J82" s="80">
        <f t="shared" ca="1" si="6"/>
        <v>1.5</v>
      </c>
      <c r="K82" s="80">
        <f ca="1">PLTable[[#This Row],[unit ]]*PLTable[[#This Row],[price]]</f>
        <v>112500</v>
      </c>
      <c r="L82" s="80">
        <f ca="1">(_xlfn.NORM.INV(RAND(),$C$15,$C$16))*PLTable[[#This Row],[revenue]]/100</f>
        <v>36892.580270168728</v>
      </c>
      <c r="M82" s="80">
        <f ca="1">PLTable[[#This Row],[COGS]]/PLTable[[#This Row],[revenue]]</f>
        <v>0.32793404684594424</v>
      </c>
      <c r="N82" s="80">
        <f ca="1">($C$19-($C$20-$C$19)*RAND())*PLTable[[#This Row],[revenue]]</f>
        <v>2811.3187841755216</v>
      </c>
      <c r="O82" s="80">
        <f t="shared" si="7"/>
        <v>6000</v>
      </c>
      <c r="P82" s="80">
        <f t="shared" si="8"/>
        <v>3000</v>
      </c>
      <c r="Q8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35087.855520110665</v>
      </c>
      <c r="R82" s="90">
        <f ca="1">PLTable[[#This Row],[revenue]]-PLTable[[#This Row],[COGS]]-PLTable[[#This Row],[VOE]]-PLTable[[#This Row],[FE ]]-PLTable[[#This Row],[IE]]</f>
        <v>63796.100945655751</v>
      </c>
      <c r="S82" s="80">
        <f ca="1">PLTable[[#This Row],[revenue]]-PLTable[[#This Row],[COGS]]-PLTable[[#This Row],[VOE]]-PLTable[[#This Row],[FE ]]-PLTable[[#This Row],[IE]]-PLTable[[#This Row],[tax]]</f>
        <v>28708.245425545087</v>
      </c>
    </row>
    <row r="83" spans="8:19" x14ac:dyDescent="0.25">
      <c r="H83" s="80">
        <f t="shared" si="9"/>
        <v>79</v>
      </c>
      <c r="I83" s="93">
        <f t="shared" ca="1" si="5"/>
        <v>10000</v>
      </c>
      <c r="J83" s="80">
        <f t="shared" ca="1" si="6"/>
        <v>2</v>
      </c>
      <c r="K83" s="80">
        <f ca="1">PLTable[[#This Row],[unit ]]*PLTable[[#This Row],[price]]</f>
        <v>20000</v>
      </c>
      <c r="L83" s="80">
        <f ca="1">(_xlfn.NORM.INV(RAND(),$C$15,$C$16))*PLTable[[#This Row],[revenue]]/100</f>
        <v>5373.2099859008667</v>
      </c>
      <c r="M83" s="80">
        <f ca="1">PLTable[[#This Row],[COGS]]/PLTable[[#This Row],[revenue]]</f>
        <v>0.26866049929504332</v>
      </c>
      <c r="N83" s="80">
        <f ca="1">($C$19-($C$20-$C$19)*RAND())*PLTable[[#This Row],[revenue]]</f>
        <v>1504.0353842163372</v>
      </c>
      <c r="O83" s="80">
        <f t="shared" si="7"/>
        <v>6000</v>
      </c>
      <c r="P83" s="80">
        <f t="shared" si="8"/>
        <v>3000</v>
      </c>
      <c r="Q8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1442.9641204589786</v>
      </c>
      <c r="R83" s="90">
        <f ca="1">PLTable[[#This Row],[revenue]]-PLTable[[#This Row],[COGS]]-PLTable[[#This Row],[VOE]]-PLTable[[#This Row],[FE ]]-PLTable[[#This Row],[IE]]</f>
        <v>4122.7546298827965</v>
      </c>
      <c r="S83" s="80">
        <f ca="1">PLTable[[#This Row],[revenue]]-PLTable[[#This Row],[COGS]]-PLTable[[#This Row],[VOE]]-PLTable[[#This Row],[FE ]]-PLTable[[#This Row],[IE]]-PLTable[[#This Row],[tax]]</f>
        <v>2679.7905094238176</v>
      </c>
    </row>
    <row r="84" spans="8:19" x14ac:dyDescent="0.25">
      <c r="H84" s="80">
        <f t="shared" si="9"/>
        <v>80</v>
      </c>
      <c r="I84" s="93">
        <f t="shared" ca="1" si="5"/>
        <v>10000</v>
      </c>
      <c r="J84" s="80">
        <f t="shared" ca="1" si="6"/>
        <v>2</v>
      </c>
      <c r="K84" s="80">
        <f ca="1">PLTable[[#This Row],[unit ]]*PLTable[[#This Row],[price]]</f>
        <v>20000</v>
      </c>
      <c r="L84" s="80">
        <f ca="1">(_xlfn.NORM.INV(RAND(),$C$15,$C$16))*PLTable[[#This Row],[revenue]]/100</f>
        <v>6391.1516812895134</v>
      </c>
      <c r="M84" s="80">
        <f ca="1">PLTable[[#This Row],[COGS]]/PLTable[[#This Row],[revenue]]</f>
        <v>0.31955758406447565</v>
      </c>
      <c r="N84" s="80">
        <f ca="1">($C$19-($C$20-$C$19)*RAND())*PLTable[[#This Row],[revenue]]</f>
        <v>1438.381441730189</v>
      </c>
      <c r="O84" s="80">
        <f t="shared" si="7"/>
        <v>6000</v>
      </c>
      <c r="P84" s="80">
        <f t="shared" si="8"/>
        <v>3000</v>
      </c>
      <c r="Q8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1109.6634069431041</v>
      </c>
      <c r="R84" s="90">
        <f ca="1">PLTable[[#This Row],[revenue]]-PLTable[[#This Row],[COGS]]-PLTable[[#This Row],[VOE]]-PLTable[[#This Row],[FE ]]-PLTable[[#This Row],[IE]]</f>
        <v>3170.4668769802975</v>
      </c>
      <c r="S84" s="80">
        <f ca="1">PLTable[[#This Row],[revenue]]-PLTable[[#This Row],[COGS]]-PLTable[[#This Row],[VOE]]-PLTable[[#This Row],[FE ]]-PLTable[[#This Row],[IE]]-PLTable[[#This Row],[tax]]</f>
        <v>2060.8034700371936</v>
      </c>
    </row>
    <row r="85" spans="8:19" x14ac:dyDescent="0.25">
      <c r="H85" s="80">
        <f t="shared" si="9"/>
        <v>81</v>
      </c>
      <c r="I85" s="93">
        <f t="shared" ca="1" si="5"/>
        <v>75000</v>
      </c>
      <c r="J85" s="80">
        <f t="shared" ca="1" si="6"/>
        <v>2</v>
      </c>
      <c r="K85" s="80">
        <f ca="1">PLTable[[#This Row],[unit ]]*PLTable[[#This Row],[price]]</f>
        <v>150000</v>
      </c>
      <c r="L85" s="80">
        <f ca="1">(_xlfn.NORM.INV(RAND(),$C$15,$C$16))*PLTable[[#This Row],[revenue]]/100</f>
        <v>32842.637314370106</v>
      </c>
      <c r="M85" s="80">
        <f ca="1">PLTable[[#This Row],[COGS]]/PLTable[[#This Row],[revenue]]</f>
        <v>0.21895091542913403</v>
      </c>
      <c r="N85" s="80">
        <f ca="1">($C$19-($C$20-$C$19)*RAND())*PLTable[[#This Row],[revenue]]</f>
        <v>9788.2082881064744</v>
      </c>
      <c r="O85" s="80">
        <f t="shared" si="7"/>
        <v>6000</v>
      </c>
      <c r="P85" s="80">
        <f t="shared" si="8"/>
        <v>3000</v>
      </c>
      <c r="Q8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54103.034918637888</v>
      </c>
      <c r="R85" s="90">
        <f ca="1">PLTable[[#This Row],[revenue]]-PLTable[[#This Row],[COGS]]-PLTable[[#This Row],[VOE]]-PLTable[[#This Row],[FE ]]-PLTable[[#This Row],[IE]]</f>
        <v>98369.154397523424</v>
      </c>
      <c r="S85" s="80">
        <f ca="1">PLTable[[#This Row],[revenue]]-PLTable[[#This Row],[COGS]]-PLTable[[#This Row],[VOE]]-PLTable[[#This Row],[FE ]]-PLTable[[#This Row],[IE]]-PLTable[[#This Row],[tax]]</f>
        <v>44266.119478885536</v>
      </c>
    </row>
    <row r="86" spans="8:19" x14ac:dyDescent="0.25">
      <c r="H86" s="80">
        <f t="shared" si="9"/>
        <v>82</v>
      </c>
      <c r="I86" s="93">
        <f t="shared" ca="1" si="5"/>
        <v>10000</v>
      </c>
      <c r="J86" s="80">
        <f t="shared" ca="1" si="6"/>
        <v>1.5</v>
      </c>
      <c r="K86" s="80">
        <f ca="1">PLTable[[#This Row],[unit ]]*PLTable[[#This Row],[price]]</f>
        <v>15000</v>
      </c>
      <c r="L86" s="80">
        <f ca="1">(_xlfn.NORM.INV(RAND(),$C$15,$C$16))*PLTable[[#This Row],[revenue]]/100</f>
        <v>4637.8841319477724</v>
      </c>
      <c r="M86" s="80">
        <f ca="1">PLTable[[#This Row],[COGS]]/PLTable[[#This Row],[revenue]]</f>
        <v>0.30919227546318484</v>
      </c>
      <c r="N86" s="80">
        <f ca="1">($C$19-($C$20-$C$19)*RAND())*PLTable[[#This Row],[revenue]]</f>
        <v>1424.0294909257796</v>
      </c>
      <c r="O86" s="80">
        <f t="shared" si="7"/>
        <v>6000</v>
      </c>
      <c r="P86" s="80">
        <f t="shared" si="8"/>
        <v>3000</v>
      </c>
      <c r="Q8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0</v>
      </c>
      <c r="R86" s="90">
        <f ca="1">PLTable[[#This Row],[revenue]]-PLTable[[#This Row],[COGS]]-PLTable[[#This Row],[VOE]]-PLTable[[#This Row],[FE ]]-PLTable[[#This Row],[IE]]</f>
        <v>-61.913622873551503</v>
      </c>
      <c r="S86" s="80">
        <f ca="1">PLTable[[#This Row],[revenue]]-PLTable[[#This Row],[COGS]]-PLTable[[#This Row],[VOE]]-PLTable[[#This Row],[FE ]]-PLTable[[#This Row],[IE]]-PLTable[[#This Row],[tax]]</f>
        <v>-61.913622873551503</v>
      </c>
    </row>
    <row r="87" spans="8:19" x14ac:dyDescent="0.25">
      <c r="H87" s="80">
        <f t="shared" si="9"/>
        <v>83</v>
      </c>
      <c r="I87" s="93">
        <f t="shared" ca="1" si="5"/>
        <v>75000</v>
      </c>
      <c r="J87" s="80">
        <f t="shared" ca="1" si="6"/>
        <v>2</v>
      </c>
      <c r="K87" s="80">
        <f ca="1">PLTable[[#This Row],[unit ]]*PLTable[[#This Row],[price]]</f>
        <v>150000</v>
      </c>
      <c r="L87" s="80">
        <f ca="1">(_xlfn.NORM.INV(RAND(),$C$15,$C$16))*PLTable[[#This Row],[revenue]]/100</f>
        <v>53771.599718692021</v>
      </c>
      <c r="M87" s="80">
        <f ca="1">PLTable[[#This Row],[COGS]]/PLTable[[#This Row],[revenue]]</f>
        <v>0.3584773314579468</v>
      </c>
      <c r="N87" s="80">
        <f ca="1">($C$19-($C$20-$C$19)*RAND())*PLTable[[#This Row],[revenue]]</f>
        <v>12706.12448935789</v>
      </c>
      <c r="O87" s="80">
        <f t="shared" si="7"/>
        <v>6000</v>
      </c>
      <c r="P87" s="80">
        <f t="shared" si="8"/>
        <v>3000</v>
      </c>
      <c r="Q8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40987.251685572563</v>
      </c>
      <c r="R87" s="90">
        <f ca="1">PLTable[[#This Row],[revenue]]-PLTable[[#This Row],[COGS]]-PLTable[[#This Row],[VOE]]-PLTable[[#This Row],[FE ]]-PLTable[[#This Row],[IE]]</f>
        <v>74522.275791950102</v>
      </c>
      <c r="S87" s="80">
        <f ca="1">PLTable[[#This Row],[revenue]]-PLTable[[#This Row],[COGS]]-PLTable[[#This Row],[VOE]]-PLTable[[#This Row],[FE ]]-PLTable[[#This Row],[IE]]-PLTable[[#This Row],[tax]]</f>
        <v>33535.024106377539</v>
      </c>
    </row>
    <row r="88" spans="8:19" x14ac:dyDescent="0.25">
      <c r="H88" s="80">
        <f t="shared" si="9"/>
        <v>84</v>
      </c>
      <c r="I88" s="93">
        <f t="shared" ca="1" si="5"/>
        <v>10000</v>
      </c>
      <c r="J88" s="80">
        <f t="shared" ca="1" si="6"/>
        <v>2</v>
      </c>
      <c r="K88" s="80">
        <f ca="1">PLTable[[#This Row],[unit ]]*PLTable[[#This Row],[price]]</f>
        <v>20000</v>
      </c>
      <c r="L88" s="80">
        <f ca="1">(_xlfn.NORM.INV(RAND(),$C$15,$C$16))*PLTable[[#This Row],[revenue]]/100</f>
        <v>8033.0439003383181</v>
      </c>
      <c r="M88" s="80">
        <f ca="1">PLTable[[#This Row],[COGS]]/PLTable[[#This Row],[revenue]]</f>
        <v>0.4016521950169159</v>
      </c>
      <c r="N88" s="80">
        <f ca="1">($C$19-($C$20-$C$19)*RAND())*PLTable[[#This Row],[revenue]]</f>
        <v>1007.1423082255185</v>
      </c>
      <c r="O88" s="80">
        <f t="shared" si="7"/>
        <v>6000</v>
      </c>
      <c r="P88" s="80">
        <f t="shared" si="8"/>
        <v>3000</v>
      </c>
      <c r="Q8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685.93482700265713</v>
      </c>
      <c r="R88" s="90">
        <f ca="1">PLTable[[#This Row],[revenue]]-PLTable[[#This Row],[COGS]]-PLTable[[#This Row],[VOE]]-PLTable[[#This Row],[FE ]]-PLTable[[#This Row],[IE]]</f>
        <v>1959.8137914361632</v>
      </c>
      <c r="S88" s="80">
        <f ca="1">PLTable[[#This Row],[revenue]]-PLTable[[#This Row],[COGS]]-PLTable[[#This Row],[VOE]]-PLTable[[#This Row],[FE ]]-PLTable[[#This Row],[IE]]-PLTable[[#This Row],[tax]]</f>
        <v>1273.8789644335061</v>
      </c>
    </row>
    <row r="89" spans="8:19" x14ac:dyDescent="0.25">
      <c r="H89" s="80">
        <f t="shared" si="9"/>
        <v>85</v>
      </c>
      <c r="I89" s="93">
        <f t="shared" ca="1" si="5"/>
        <v>10000</v>
      </c>
      <c r="J89" s="80">
        <f t="shared" ca="1" si="6"/>
        <v>2</v>
      </c>
      <c r="K89" s="80">
        <f ca="1">PLTable[[#This Row],[unit ]]*PLTable[[#This Row],[price]]</f>
        <v>20000</v>
      </c>
      <c r="L89" s="80">
        <f ca="1">(_xlfn.NORM.INV(RAND(),$C$15,$C$16))*PLTable[[#This Row],[revenue]]/100</f>
        <v>6912.749098258596</v>
      </c>
      <c r="M89" s="80">
        <f ca="1">PLTable[[#This Row],[COGS]]/PLTable[[#This Row],[revenue]]</f>
        <v>0.3456374549129298</v>
      </c>
      <c r="N89" s="80">
        <f ca="1">($C$19-($C$20-$C$19)*RAND())*PLTable[[#This Row],[revenue]]</f>
        <v>1229.5702877177027</v>
      </c>
      <c r="O89" s="80">
        <f t="shared" si="7"/>
        <v>6000</v>
      </c>
      <c r="P89" s="80">
        <f t="shared" si="8"/>
        <v>3000</v>
      </c>
      <c r="Q8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1000.1882149082957</v>
      </c>
      <c r="R89" s="90">
        <f ca="1">PLTable[[#This Row],[revenue]]-PLTable[[#This Row],[COGS]]-PLTable[[#This Row],[VOE]]-PLTable[[#This Row],[FE ]]-PLTable[[#This Row],[IE]]</f>
        <v>2857.6806140237022</v>
      </c>
      <c r="S89" s="80">
        <f ca="1">PLTable[[#This Row],[revenue]]-PLTable[[#This Row],[COGS]]-PLTable[[#This Row],[VOE]]-PLTable[[#This Row],[FE ]]-PLTable[[#This Row],[IE]]-PLTable[[#This Row],[tax]]</f>
        <v>1857.4923991154064</v>
      </c>
    </row>
    <row r="90" spans="8:19" x14ac:dyDescent="0.25">
      <c r="H90" s="80">
        <f t="shared" si="9"/>
        <v>86</v>
      </c>
      <c r="I90" s="93">
        <f t="shared" ca="1" si="5"/>
        <v>10000</v>
      </c>
      <c r="J90" s="80">
        <f t="shared" ca="1" si="6"/>
        <v>2</v>
      </c>
      <c r="K90" s="80">
        <f ca="1">PLTable[[#This Row],[unit ]]*PLTable[[#This Row],[price]]</f>
        <v>20000</v>
      </c>
      <c r="L90" s="80">
        <f ca="1">(_xlfn.NORM.INV(RAND(),$C$15,$C$16))*PLTable[[#This Row],[revenue]]/100</f>
        <v>5557.1026138368998</v>
      </c>
      <c r="M90" s="80">
        <f ca="1">PLTable[[#This Row],[COGS]]/PLTable[[#This Row],[revenue]]</f>
        <v>0.27785513069184498</v>
      </c>
      <c r="N90" s="80">
        <f ca="1">($C$19-($C$20-$C$19)*RAND())*PLTable[[#This Row],[revenue]]</f>
        <v>480.16344139728579</v>
      </c>
      <c r="O90" s="80">
        <f t="shared" si="7"/>
        <v>6000</v>
      </c>
      <c r="P90" s="80">
        <f t="shared" si="8"/>
        <v>3000</v>
      </c>
      <c r="Q9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1736.956880668035</v>
      </c>
      <c r="R90" s="90">
        <f ca="1">PLTable[[#This Row],[revenue]]-PLTable[[#This Row],[COGS]]-PLTable[[#This Row],[VOE]]-PLTable[[#This Row],[FE ]]-PLTable[[#This Row],[IE]]</f>
        <v>4962.7339447658142</v>
      </c>
      <c r="S90" s="80">
        <f ca="1">PLTable[[#This Row],[revenue]]-PLTable[[#This Row],[COGS]]-PLTable[[#This Row],[VOE]]-PLTable[[#This Row],[FE ]]-PLTable[[#This Row],[IE]]-PLTable[[#This Row],[tax]]</f>
        <v>3225.7770640977792</v>
      </c>
    </row>
    <row r="91" spans="8:19" x14ac:dyDescent="0.25">
      <c r="H91" s="80">
        <f t="shared" si="9"/>
        <v>87</v>
      </c>
      <c r="I91" s="93">
        <f t="shared" ca="1" si="5"/>
        <v>75000</v>
      </c>
      <c r="J91" s="80">
        <f t="shared" ca="1" si="6"/>
        <v>1.5</v>
      </c>
      <c r="K91" s="80">
        <f ca="1">PLTable[[#This Row],[unit ]]*PLTable[[#This Row],[price]]</f>
        <v>112500</v>
      </c>
      <c r="L91" s="80">
        <f ca="1">(_xlfn.NORM.INV(RAND(),$C$15,$C$16))*PLTable[[#This Row],[revenue]]/100</f>
        <v>45963.37104253986</v>
      </c>
      <c r="M91" s="80">
        <f ca="1">PLTable[[#This Row],[COGS]]/PLTable[[#This Row],[revenue]]</f>
        <v>0.40856329815590986</v>
      </c>
      <c r="N91" s="80">
        <f ca="1">($C$19-($C$20-$C$19)*RAND())*PLTable[[#This Row],[revenue]]</f>
        <v>3679.9579428499792</v>
      </c>
      <c r="O91" s="80">
        <f t="shared" si="7"/>
        <v>6000</v>
      </c>
      <c r="P91" s="80">
        <f t="shared" si="8"/>
        <v>3000</v>
      </c>
      <c r="Q9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29621.16905803559</v>
      </c>
      <c r="R91" s="90">
        <f ca="1">PLTable[[#This Row],[revenue]]-PLTable[[#This Row],[COGS]]-PLTable[[#This Row],[VOE]]-PLTable[[#This Row],[FE ]]-PLTable[[#This Row],[IE]]</f>
        <v>53856.671014610161</v>
      </c>
      <c r="S91" s="80">
        <f ca="1">PLTable[[#This Row],[revenue]]-PLTable[[#This Row],[COGS]]-PLTable[[#This Row],[VOE]]-PLTable[[#This Row],[FE ]]-PLTable[[#This Row],[IE]]-PLTable[[#This Row],[tax]]</f>
        <v>24235.501956574572</v>
      </c>
    </row>
    <row r="92" spans="8:19" x14ac:dyDescent="0.25">
      <c r="H92" s="80">
        <f t="shared" si="9"/>
        <v>88</v>
      </c>
      <c r="I92" s="93">
        <f t="shared" ca="1" si="5"/>
        <v>10000</v>
      </c>
      <c r="J92" s="80">
        <f t="shared" ca="1" si="6"/>
        <v>2</v>
      </c>
      <c r="K92" s="80">
        <f ca="1">PLTable[[#This Row],[unit ]]*PLTable[[#This Row],[price]]</f>
        <v>20000</v>
      </c>
      <c r="L92" s="80">
        <f ca="1">(_xlfn.NORM.INV(RAND(),$C$15,$C$16))*PLTable[[#This Row],[revenue]]/100</f>
        <v>7220.3684868263035</v>
      </c>
      <c r="M92" s="80">
        <f ca="1">PLTable[[#This Row],[COGS]]/PLTable[[#This Row],[revenue]]</f>
        <v>0.3610184243413152</v>
      </c>
      <c r="N92" s="80">
        <f ca="1">($C$19-($C$20-$C$19)*RAND())*PLTable[[#This Row],[revenue]]</f>
        <v>64.825290690912198</v>
      </c>
      <c r="O92" s="80">
        <f t="shared" si="7"/>
        <v>6000</v>
      </c>
      <c r="P92" s="80">
        <f t="shared" si="8"/>
        <v>3000</v>
      </c>
      <c r="Q9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1300.1821778689739</v>
      </c>
      <c r="R92" s="90">
        <f ca="1">PLTable[[#This Row],[revenue]]-PLTable[[#This Row],[COGS]]-PLTable[[#This Row],[VOE]]-PLTable[[#This Row],[FE ]]-PLTable[[#This Row],[IE]]</f>
        <v>3714.8062224827827</v>
      </c>
      <c r="S92" s="80">
        <f ca="1">PLTable[[#This Row],[revenue]]-PLTable[[#This Row],[COGS]]-PLTable[[#This Row],[VOE]]-PLTable[[#This Row],[FE ]]-PLTable[[#This Row],[IE]]-PLTable[[#This Row],[tax]]</f>
        <v>2414.624044613809</v>
      </c>
    </row>
    <row r="93" spans="8:19" x14ac:dyDescent="0.25">
      <c r="H93" s="80">
        <f t="shared" si="9"/>
        <v>89</v>
      </c>
      <c r="I93" s="93">
        <f t="shared" ca="1" si="5"/>
        <v>10000</v>
      </c>
      <c r="J93" s="80">
        <f t="shared" ca="1" si="6"/>
        <v>1.5</v>
      </c>
      <c r="K93" s="80">
        <f ca="1">PLTable[[#This Row],[unit ]]*PLTable[[#This Row],[price]]</f>
        <v>15000</v>
      </c>
      <c r="L93" s="80">
        <f ca="1">(_xlfn.NORM.INV(RAND(),$C$15,$C$16))*PLTable[[#This Row],[revenue]]/100</f>
        <v>2831.427581240845</v>
      </c>
      <c r="M93" s="80">
        <f ca="1">PLTable[[#This Row],[COGS]]/PLTable[[#This Row],[revenue]]</f>
        <v>0.18876183874938968</v>
      </c>
      <c r="N93" s="80">
        <f ca="1">($C$19-($C$20-$C$19)*RAND())*PLTable[[#This Row],[revenue]]</f>
        <v>484.7579521218355</v>
      </c>
      <c r="O93" s="80">
        <f t="shared" si="7"/>
        <v>6000</v>
      </c>
      <c r="P93" s="80">
        <f t="shared" si="8"/>
        <v>3000</v>
      </c>
      <c r="Q9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939.3350633230616</v>
      </c>
      <c r="R93" s="90">
        <f ca="1">PLTable[[#This Row],[revenue]]-PLTable[[#This Row],[COGS]]-PLTable[[#This Row],[VOE]]-PLTable[[#This Row],[FE ]]-PLTable[[#This Row],[IE]]</f>
        <v>2683.8144666373191</v>
      </c>
      <c r="S93" s="80">
        <f ca="1">PLTable[[#This Row],[revenue]]-PLTable[[#This Row],[COGS]]-PLTable[[#This Row],[VOE]]-PLTable[[#This Row],[FE ]]-PLTable[[#This Row],[IE]]-PLTable[[#This Row],[tax]]</f>
        <v>1744.4794033142575</v>
      </c>
    </row>
    <row r="94" spans="8:19" x14ac:dyDescent="0.25">
      <c r="H94" s="80">
        <f t="shared" si="9"/>
        <v>90</v>
      </c>
      <c r="I94" s="93">
        <f t="shared" ca="1" si="5"/>
        <v>10000</v>
      </c>
      <c r="J94" s="80">
        <f t="shared" ca="1" si="6"/>
        <v>2.5</v>
      </c>
      <c r="K94" s="80">
        <f ca="1">PLTable[[#This Row],[unit ]]*PLTable[[#This Row],[price]]</f>
        <v>25000</v>
      </c>
      <c r="L94" s="80">
        <f ca="1">(_xlfn.NORM.INV(RAND(),$C$15,$C$16))*PLTable[[#This Row],[revenue]]/100</f>
        <v>6682.1103359123135</v>
      </c>
      <c r="M94" s="80">
        <f ca="1">PLTable[[#This Row],[COGS]]/PLTable[[#This Row],[revenue]]</f>
        <v>0.26728441343649256</v>
      </c>
      <c r="N94" s="80">
        <f ca="1">($C$19-($C$20-$C$19)*RAND())*PLTable[[#This Row],[revenue]]</f>
        <v>959.11419552365351</v>
      </c>
      <c r="O94" s="80">
        <f t="shared" si="7"/>
        <v>6000</v>
      </c>
      <c r="P94" s="80">
        <f t="shared" si="8"/>
        <v>3000</v>
      </c>
      <c r="Q9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2925.5714139974111</v>
      </c>
      <c r="R94" s="90">
        <f ca="1">PLTable[[#This Row],[revenue]]-PLTable[[#This Row],[COGS]]-PLTable[[#This Row],[VOE]]-PLTable[[#This Row],[FE ]]-PLTable[[#This Row],[IE]]</f>
        <v>8358.7754685640321</v>
      </c>
      <c r="S94" s="80">
        <f ca="1">PLTable[[#This Row],[revenue]]-PLTable[[#This Row],[COGS]]-PLTable[[#This Row],[VOE]]-PLTable[[#This Row],[FE ]]-PLTable[[#This Row],[IE]]-PLTable[[#This Row],[tax]]</f>
        <v>5433.2040545666205</v>
      </c>
    </row>
    <row r="95" spans="8:19" x14ac:dyDescent="0.25">
      <c r="H95" s="80">
        <f t="shared" si="9"/>
        <v>91</v>
      </c>
      <c r="I95" s="93">
        <f t="shared" ca="1" si="5"/>
        <v>10000</v>
      </c>
      <c r="J95" s="80">
        <f t="shared" ca="1" si="6"/>
        <v>1.5</v>
      </c>
      <c r="K95" s="80">
        <f ca="1">PLTable[[#This Row],[unit ]]*PLTable[[#This Row],[price]]</f>
        <v>15000</v>
      </c>
      <c r="L95" s="80">
        <f ca="1">(_xlfn.NORM.INV(RAND(),$C$15,$C$16))*PLTable[[#This Row],[revenue]]/100</f>
        <v>4879.7336535220475</v>
      </c>
      <c r="M95" s="80">
        <f ca="1">PLTable[[#This Row],[COGS]]/PLTable[[#This Row],[revenue]]</f>
        <v>0.32531557690146984</v>
      </c>
      <c r="N95" s="80">
        <f ca="1">($C$19-($C$20-$C$19)*RAND())*PLTable[[#This Row],[revenue]]</f>
        <v>1291.0889875813145</v>
      </c>
      <c r="O95" s="80">
        <f t="shared" si="7"/>
        <v>6000</v>
      </c>
      <c r="P95" s="80">
        <f t="shared" si="8"/>
        <v>3000</v>
      </c>
      <c r="Q9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0</v>
      </c>
      <c r="R95" s="90">
        <f ca="1">PLTable[[#This Row],[revenue]]-PLTable[[#This Row],[COGS]]-PLTable[[#This Row],[VOE]]-PLTable[[#This Row],[FE ]]-PLTable[[#This Row],[IE]]</f>
        <v>-170.82264110336109</v>
      </c>
      <c r="S95" s="80">
        <f ca="1">PLTable[[#This Row],[revenue]]-PLTable[[#This Row],[COGS]]-PLTable[[#This Row],[VOE]]-PLTable[[#This Row],[FE ]]-PLTable[[#This Row],[IE]]-PLTable[[#This Row],[tax]]</f>
        <v>-170.82264110336109</v>
      </c>
    </row>
    <row r="96" spans="8:19" x14ac:dyDescent="0.25">
      <c r="H96" s="80">
        <f t="shared" si="9"/>
        <v>92</v>
      </c>
      <c r="I96" s="93">
        <f t="shared" ca="1" si="5"/>
        <v>10000</v>
      </c>
      <c r="J96" s="80">
        <f t="shared" ca="1" si="6"/>
        <v>2.5</v>
      </c>
      <c r="K96" s="80">
        <f ca="1">PLTable[[#This Row],[unit ]]*PLTable[[#This Row],[price]]</f>
        <v>25000</v>
      </c>
      <c r="L96" s="80">
        <f ca="1">(_xlfn.NORM.INV(RAND(),$C$15,$C$16))*PLTable[[#This Row],[revenue]]/100</f>
        <v>7457.6084145103368</v>
      </c>
      <c r="M96" s="80">
        <f ca="1">PLTable[[#This Row],[COGS]]/PLTable[[#This Row],[revenue]]</f>
        <v>0.2983043365804135</v>
      </c>
      <c r="N96" s="80">
        <f ca="1">($C$19-($C$20-$C$19)*RAND())*PLTable[[#This Row],[revenue]]</f>
        <v>1000.8753712002622</v>
      </c>
      <c r="O96" s="80">
        <f t="shared" si="7"/>
        <v>6000</v>
      </c>
      <c r="P96" s="80">
        <f t="shared" si="8"/>
        <v>3000</v>
      </c>
      <c r="Q9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2639.5306750012901</v>
      </c>
      <c r="R96" s="90">
        <f ca="1">PLTable[[#This Row],[revenue]]-PLTable[[#This Row],[COGS]]-PLTable[[#This Row],[VOE]]-PLTable[[#This Row],[FE ]]-PLTable[[#This Row],[IE]]</f>
        <v>7541.5162142894005</v>
      </c>
      <c r="S96" s="80">
        <f ca="1">PLTable[[#This Row],[revenue]]-PLTable[[#This Row],[COGS]]-PLTable[[#This Row],[VOE]]-PLTable[[#This Row],[FE ]]-PLTable[[#This Row],[IE]]-PLTable[[#This Row],[tax]]</f>
        <v>4901.9855392881109</v>
      </c>
    </row>
    <row r="97" spans="8:19" x14ac:dyDescent="0.25">
      <c r="H97" s="80">
        <f t="shared" si="9"/>
        <v>93</v>
      </c>
      <c r="I97" s="93">
        <f t="shared" ref="I97:I160" ca="1" si="10">VLOOKUP(RAND(),$B$4:$C$6,2)</f>
        <v>10000</v>
      </c>
      <c r="J97" s="80">
        <f t="shared" ref="J97:J160" ca="1" si="11">VLOOKUP(RAND(),$B$9:$C$12,2)</f>
        <v>2</v>
      </c>
      <c r="K97" s="80">
        <f ca="1">PLTable[[#This Row],[unit ]]*PLTable[[#This Row],[price]]</f>
        <v>20000</v>
      </c>
      <c r="L97" s="80">
        <f ca="1">(_xlfn.NORM.INV(RAND(),$C$15,$C$16))*PLTable[[#This Row],[revenue]]/100</f>
        <v>6881.9387032422874</v>
      </c>
      <c r="M97" s="80">
        <f ca="1">PLTable[[#This Row],[COGS]]/PLTable[[#This Row],[revenue]]</f>
        <v>0.34409693516211437</v>
      </c>
      <c r="N97" s="80">
        <f ca="1">($C$19-($C$20-$C$19)*RAND())*PLTable[[#This Row],[revenue]]</f>
        <v>1202.1978075732845</v>
      </c>
      <c r="O97" s="80">
        <f t="shared" ref="O97:O160" si="12">$B$23</f>
        <v>6000</v>
      </c>
      <c r="P97" s="80">
        <f t="shared" ref="P97:P160" si="13">$C$23</f>
        <v>3000</v>
      </c>
      <c r="Q9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1020.5522212145499</v>
      </c>
      <c r="R97" s="90">
        <f ca="1">PLTable[[#This Row],[revenue]]-PLTable[[#This Row],[COGS]]-PLTable[[#This Row],[VOE]]-PLTable[[#This Row],[FE ]]-PLTable[[#This Row],[IE]]</f>
        <v>2915.8634891844285</v>
      </c>
      <c r="S97" s="80">
        <f ca="1">PLTable[[#This Row],[revenue]]-PLTable[[#This Row],[COGS]]-PLTable[[#This Row],[VOE]]-PLTable[[#This Row],[FE ]]-PLTable[[#This Row],[IE]]-PLTable[[#This Row],[tax]]</f>
        <v>1895.3112679698786</v>
      </c>
    </row>
    <row r="98" spans="8:19" x14ac:dyDescent="0.25">
      <c r="H98" s="80">
        <f t="shared" si="9"/>
        <v>94</v>
      </c>
      <c r="I98" s="93">
        <f t="shared" ca="1" si="10"/>
        <v>75000</v>
      </c>
      <c r="J98" s="80">
        <f t="shared" ca="1" si="11"/>
        <v>2</v>
      </c>
      <c r="K98" s="80">
        <f ca="1">PLTable[[#This Row],[unit ]]*PLTable[[#This Row],[price]]</f>
        <v>150000</v>
      </c>
      <c r="L98" s="80">
        <f ca="1">(_xlfn.NORM.INV(RAND(),$C$15,$C$16))*PLTable[[#This Row],[revenue]]/100</f>
        <v>53879.570370873291</v>
      </c>
      <c r="M98" s="80">
        <f ca="1">PLTable[[#This Row],[COGS]]/PLTable[[#This Row],[revenue]]</f>
        <v>0.35919713580582197</v>
      </c>
      <c r="N98" s="80">
        <f ca="1">($C$19-($C$20-$C$19)*RAND())*PLTable[[#This Row],[revenue]]</f>
        <v>2935.8201396438017</v>
      </c>
      <c r="O98" s="80">
        <f t="shared" si="12"/>
        <v>6000</v>
      </c>
      <c r="P98" s="80">
        <f t="shared" si="13"/>
        <v>3000</v>
      </c>
      <c r="Q9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46301.535219215606</v>
      </c>
      <c r="R98" s="90">
        <f ca="1">PLTable[[#This Row],[revenue]]-PLTable[[#This Row],[COGS]]-PLTable[[#This Row],[VOE]]-PLTable[[#This Row],[FE ]]-PLTable[[#This Row],[IE]]</f>
        <v>84184.609489482915</v>
      </c>
      <c r="S98" s="80">
        <f ca="1">PLTable[[#This Row],[revenue]]-PLTable[[#This Row],[COGS]]-PLTable[[#This Row],[VOE]]-PLTable[[#This Row],[FE ]]-PLTable[[#This Row],[IE]]-PLTable[[#This Row],[tax]]</f>
        <v>37883.074270267309</v>
      </c>
    </row>
    <row r="99" spans="8:19" x14ac:dyDescent="0.25">
      <c r="H99" s="80">
        <f t="shared" si="9"/>
        <v>95</v>
      </c>
      <c r="I99" s="93">
        <f t="shared" ca="1" si="10"/>
        <v>10000</v>
      </c>
      <c r="J99" s="80">
        <f t="shared" ca="1" si="11"/>
        <v>1.5</v>
      </c>
      <c r="K99" s="80">
        <f ca="1">PLTable[[#This Row],[unit ]]*PLTable[[#This Row],[price]]</f>
        <v>15000</v>
      </c>
      <c r="L99" s="80">
        <f ca="1">(_xlfn.NORM.INV(RAND(),$C$15,$C$16))*PLTable[[#This Row],[revenue]]/100</f>
        <v>4892.3641999668898</v>
      </c>
      <c r="M99" s="80">
        <f ca="1">PLTable[[#This Row],[COGS]]/PLTable[[#This Row],[revenue]]</f>
        <v>0.32615761333112597</v>
      </c>
      <c r="N99" s="80">
        <f ca="1">($C$19-($C$20-$C$19)*RAND())*PLTable[[#This Row],[revenue]]</f>
        <v>170.85160453820538</v>
      </c>
      <c r="O99" s="80">
        <f t="shared" si="12"/>
        <v>6000</v>
      </c>
      <c r="P99" s="80">
        <f t="shared" si="13"/>
        <v>3000</v>
      </c>
      <c r="Q9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327.87446842321623</v>
      </c>
      <c r="R99" s="90">
        <f ca="1">PLTable[[#This Row],[revenue]]-PLTable[[#This Row],[COGS]]-PLTable[[#This Row],[VOE]]-PLTable[[#This Row],[FE ]]-PLTable[[#This Row],[IE]]</f>
        <v>936.78419549490354</v>
      </c>
      <c r="S99" s="80">
        <f ca="1">PLTable[[#This Row],[revenue]]-PLTable[[#This Row],[COGS]]-PLTable[[#This Row],[VOE]]-PLTable[[#This Row],[FE ]]-PLTable[[#This Row],[IE]]-PLTable[[#This Row],[tax]]</f>
        <v>608.90972707168726</v>
      </c>
    </row>
    <row r="100" spans="8:19" x14ac:dyDescent="0.25">
      <c r="H100" s="80">
        <f t="shared" si="9"/>
        <v>96</v>
      </c>
      <c r="I100" s="93">
        <f t="shared" ca="1" si="10"/>
        <v>10000</v>
      </c>
      <c r="J100" s="80">
        <f t="shared" ca="1" si="11"/>
        <v>1.5</v>
      </c>
      <c r="K100" s="80">
        <f ca="1">PLTable[[#This Row],[unit ]]*PLTable[[#This Row],[price]]</f>
        <v>15000</v>
      </c>
      <c r="L100" s="80">
        <f ca="1">(_xlfn.NORM.INV(RAND(),$C$15,$C$16))*PLTable[[#This Row],[revenue]]/100</f>
        <v>5633.3326690583335</v>
      </c>
      <c r="M100" s="80">
        <f ca="1">PLTable[[#This Row],[COGS]]/PLTable[[#This Row],[revenue]]</f>
        <v>0.37555551127055559</v>
      </c>
      <c r="N100" s="80">
        <f ca="1">($C$19-($C$20-$C$19)*RAND())*PLTable[[#This Row],[revenue]]</f>
        <v>1020.6479918555782</v>
      </c>
      <c r="O100" s="80">
        <f t="shared" si="12"/>
        <v>6000</v>
      </c>
      <c r="P100" s="80">
        <f t="shared" si="13"/>
        <v>3000</v>
      </c>
      <c r="Q10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0</v>
      </c>
      <c r="R100" s="90">
        <f ca="1">PLTable[[#This Row],[revenue]]-PLTable[[#This Row],[COGS]]-PLTable[[#This Row],[VOE]]-PLTable[[#This Row],[FE ]]-PLTable[[#This Row],[IE]]</f>
        <v>-653.98066091391229</v>
      </c>
      <c r="S100" s="80">
        <f ca="1">PLTable[[#This Row],[revenue]]-PLTable[[#This Row],[COGS]]-PLTable[[#This Row],[VOE]]-PLTable[[#This Row],[FE ]]-PLTable[[#This Row],[IE]]-PLTable[[#This Row],[tax]]</f>
        <v>-653.98066091391229</v>
      </c>
    </row>
    <row r="101" spans="8:19" x14ac:dyDescent="0.25">
      <c r="H101" s="80">
        <f t="shared" si="9"/>
        <v>97</v>
      </c>
      <c r="I101" s="93">
        <f t="shared" ca="1" si="10"/>
        <v>10000</v>
      </c>
      <c r="J101" s="80">
        <f t="shared" ca="1" si="11"/>
        <v>2.5</v>
      </c>
      <c r="K101" s="80">
        <f ca="1">PLTable[[#This Row],[unit ]]*PLTable[[#This Row],[price]]</f>
        <v>25000</v>
      </c>
      <c r="L101" s="80">
        <f ca="1">(_xlfn.NORM.INV(RAND(),$C$15,$C$16))*PLTable[[#This Row],[revenue]]/100</f>
        <v>5588.0647652948273</v>
      </c>
      <c r="M101" s="80">
        <f ca="1">PLTable[[#This Row],[COGS]]/PLTable[[#This Row],[revenue]]</f>
        <v>0.22352259061179308</v>
      </c>
      <c r="N101" s="80">
        <f ca="1">($C$19-($C$20-$C$19)*RAND())*PLTable[[#This Row],[revenue]]</f>
        <v>191.60031771889365</v>
      </c>
      <c r="O101" s="80">
        <f t="shared" si="12"/>
        <v>6000</v>
      </c>
      <c r="P101" s="80">
        <f t="shared" si="13"/>
        <v>3000</v>
      </c>
      <c r="Q10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3577.117220945197</v>
      </c>
      <c r="R101" s="90">
        <f ca="1">PLTable[[#This Row],[revenue]]-PLTable[[#This Row],[COGS]]-PLTable[[#This Row],[VOE]]-PLTable[[#This Row],[FE ]]-PLTable[[#This Row],[IE]]</f>
        <v>10220.334916986278</v>
      </c>
      <c r="S101" s="80">
        <f ca="1">PLTable[[#This Row],[revenue]]-PLTable[[#This Row],[COGS]]-PLTable[[#This Row],[VOE]]-PLTable[[#This Row],[FE ]]-PLTable[[#This Row],[IE]]-PLTable[[#This Row],[tax]]</f>
        <v>6643.2176960410807</v>
      </c>
    </row>
    <row r="102" spans="8:19" x14ac:dyDescent="0.25">
      <c r="H102" s="80">
        <f t="shared" si="9"/>
        <v>98</v>
      </c>
      <c r="I102" s="93">
        <f t="shared" ca="1" si="10"/>
        <v>75000</v>
      </c>
      <c r="J102" s="80">
        <f t="shared" ca="1" si="11"/>
        <v>2</v>
      </c>
      <c r="K102" s="80">
        <f ca="1">PLTable[[#This Row],[unit ]]*PLTable[[#This Row],[price]]</f>
        <v>150000</v>
      </c>
      <c r="L102" s="80">
        <f ca="1">(_xlfn.NORM.INV(RAND(),$C$15,$C$16))*PLTable[[#This Row],[revenue]]/100</f>
        <v>55141.50709916577</v>
      </c>
      <c r="M102" s="80">
        <f ca="1">PLTable[[#This Row],[COGS]]/PLTable[[#This Row],[revenue]]</f>
        <v>0.36761004732777181</v>
      </c>
      <c r="N102" s="80">
        <f ca="1">($C$19-($C$20-$C$19)*RAND())*PLTable[[#This Row],[revenue]]</f>
        <v>5013.9414810918797</v>
      </c>
      <c r="O102" s="80">
        <f t="shared" si="12"/>
        <v>6000</v>
      </c>
      <c r="P102" s="80">
        <f t="shared" si="13"/>
        <v>3000</v>
      </c>
      <c r="Q10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44464.503280858291</v>
      </c>
      <c r="R102" s="90">
        <f ca="1">PLTable[[#This Row],[revenue]]-PLTable[[#This Row],[COGS]]-PLTable[[#This Row],[VOE]]-PLTable[[#This Row],[FE ]]-PLTable[[#This Row],[IE]]</f>
        <v>80844.551419742347</v>
      </c>
      <c r="S102" s="80">
        <f ca="1">PLTable[[#This Row],[revenue]]-PLTable[[#This Row],[COGS]]-PLTable[[#This Row],[VOE]]-PLTable[[#This Row],[FE ]]-PLTable[[#This Row],[IE]]-PLTable[[#This Row],[tax]]</f>
        <v>36380.048138884056</v>
      </c>
    </row>
    <row r="103" spans="8:19" x14ac:dyDescent="0.25">
      <c r="H103" s="80">
        <f t="shared" si="9"/>
        <v>99</v>
      </c>
      <c r="I103" s="93">
        <f t="shared" ca="1" si="10"/>
        <v>10000</v>
      </c>
      <c r="J103" s="80">
        <f t="shared" ca="1" si="11"/>
        <v>2</v>
      </c>
      <c r="K103" s="80">
        <f ca="1">PLTable[[#This Row],[unit ]]*PLTable[[#This Row],[price]]</f>
        <v>20000</v>
      </c>
      <c r="L103" s="80">
        <f ca="1">(_xlfn.NORM.INV(RAND(),$C$15,$C$16))*PLTable[[#This Row],[revenue]]/100</f>
        <v>7506.8932172688901</v>
      </c>
      <c r="M103" s="80">
        <f ca="1">PLTable[[#This Row],[COGS]]/PLTable[[#This Row],[revenue]]</f>
        <v>0.37534466086344448</v>
      </c>
      <c r="N103" s="80">
        <f ca="1">($C$19-($C$20-$C$19)*RAND())*PLTable[[#This Row],[revenue]]</f>
        <v>162.83800079630763</v>
      </c>
      <c r="O103" s="80">
        <f t="shared" si="12"/>
        <v>6000</v>
      </c>
      <c r="P103" s="80">
        <f t="shared" si="13"/>
        <v>3000</v>
      </c>
      <c r="Q10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1165.5940736771804</v>
      </c>
      <c r="R103" s="90">
        <f ca="1">PLTable[[#This Row],[revenue]]-PLTable[[#This Row],[COGS]]-PLTable[[#This Row],[VOE]]-PLTable[[#This Row],[FE ]]-PLTable[[#This Row],[IE]]</f>
        <v>3330.2687819348012</v>
      </c>
      <c r="S103" s="80">
        <f ca="1">PLTable[[#This Row],[revenue]]-PLTable[[#This Row],[COGS]]-PLTable[[#This Row],[VOE]]-PLTable[[#This Row],[FE ]]-PLTable[[#This Row],[IE]]-PLTable[[#This Row],[tax]]</f>
        <v>2164.6747082576208</v>
      </c>
    </row>
    <row r="104" spans="8:19" x14ac:dyDescent="0.25">
      <c r="H104" s="80">
        <f t="shared" si="9"/>
        <v>100</v>
      </c>
      <c r="I104" s="93">
        <f t="shared" ca="1" si="10"/>
        <v>10000</v>
      </c>
      <c r="J104" s="80">
        <f t="shared" ca="1" si="11"/>
        <v>2</v>
      </c>
      <c r="K104" s="80">
        <f ca="1">PLTable[[#This Row],[unit ]]*PLTable[[#This Row],[price]]</f>
        <v>20000</v>
      </c>
      <c r="L104" s="80">
        <f ca="1">(_xlfn.NORM.INV(RAND(),$C$15,$C$16))*PLTable[[#This Row],[revenue]]/100</f>
        <v>4316.2247170857045</v>
      </c>
      <c r="M104" s="80">
        <f ca="1">PLTable[[#This Row],[COGS]]/PLTable[[#This Row],[revenue]]</f>
        <v>0.21581123585428522</v>
      </c>
      <c r="N104" s="80">
        <f ca="1">($C$19-($C$20-$C$19)*RAND())*PLTable[[#This Row],[revenue]]</f>
        <v>1860.2476444327608</v>
      </c>
      <c r="O104" s="80">
        <f t="shared" si="12"/>
        <v>6000</v>
      </c>
      <c r="P104" s="80">
        <f t="shared" si="13"/>
        <v>3000</v>
      </c>
      <c r="Q10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1688.2346734685373</v>
      </c>
      <c r="R104" s="90">
        <f ca="1">PLTable[[#This Row],[revenue]]-PLTable[[#This Row],[COGS]]-PLTable[[#This Row],[VOE]]-PLTable[[#This Row],[FE ]]-PLTable[[#This Row],[IE]]</f>
        <v>4823.5276384815352</v>
      </c>
      <c r="S104" s="80">
        <f ca="1">PLTable[[#This Row],[revenue]]-PLTable[[#This Row],[COGS]]-PLTable[[#This Row],[VOE]]-PLTable[[#This Row],[FE ]]-PLTable[[#This Row],[IE]]-PLTable[[#This Row],[tax]]</f>
        <v>3135.2929650129981</v>
      </c>
    </row>
    <row r="105" spans="8:19" x14ac:dyDescent="0.25">
      <c r="H105" s="80">
        <f t="shared" si="9"/>
        <v>101</v>
      </c>
      <c r="I105" s="93">
        <f t="shared" ca="1" si="10"/>
        <v>75000</v>
      </c>
      <c r="J105" s="80">
        <f t="shared" ca="1" si="11"/>
        <v>2</v>
      </c>
      <c r="K105" s="80">
        <f ca="1">PLTable[[#This Row],[unit ]]*PLTable[[#This Row],[price]]</f>
        <v>150000</v>
      </c>
      <c r="L105" s="80">
        <f ca="1">(_xlfn.NORM.INV(RAND(),$C$15,$C$16))*PLTable[[#This Row],[revenue]]/100</f>
        <v>50647.759842235653</v>
      </c>
      <c r="M105" s="80">
        <f ca="1">PLTable[[#This Row],[COGS]]/PLTable[[#This Row],[revenue]]</f>
        <v>0.33765173228157103</v>
      </c>
      <c r="N105" s="80">
        <f ca="1">($C$19-($C$20-$C$19)*RAND())*PLTable[[#This Row],[revenue]]</f>
        <v>13850.037689235935</v>
      </c>
      <c r="O105" s="80">
        <f t="shared" si="12"/>
        <v>6000</v>
      </c>
      <c r="P105" s="80">
        <f t="shared" si="13"/>
        <v>3000</v>
      </c>
      <c r="Q10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42076.211357690627</v>
      </c>
      <c r="R105" s="90">
        <f ca="1">PLTable[[#This Row],[revenue]]-PLTable[[#This Row],[COGS]]-PLTable[[#This Row],[VOE]]-PLTable[[#This Row],[FE ]]-PLTable[[#This Row],[IE]]</f>
        <v>76502.202468528412</v>
      </c>
      <c r="S105" s="80">
        <f ca="1">PLTable[[#This Row],[revenue]]-PLTable[[#This Row],[COGS]]-PLTable[[#This Row],[VOE]]-PLTable[[#This Row],[FE ]]-PLTable[[#This Row],[IE]]-PLTable[[#This Row],[tax]]</f>
        <v>34425.991110837786</v>
      </c>
    </row>
    <row r="106" spans="8:19" x14ac:dyDescent="0.25">
      <c r="H106" s="80">
        <f t="shared" si="9"/>
        <v>102</v>
      </c>
      <c r="I106" s="93">
        <f t="shared" ca="1" si="10"/>
        <v>10000</v>
      </c>
      <c r="J106" s="80">
        <f t="shared" ca="1" si="11"/>
        <v>2.5</v>
      </c>
      <c r="K106" s="80">
        <f ca="1">PLTable[[#This Row],[unit ]]*PLTable[[#This Row],[price]]</f>
        <v>25000</v>
      </c>
      <c r="L106" s="80">
        <f ca="1">(_xlfn.NORM.INV(RAND(),$C$15,$C$16))*PLTable[[#This Row],[revenue]]/100</f>
        <v>8188.1203221392097</v>
      </c>
      <c r="M106" s="80">
        <f ca="1">PLTable[[#This Row],[COGS]]/PLTable[[#This Row],[revenue]]</f>
        <v>0.32752481288556839</v>
      </c>
      <c r="N106" s="80">
        <f ca="1">($C$19-($C$20-$C$19)*RAND())*PLTable[[#This Row],[revenue]]</f>
        <v>434.76711170141351</v>
      </c>
      <c r="O106" s="80">
        <f t="shared" si="12"/>
        <v>6000</v>
      </c>
      <c r="P106" s="80">
        <f t="shared" si="13"/>
        <v>3000</v>
      </c>
      <c r="Q10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2581.9893981557816</v>
      </c>
      <c r="R106" s="90">
        <f ca="1">PLTable[[#This Row],[revenue]]-PLTable[[#This Row],[COGS]]-PLTable[[#This Row],[VOE]]-PLTable[[#This Row],[FE ]]-PLTable[[#This Row],[IE]]</f>
        <v>7377.112566159376</v>
      </c>
      <c r="S106" s="80">
        <f ca="1">PLTable[[#This Row],[revenue]]-PLTable[[#This Row],[COGS]]-PLTable[[#This Row],[VOE]]-PLTable[[#This Row],[FE ]]-PLTable[[#This Row],[IE]]-PLTable[[#This Row],[tax]]</f>
        <v>4795.1231680035944</v>
      </c>
    </row>
    <row r="107" spans="8:19" x14ac:dyDescent="0.25">
      <c r="H107" s="80">
        <f t="shared" si="9"/>
        <v>103</v>
      </c>
      <c r="I107" s="93">
        <f t="shared" ca="1" si="10"/>
        <v>10000</v>
      </c>
      <c r="J107" s="80">
        <f t="shared" ca="1" si="11"/>
        <v>2</v>
      </c>
      <c r="K107" s="80">
        <f ca="1">PLTable[[#This Row],[unit ]]*PLTable[[#This Row],[price]]</f>
        <v>20000</v>
      </c>
      <c r="L107" s="80">
        <f ca="1">(_xlfn.NORM.INV(RAND(),$C$15,$C$16))*PLTable[[#This Row],[revenue]]/100</f>
        <v>5352.3879977040042</v>
      </c>
      <c r="M107" s="80">
        <f ca="1">PLTable[[#This Row],[COGS]]/PLTable[[#This Row],[revenue]]</f>
        <v>0.26761939988520023</v>
      </c>
      <c r="N107" s="80">
        <f ca="1">($C$19-($C$20-$C$19)*RAND())*PLTable[[#This Row],[revenue]]</f>
        <v>532.50915505573312</v>
      </c>
      <c r="O107" s="80">
        <f t="shared" si="12"/>
        <v>6000</v>
      </c>
      <c r="P107" s="80">
        <f t="shared" si="13"/>
        <v>3000</v>
      </c>
      <c r="Q10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1790.2859965340913</v>
      </c>
      <c r="R107" s="90">
        <f ca="1">PLTable[[#This Row],[revenue]]-PLTable[[#This Row],[COGS]]-PLTable[[#This Row],[VOE]]-PLTable[[#This Row],[FE ]]-PLTable[[#This Row],[IE]]</f>
        <v>5115.1028472402613</v>
      </c>
      <c r="S107" s="80">
        <f ca="1">PLTable[[#This Row],[revenue]]-PLTable[[#This Row],[COGS]]-PLTable[[#This Row],[VOE]]-PLTable[[#This Row],[FE ]]-PLTable[[#This Row],[IE]]-PLTable[[#This Row],[tax]]</f>
        <v>3324.81685070617</v>
      </c>
    </row>
    <row r="108" spans="8:19" x14ac:dyDescent="0.25">
      <c r="H108" s="80">
        <f t="shared" si="9"/>
        <v>104</v>
      </c>
      <c r="I108" s="93">
        <f t="shared" ca="1" si="10"/>
        <v>10000</v>
      </c>
      <c r="J108" s="80">
        <f t="shared" ca="1" si="11"/>
        <v>1.5</v>
      </c>
      <c r="K108" s="80">
        <f ca="1">PLTable[[#This Row],[unit ]]*PLTable[[#This Row],[price]]</f>
        <v>15000</v>
      </c>
      <c r="L108" s="80">
        <f ca="1">(_xlfn.NORM.INV(RAND(),$C$15,$C$16))*PLTable[[#This Row],[revenue]]/100</f>
        <v>4052.1854343766372</v>
      </c>
      <c r="M108" s="80">
        <f ca="1">PLTable[[#This Row],[COGS]]/PLTable[[#This Row],[revenue]]</f>
        <v>0.27014569562510915</v>
      </c>
      <c r="N108" s="80">
        <f ca="1">($C$19-($C$20-$C$19)*RAND())*PLTable[[#This Row],[revenue]]</f>
        <v>1383.3579997012371</v>
      </c>
      <c r="O108" s="80">
        <f t="shared" si="12"/>
        <v>6000</v>
      </c>
      <c r="P108" s="80">
        <f t="shared" si="13"/>
        <v>3000</v>
      </c>
      <c r="Q10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197.55979807274414</v>
      </c>
      <c r="R108" s="90">
        <f ca="1">PLTable[[#This Row],[revenue]]-PLTable[[#This Row],[COGS]]-PLTable[[#This Row],[VOE]]-PLTable[[#This Row],[FE ]]-PLTable[[#This Row],[IE]]</f>
        <v>564.45656592212617</v>
      </c>
      <c r="S108" s="80">
        <f ca="1">PLTable[[#This Row],[revenue]]-PLTable[[#This Row],[COGS]]-PLTable[[#This Row],[VOE]]-PLTable[[#This Row],[FE ]]-PLTable[[#This Row],[IE]]-PLTable[[#This Row],[tax]]</f>
        <v>366.89676784938206</v>
      </c>
    </row>
    <row r="109" spans="8:19" x14ac:dyDescent="0.25">
      <c r="H109" s="80">
        <f t="shared" si="9"/>
        <v>105</v>
      </c>
      <c r="I109" s="93">
        <f t="shared" ca="1" si="10"/>
        <v>75000</v>
      </c>
      <c r="J109" s="80">
        <f t="shared" ca="1" si="11"/>
        <v>2</v>
      </c>
      <c r="K109" s="80">
        <f ca="1">PLTable[[#This Row],[unit ]]*PLTable[[#This Row],[price]]</f>
        <v>150000</v>
      </c>
      <c r="L109" s="80">
        <f ca="1">(_xlfn.NORM.INV(RAND(),$C$15,$C$16))*PLTable[[#This Row],[revenue]]/100</f>
        <v>43443.171269312246</v>
      </c>
      <c r="M109" s="80">
        <f ca="1">PLTable[[#This Row],[COGS]]/PLTable[[#This Row],[revenue]]</f>
        <v>0.28962114179541498</v>
      </c>
      <c r="N109" s="80">
        <f ca="1">($C$19-($C$20-$C$19)*RAND())*PLTable[[#This Row],[revenue]]</f>
        <v>8436.2560571998201</v>
      </c>
      <c r="O109" s="80">
        <f t="shared" si="12"/>
        <v>6000</v>
      </c>
      <c r="P109" s="80">
        <f t="shared" si="13"/>
        <v>3000</v>
      </c>
      <c r="Q10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49016.314970418374</v>
      </c>
      <c r="R109" s="90">
        <f ca="1">PLTable[[#This Row],[revenue]]-PLTable[[#This Row],[COGS]]-PLTable[[#This Row],[VOE]]-PLTable[[#This Row],[FE ]]-PLTable[[#This Row],[IE]]</f>
        <v>89120.572673487943</v>
      </c>
      <c r="S109" s="80">
        <f ca="1">PLTable[[#This Row],[revenue]]-PLTable[[#This Row],[COGS]]-PLTable[[#This Row],[VOE]]-PLTable[[#This Row],[FE ]]-PLTable[[#This Row],[IE]]-PLTable[[#This Row],[tax]]</f>
        <v>40104.257703069568</v>
      </c>
    </row>
    <row r="110" spans="8:19" x14ac:dyDescent="0.25">
      <c r="H110" s="80">
        <f t="shared" si="9"/>
        <v>106</v>
      </c>
      <c r="I110" s="93">
        <f t="shared" ca="1" si="10"/>
        <v>10000</v>
      </c>
      <c r="J110" s="80">
        <f t="shared" ca="1" si="11"/>
        <v>2</v>
      </c>
      <c r="K110" s="80">
        <f ca="1">PLTable[[#This Row],[unit ]]*PLTable[[#This Row],[price]]</f>
        <v>20000</v>
      </c>
      <c r="L110" s="80">
        <f ca="1">(_xlfn.NORM.INV(RAND(),$C$15,$C$16))*PLTable[[#This Row],[revenue]]/100</f>
        <v>4738.0696149323376</v>
      </c>
      <c r="M110" s="80">
        <f ca="1">PLTable[[#This Row],[COGS]]/PLTable[[#This Row],[revenue]]</f>
        <v>0.23690348074661688</v>
      </c>
      <c r="N110" s="80">
        <f ca="1">($C$19-($C$20-$C$19)*RAND())*PLTable[[#This Row],[revenue]]</f>
        <v>712.71304659153486</v>
      </c>
      <c r="O110" s="80">
        <f t="shared" si="12"/>
        <v>6000</v>
      </c>
      <c r="P110" s="80">
        <f t="shared" si="13"/>
        <v>3000</v>
      </c>
      <c r="Q11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1942.2260684666446</v>
      </c>
      <c r="R110" s="90">
        <f ca="1">PLTable[[#This Row],[revenue]]-PLTable[[#This Row],[COGS]]-PLTable[[#This Row],[VOE]]-PLTable[[#This Row],[FE ]]-PLTable[[#This Row],[IE]]</f>
        <v>5549.2173384761281</v>
      </c>
      <c r="S110" s="80">
        <f ca="1">PLTable[[#This Row],[revenue]]-PLTable[[#This Row],[COGS]]-PLTable[[#This Row],[VOE]]-PLTable[[#This Row],[FE ]]-PLTable[[#This Row],[IE]]-PLTable[[#This Row],[tax]]</f>
        <v>3606.9912700094837</v>
      </c>
    </row>
    <row r="111" spans="8:19" x14ac:dyDescent="0.25">
      <c r="H111" s="80">
        <f t="shared" si="9"/>
        <v>107</v>
      </c>
      <c r="I111" s="93">
        <f t="shared" ca="1" si="10"/>
        <v>10000</v>
      </c>
      <c r="J111" s="80">
        <f t="shared" ca="1" si="11"/>
        <v>2.5</v>
      </c>
      <c r="K111" s="80">
        <f ca="1">PLTable[[#This Row],[unit ]]*PLTable[[#This Row],[price]]</f>
        <v>25000</v>
      </c>
      <c r="L111" s="80">
        <f ca="1">(_xlfn.NORM.INV(RAND(),$C$15,$C$16))*PLTable[[#This Row],[revenue]]/100</f>
        <v>5251.0630365402849</v>
      </c>
      <c r="M111" s="80">
        <f ca="1">PLTable[[#This Row],[COGS]]/PLTable[[#This Row],[revenue]]</f>
        <v>0.2100425214616114</v>
      </c>
      <c r="N111" s="80">
        <f ca="1">($C$19-($C$20-$C$19)*RAND())*PLTable[[#This Row],[revenue]]</f>
        <v>2317.1840014547388</v>
      </c>
      <c r="O111" s="80">
        <f t="shared" si="12"/>
        <v>6000</v>
      </c>
      <c r="P111" s="80">
        <f t="shared" si="13"/>
        <v>3000</v>
      </c>
      <c r="Q11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2951.1135367017423</v>
      </c>
      <c r="R111" s="90">
        <f ca="1">PLTable[[#This Row],[revenue]]-PLTable[[#This Row],[COGS]]-PLTable[[#This Row],[VOE]]-PLTable[[#This Row],[FE ]]-PLTable[[#This Row],[IE]]</f>
        <v>8431.7529620049791</v>
      </c>
      <c r="S111" s="80">
        <f ca="1">PLTable[[#This Row],[revenue]]-PLTable[[#This Row],[COGS]]-PLTable[[#This Row],[VOE]]-PLTable[[#This Row],[FE ]]-PLTable[[#This Row],[IE]]-PLTable[[#This Row],[tax]]</f>
        <v>5480.6394253032367</v>
      </c>
    </row>
    <row r="112" spans="8:19" x14ac:dyDescent="0.25">
      <c r="H112" s="80">
        <f t="shared" si="9"/>
        <v>108</v>
      </c>
      <c r="I112" s="93">
        <f t="shared" ca="1" si="10"/>
        <v>10000</v>
      </c>
      <c r="J112" s="80">
        <f t="shared" ca="1" si="11"/>
        <v>2</v>
      </c>
      <c r="K112" s="80">
        <f ca="1">PLTable[[#This Row],[unit ]]*PLTable[[#This Row],[price]]</f>
        <v>20000</v>
      </c>
      <c r="L112" s="80">
        <f ca="1">(_xlfn.NORM.INV(RAND(),$C$15,$C$16))*PLTable[[#This Row],[revenue]]/100</f>
        <v>5551.1851839003475</v>
      </c>
      <c r="M112" s="80">
        <f ca="1">PLTable[[#This Row],[COGS]]/PLTable[[#This Row],[revenue]]</f>
        <v>0.27755925919501739</v>
      </c>
      <c r="N112" s="80">
        <f ca="1">($C$19-($C$20-$C$19)*RAND())*PLTable[[#This Row],[revenue]]</f>
        <v>1304.792571279917</v>
      </c>
      <c r="O112" s="80">
        <f t="shared" si="12"/>
        <v>6000</v>
      </c>
      <c r="P112" s="80">
        <f t="shared" si="13"/>
        <v>3000</v>
      </c>
      <c r="Q11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1450.4077856869076</v>
      </c>
      <c r="R112" s="90">
        <f ca="1">PLTable[[#This Row],[revenue]]-PLTable[[#This Row],[COGS]]-PLTable[[#This Row],[VOE]]-PLTable[[#This Row],[FE ]]-PLTable[[#This Row],[IE]]</f>
        <v>4144.0222448197364</v>
      </c>
      <c r="S112" s="80">
        <f ca="1">PLTable[[#This Row],[revenue]]-PLTable[[#This Row],[COGS]]-PLTable[[#This Row],[VOE]]-PLTable[[#This Row],[FE ]]-PLTable[[#This Row],[IE]]-PLTable[[#This Row],[tax]]</f>
        <v>2693.6144591328289</v>
      </c>
    </row>
    <row r="113" spans="8:19" x14ac:dyDescent="0.25">
      <c r="H113" s="80">
        <f t="shared" si="9"/>
        <v>109</v>
      </c>
      <c r="I113" s="93">
        <f t="shared" ca="1" si="10"/>
        <v>10000</v>
      </c>
      <c r="J113" s="80">
        <f t="shared" ca="1" si="11"/>
        <v>2</v>
      </c>
      <c r="K113" s="80">
        <f ca="1">PLTable[[#This Row],[unit ]]*PLTable[[#This Row],[price]]</f>
        <v>20000</v>
      </c>
      <c r="L113" s="80">
        <f ca="1">(_xlfn.NORM.INV(RAND(),$C$15,$C$16))*PLTable[[#This Row],[revenue]]/100</f>
        <v>7047.3603445405615</v>
      </c>
      <c r="M113" s="80">
        <f ca="1">PLTable[[#This Row],[COGS]]/PLTable[[#This Row],[revenue]]</f>
        <v>0.3523680172270281</v>
      </c>
      <c r="N113" s="80">
        <f ca="1">($C$19-($C$20-$C$19)*RAND())*PLTable[[#This Row],[revenue]]</f>
        <v>1733.628093011481</v>
      </c>
      <c r="O113" s="80">
        <f t="shared" si="12"/>
        <v>6000</v>
      </c>
      <c r="P113" s="80">
        <f t="shared" si="13"/>
        <v>3000</v>
      </c>
      <c r="Q11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776.6540468567855</v>
      </c>
      <c r="R113" s="90">
        <f ca="1">PLTable[[#This Row],[revenue]]-PLTable[[#This Row],[COGS]]-PLTable[[#This Row],[VOE]]-PLTable[[#This Row],[FE ]]-PLTable[[#This Row],[IE]]</f>
        <v>2219.0115624479586</v>
      </c>
      <c r="S113" s="80">
        <f ca="1">PLTable[[#This Row],[revenue]]-PLTable[[#This Row],[COGS]]-PLTable[[#This Row],[VOE]]-PLTable[[#This Row],[FE ]]-PLTable[[#This Row],[IE]]-PLTable[[#This Row],[tax]]</f>
        <v>1442.3575155911731</v>
      </c>
    </row>
    <row r="114" spans="8:19" x14ac:dyDescent="0.25">
      <c r="H114" s="80">
        <f t="shared" si="9"/>
        <v>110</v>
      </c>
      <c r="I114" s="93">
        <f t="shared" ca="1" si="10"/>
        <v>10000</v>
      </c>
      <c r="J114" s="80">
        <f t="shared" ca="1" si="11"/>
        <v>1.5</v>
      </c>
      <c r="K114" s="80">
        <f ca="1">PLTable[[#This Row],[unit ]]*PLTable[[#This Row],[price]]</f>
        <v>15000</v>
      </c>
      <c r="L114" s="80">
        <f ca="1">(_xlfn.NORM.INV(RAND(),$C$15,$C$16))*PLTable[[#This Row],[revenue]]/100</f>
        <v>4899.8563344269905</v>
      </c>
      <c r="M114" s="80">
        <f ca="1">PLTable[[#This Row],[COGS]]/PLTable[[#This Row],[revenue]]</f>
        <v>0.32665708896179935</v>
      </c>
      <c r="N114" s="80">
        <f ca="1">($C$19-($C$20-$C$19)*RAND())*PLTable[[#This Row],[revenue]]</f>
        <v>290.50332756320336</v>
      </c>
      <c r="O114" s="80">
        <f t="shared" si="12"/>
        <v>6000</v>
      </c>
      <c r="P114" s="80">
        <f t="shared" si="13"/>
        <v>3000</v>
      </c>
      <c r="Q11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283.37411830343251</v>
      </c>
      <c r="R114" s="90">
        <f ca="1">PLTable[[#This Row],[revenue]]-PLTable[[#This Row],[COGS]]-PLTable[[#This Row],[VOE]]-PLTable[[#This Row],[FE ]]-PLTable[[#This Row],[IE]]</f>
        <v>809.64033800980724</v>
      </c>
      <c r="S114" s="80">
        <f ca="1">PLTable[[#This Row],[revenue]]-PLTable[[#This Row],[COGS]]-PLTable[[#This Row],[VOE]]-PLTable[[#This Row],[FE ]]-PLTable[[#This Row],[IE]]-PLTable[[#This Row],[tax]]</f>
        <v>526.26621970637473</v>
      </c>
    </row>
    <row r="115" spans="8:19" x14ac:dyDescent="0.25">
      <c r="H115" s="80">
        <f t="shared" si="9"/>
        <v>111</v>
      </c>
      <c r="I115" s="93">
        <f t="shared" ca="1" si="10"/>
        <v>10000</v>
      </c>
      <c r="J115" s="80">
        <f t="shared" ca="1" si="11"/>
        <v>2</v>
      </c>
      <c r="K115" s="80">
        <f ca="1">PLTable[[#This Row],[unit ]]*PLTable[[#This Row],[price]]</f>
        <v>20000</v>
      </c>
      <c r="L115" s="80">
        <f ca="1">(_xlfn.NORM.INV(RAND(),$C$15,$C$16))*PLTable[[#This Row],[revenue]]/100</f>
        <v>5258.0512721575578</v>
      </c>
      <c r="M115" s="80">
        <f ca="1">PLTable[[#This Row],[COGS]]/PLTable[[#This Row],[revenue]]</f>
        <v>0.26290256360787789</v>
      </c>
      <c r="N115" s="80">
        <f ca="1">($C$19-($C$20-$C$19)*RAND())*PLTable[[#This Row],[revenue]]</f>
        <v>1286.7503775563559</v>
      </c>
      <c r="O115" s="80">
        <f t="shared" si="12"/>
        <v>6000</v>
      </c>
      <c r="P115" s="80">
        <f t="shared" si="13"/>
        <v>3000</v>
      </c>
      <c r="Q11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1559.3194226001299</v>
      </c>
      <c r="R115" s="90">
        <f ca="1">PLTable[[#This Row],[revenue]]-PLTable[[#This Row],[COGS]]-PLTable[[#This Row],[VOE]]-PLTable[[#This Row],[FE ]]-PLTable[[#This Row],[IE]]</f>
        <v>4455.1983502860858</v>
      </c>
      <c r="S115" s="80">
        <f ca="1">PLTable[[#This Row],[revenue]]-PLTable[[#This Row],[COGS]]-PLTable[[#This Row],[VOE]]-PLTable[[#This Row],[FE ]]-PLTable[[#This Row],[IE]]-PLTable[[#This Row],[tax]]</f>
        <v>2895.8789276859561</v>
      </c>
    </row>
    <row r="116" spans="8:19" x14ac:dyDescent="0.25">
      <c r="H116" s="80">
        <f t="shared" si="9"/>
        <v>112</v>
      </c>
      <c r="I116" s="93">
        <f t="shared" ca="1" si="10"/>
        <v>10000</v>
      </c>
      <c r="J116" s="80">
        <f t="shared" ca="1" si="11"/>
        <v>1.5</v>
      </c>
      <c r="K116" s="80">
        <f ca="1">PLTable[[#This Row],[unit ]]*PLTable[[#This Row],[price]]</f>
        <v>15000</v>
      </c>
      <c r="L116" s="80">
        <f ca="1">(_xlfn.NORM.INV(RAND(),$C$15,$C$16))*PLTable[[#This Row],[revenue]]/100</f>
        <v>4358.6117349844744</v>
      </c>
      <c r="M116" s="80">
        <f ca="1">PLTable[[#This Row],[COGS]]/PLTable[[#This Row],[revenue]]</f>
        <v>0.29057411566563163</v>
      </c>
      <c r="N116" s="80">
        <f ca="1">($C$19-($C$20-$C$19)*RAND())*PLTable[[#This Row],[revenue]]</f>
        <v>837.06504136876356</v>
      </c>
      <c r="O116" s="80">
        <f t="shared" si="12"/>
        <v>6000</v>
      </c>
      <c r="P116" s="80">
        <f t="shared" si="13"/>
        <v>3000</v>
      </c>
      <c r="Q11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281.51312827636639</v>
      </c>
      <c r="R116" s="90">
        <f ca="1">PLTable[[#This Row],[revenue]]-PLTable[[#This Row],[COGS]]-PLTable[[#This Row],[VOE]]-PLTable[[#This Row],[FE ]]-PLTable[[#This Row],[IE]]</f>
        <v>804.32322364676111</v>
      </c>
      <c r="S116" s="80">
        <f ca="1">PLTable[[#This Row],[revenue]]-PLTable[[#This Row],[COGS]]-PLTable[[#This Row],[VOE]]-PLTable[[#This Row],[FE ]]-PLTable[[#This Row],[IE]]-PLTable[[#This Row],[tax]]</f>
        <v>522.81009537039472</v>
      </c>
    </row>
    <row r="117" spans="8:19" x14ac:dyDescent="0.25">
      <c r="H117" s="80">
        <f t="shared" si="9"/>
        <v>113</v>
      </c>
      <c r="I117" s="93">
        <f t="shared" ca="1" si="10"/>
        <v>10000</v>
      </c>
      <c r="J117" s="80">
        <f t="shared" ca="1" si="11"/>
        <v>2</v>
      </c>
      <c r="K117" s="80">
        <f ca="1">PLTable[[#This Row],[unit ]]*PLTable[[#This Row],[price]]</f>
        <v>20000</v>
      </c>
      <c r="L117" s="80">
        <f ca="1">(_xlfn.NORM.INV(RAND(),$C$15,$C$16))*PLTable[[#This Row],[revenue]]/100</f>
        <v>5424.8501817535443</v>
      </c>
      <c r="M117" s="80">
        <f ca="1">PLTable[[#This Row],[COGS]]/PLTable[[#This Row],[revenue]]</f>
        <v>0.27124250908767722</v>
      </c>
      <c r="N117" s="80">
        <f ca="1">($C$19-($C$20-$C$19)*RAND())*PLTable[[#This Row],[revenue]]</f>
        <v>249.27075381777797</v>
      </c>
      <c r="O117" s="80">
        <f t="shared" si="12"/>
        <v>6000</v>
      </c>
      <c r="P117" s="80">
        <f t="shared" si="13"/>
        <v>3000</v>
      </c>
      <c r="Q11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1864.0576725500373</v>
      </c>
      <c r="R117" s="90">
        <f ca="1">PLTable[[#This Row],[revenue]]-PLTable[[#This Row],[COGS]]-PLTable[[#This Row],[VOE]]-PLTable[[#This Row],[FE ]]-PLTable[[#This Row],[IE]]</f>
        <v>5325.8790644286782</v>
      </c>
      <c r="S117" s="80">
        <f ca="1">PLTable[[#This Row],[revenue]]-PLTable[[#This Row],[COGS]]-PLTable[[#This Row],[VOE]]-PLTable[[#This Row],[FE ]]-PLTable[[#This Row],[IE]]-PLTable[[#This Row],[tax]]</f>
        <v>3461.821391878641</v>
      </c>
    </row>
    <row r="118" spans="8:19" x14ac:dyDescent="0.25">
      <c r="H118" s="80">
        <f t="shared" si="9"/>
        <v>114</v>
      </c>
      <c r="I118" s="93">
        <f t="shared" ca="1" si="10"/>
        <v>10000</v>
      </c>
      <c r="J118" s="80">
        <f t="shared" ca="1" si="11"/>
        <v>2</v>
      </c>
      <c r="K118" s="80">
        <f ca="1">PLTable[[#This Row],[unit ]]*PLTable[[#This Row],[price]]</f>
        <v>20000</v>
      </c>
      <c r="L118" s="80">
        <f ca="1">(_xlfn.NORM.INV(RAND(),$C$15,$C$16))*PLTable[[#This Row],[revenue]]/100</f>
        <v>7386.0225137908137</v>
      </c>
      <c r="M118" s="80">
        <f ca="1">PLTable[[#This Row],[COGS]]/PLTable[[#This Row],[revenue]]</f>
        <v>0.36930112568954071</v>
      </c>
      <c r="N118" s="80">
        <f ca="1">($C$19-($C$20-$C$19)*RAND())*PLTable[[#This Row],[revenue]]</f>
        <v>1756.6370640664875</v>
      </c>
      <c r="O118" s="80">
        <f t="shared" si="12"/>
        <v>6000</v>
      </c>
      <c r="P118" s="80">
        <f t="shared" si="13"/>
        <v>3000</v>
      </c>
      <c r="Q11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650.06914774994459</v>
      </c>
      <c r="R118" s="90">
        <f ca="1">PLTable[[#This Row],[revenue]]-PLTable[[#This Row],[COGS]]-PLTable[[#This Row],[VOE]]-PLTable[[#This Row],[FE ]]-PLTable[[#This Row],[IE]]</f>
        <v>1857.340422142699</v>
      </c>
      <c r="S118" s="80">
        <f ca="1">PLTable[[#This Row],[revenue]]-PLTable[[#This Row],[COGS]]-PLTable[[#This Row],[VOE]]-PLTable[[#This Row],[FE ]]-PLTable[[#This Row],[IE]]-PLTable[[#This Row],[tax]]</f>
        <v>1207.2712743927545</v>
      </c>
    </row>
    <row r="119" spans="8:19" x14ac:dyDescent="0.25">
      <c r="H119" s="80">
        <f t="shared" si="9"/>
        <v>115</v>
      </c>
      <c r="I119" s="93">
        <f t="shared" ca="1" si="10"/>
        <v>10000</v>
      </c>
      <c r="J119" s="80">
        <f t="shared" ca="1" si="11"/>
        <v>2.5</v>
      </c>
      <c r="K119" s="80">
        <f ca="1">PLTable[[#This Row],[unit ]]*PLTable[[#This Row],[price]]</f>
        <v>25000</v>
      </c>
      <c r="L119" s="80">
        <f ca="1">(_xlfn.NORM.INV(RAND(),$C$15,$C$16))*PLTable[[#This Row],[revenue]]/100</f>
        <v>7261.8021318164983</v>
      </c>
      <c r="M119" s="80">
        <f ca="1">PLTable[[#This Row],[COGS]]/PLTable[[#This Row],[revenue]]</f>
        <v>0.29047208527265994</v>
      </c>
      <c r="N119" s="80">
        <f ca="1">($C$19-($C$20-$C$19)*RAND())*PLTable[[#This Row],[revenue]]</f>
        <v>925.00410841282292</v>
      </c>
      <c r="O119" s="80">
        <f t="shared" si="12"/>
        <v>6000</v>
      </c>
      <c r="P119" s="80">
        <f t="shared" si="13"/>
        <v>3000</v>
      </c>
      <c r="Q11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2734.617815919737</v>
      </c>
      <c r="R119" s="90">
        <f ca="1">PLTable[[#This Row],[revenue]]-PLTable[[#This Row],[COGS]]-PLTable[[#This Row],[VOE]]-PLTable[[#This Row],[FE ]]-PLTable[[#This Row],[IE]]</f>
        <v>7813.1937597706783</v>
      </c>
      <c r="S119" s="80">
        <f ca="1">PLTable[[#This Row],[revenue]]-PLTable[[#This Row],[COGS]]-PLTable[[#This Row],[VOE]]-PLTable[[#This Row],[FE ]]-PLTable[[#This Row],[IE]]-PLTable[[#This Row],[tax]]</f>
        <v>5078.5759438509413</v>
      </c>
    </row>
    <row r="120" spans="8:19" x14ac:dyDescent="0.25">
      <c r="H120" s="80">
        <f t="shared" si="9"/>
        <v>116</v>
      </c>
      <c r="I120" s="93">
        <f t="shared" ca="1" si="10"/>
        <v>75000</v>
      </c>
      <c r="J120" s="80">
        <f t="shared" ca="1" si="11"/>
        <v>2</v>
      </c>
      <c r="K120" s="80">
        <f ca="1">PLTable[[#This Row],[unit ]]*PLTable[[#This Row],[price]]</f>
        <v>150000</v>
      </c>
      <c r="L120" s="80">
        <f ca="1">(_xlfn.NORM.INV(RAND(),$C$15,$C$16))*PLTable[[#This Row],[revenue]]/100</f>
        <v>40279.42678852332</v>
      </c>
      <c r="M120" s="80">
        <f ca="1">PLTable[[#This Row],[COGS]]/PLTable[[#This Row],[revenue]]</f>
        <v>0.26852951192348878</v>
      </c>
      <c r="N120" s="80">
        <f ca="1">($C$19-($C$20-$C$19)*RAND())*PLTable[[#This Row],[revenue]]</f>
        <v>3918.4221833438141</v>
      </c>
      <c r="O120" s="80">
        <f t="shared" si="12"/>
        <v>6000</v>
      </c>
      <c r="P120" s="80">
        <f t="shared" si="13"/>
        <v>3000</v>
      </c>
      <c r="Q12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53241.183065473073</v>
      </c>
      <c r="R120" s="90">
        <f ca="1">PLTable[[#This Row],[revenue]]-PLTable[[#This Row],[COGS]]-PLTable[[#This Row],[VOE]]-PLTable[[#This Row],[FE ]]-PLTable[[#This Row],[IE]]</f>
        <v>96802.151028132852</v>
      </c>
      <c r="S120" s="80">
        <f ca="1">PLTable[[#This Row],[revenue]]-PLTable[[#This Row],[COGS]]-PLTable[[#This Row],[VOE]]-PLTable[[#This Row],[FE ]]-PLTable[[#This Row],[IE]]-PLTable[[#This Row],[tax]]</f>
        <v>43560.967962659779</v>
      </c>
    </row>
    <row r="121" spans="8:19" x14ac:dyDescent="0.25">
      <c r="H121" s="80">
        <f t="shared" si="9"/>
        <v>117</v>
      </c>
      <c r="I121" s="93">
        <f t="shared" ca="1" si="10"/>
        <v>75000</v>
      </c>
      <c r="J121" s="80">
        <f t="shared" ca="1" si="11"/>
        <v>2</v>
      </c>
      <c r="K121" s="80">
        <f ca="1">PLTable[[#This Row],[unit ]]*PLTable[[#This Row],[price]]</f>
        <v>150000</v>
      </c>
      <c r="L121" s="80">
        <f ca="1">(_xlfn.NORM.INV(RAND(),$C$15,$C$16))*PLTable[[#This Row],[revenue]]/100</f>
        <v>51297.220697994337</v>
      </c>
      <c r="M121" s="80">
        <f ca="1">PLTable[[#This Row],[COGS]]/PLTable[[#This Row],[revenue]]</f>
        <v>0.34198147131996226</v>
      </c>
      <c r="N121" s="80">
        <f ca="1">($C$19-($C$20-$C$19)*RAND())*PLTable[[#This Row],[revenue]]</f>
        <v>2255.4914579584806</v>
      </c>
      <c r="O121" s="80">
        <f t="shared" si="12"/>
        <v>6000</v>
      </c>
      <c r="P121" s="80">
        <f t="shared" si="13"/>
        <v>3000</v>
      </c>
      <c r="Q12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48096.008314225946</v>
      </c>
      <c r="R121" s="90">
        <f ca="1">PLTable[[#This Row],[revenue]]-PLTable[[#This Row],[COGS]]-PLTable[[#This Row],[VOE]]-PLTable[[#This Row],[FE ]]-PLTable[[#This Row],[IE]]</f>
        <v>87447.287844047169</v>
      </c>
      <c r="S121" s="80">
        <f ca="1">PLTable[[#This Row],[revenue]]-PLTable[[#This Row],[COGS]]-PLTable[[#This Row],[VOE]]-PLTable[[#This Row],[FE ]]-PLTable[[#This Row],[IE]]-PLTable[[#This Row],[tax]]</f>
        <v>39351.279529821222</v>
      </c>
    </row>
    <row r="122" spans="8:19" x14ac:dyDescent="0.25">
      <c r="H122" s="80">
        <f t="shared" si="9"/>
        <v>118</v>
      </c>
      <c r="I122" s="93">
        <f t="shared" ca="1" si="10"/>
        <v>10000</v>
      </c>
      <c r="J122" s="80">
        <f t="shared" ca="1" si="11"/>
        <v>2</v>
      </c>
      <c r="K122" s="80">
        <f ca="1">PLTable[[#This Row],[unit ]]*PLTable[[#This Row],[price]]</f>
        <v>20000</v>
      </c>
      <c r="L122" s="80">
        <f ca="1">(_xlfn.NORM.INV(RAND(),$C$15,$C$16))*PLTable[[#This Row],[revenue]]/100</f>
        <v>5409.0854062603539</v>
      </c>
      <c r="M122" s="80">
        <f ca="1">PLTable[[#This Row],[COGS]]/PLTable[[#This Row],[revenue]]</f>
        <v>0.27045427031301772</v>
      </c>
      <c r="N122" s="80">
        <f ca="1">($C$19-($C$20-$C$19)*RAND())*PLTable[[#This Row],[revenue]]</f>
        <v>347.81926236641976</v>
      </c>
      <c r="O122" s="80">
        <f t="shared" si="12"/>
        <v>6000</v>
      </c>
      <c r="P122" s="80">
        <f t="shared" si="13"/>
        <v>3000</v>
      </c>
      <c r="Q12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1835.083365980629</v>
      </c>
      <c r="R122" s="90">
        <f ca="1">PLTable[[#This Row],[revenue]]-PLTable[[#This Row],[COGS]]-PLTable[[#This Row],[VOE]]-PLTable[[#This Row],[FE ]]-PLTable[[#This Row],[IE]]</f>
        <v>5243.0953313732261</v>
      </c>
      <c r="S122" s="80">
        <f ca="1">PLTable[[#This Row],[revenue]]-PLTable[[#This Row],[COGS]]-PLTable[[#This Row],[VOE]]-PLTable[[#This Row],[FE ]]-PLTable[[#This Row],[IE]]-PLTable[[#This Row],[tax]]</f>
        <v>3408.0119653925972</v>
      </c>
    </row>
    <row r="123" spans="8:19" x14ac:dyDescent="0.25">
      <c r="H123" s="80">
        <f t="shared" si="9"/>
        <v>119</v>
      </c>
      <c r="I123" s="93">
        <f t="shared" ca="1" si="10"/>
        <v>75000</v>
      </c>
      <c r="J123" s="80">
        <f t="shared" ca="1" si="11"/>
        <v>2</v>
      </c>
      <c r="K123" s="80">
        <f ca="1">PLTable[[#This Row],[unit ]]*PLTable[[#This Row],[price]]</f>
        <v>150000</v>
      </c>
      <c r="L123" s="80">
        <f ca="1">(_xlfn.NORM.INV(RAND(),$C$15,$C$16))*PLTable[[#This Row],[revenue]]/100</f>
        <v>49796.237898147985</v>
      </c>
      <c r="M123" s="80">
        <f ca="1">PLTable[[#This Row],[COGS]]/PLTable[[#This Row],[revenue]]</f>
        <v>0.33197491932098655</v>
      </c>
      <c r="N123" s="80">
        <f ca="1">($C$19-($C$20-$C$19)*RAND())*PLTable[[#This Row],[revenue]]</f>
        <v>990.69647946607438</v>
      </c>
      <c r="O123" s="80">
        <f t="shared" si="12"/>
        <v>6000</v>
      </c>
      <c r="P123" s="80">
        <f t="shared" si="13"/>
        <v>3000</v>
      </c>
      <c r="Q12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49617.186092312273</v>
      </c>
      <c r="R123" s="90">
        <f ca="1">PLTable[[#This Row],[revenue]]-PLTable[[#This Row],[COGS]]-PLTable[[#This Row],[VOE]]-PLTable[[#This Row],[FE ]]-PLTable[[#This Row],[IE]]</f>
        <v>90213.065622385941</v>
      </c>
      <c r="S123" s="80">
        <f ca="1">PLTable[[#This Row],[revenue]]-PLTable[[#This Row],[COGS]]-PLTable[[#This Row],[VOE]]-PLTable[[#This Row],[FE ]]-PLTable[[#This Row],[IE]]-PLTable[[#This Row],[tax]]</f>
        <v>40595.879530073667</v>
      </c>
    </row>
    <row r="124" spans="8:19" x14ac:dyDescent="0.25">
      <c r="H124" s="80">
        <f t="shared" si="9"/>
        <v>120</v>
      </c>
      <c r="I124" s="93">
        <f t="shared" ca="1" si="10"/>
        <v>10000</v>
      </c>
      <c r="J124" s="80">
        <f t="shared" ca="1" si="11"/>
        <v>2</v>
      </c>
      <c r="K124" s="80">
        <f ca="1">PLTable[[#This Row],[unit ]]*PLTable[[#This Row],[price]]</f>
        <v>20000</v>
      </c>
      <c r="L124" s="80">
        <f ca="1">(_xlfn.NORM.INV(RAND(),$C$15,$C$16))*PLTable[[#This Row],[revenue]]/100</f>
        <v>6059.8848569486508</v>
      </c>
      <c r="M124" s="80">
        <f ca="1">PLTable[[#This Row],[COGS]]/PLTable[[#This Row],[revenue]]</f>
        <v>0.30299424284743254</v>
      </c>
      <c r="N124" s="80">
        <f ca="1">($C$19-($C$20-$C$19)*RAND())*PLTable[[#This Row],[revenue]]</f>
        <v>1091.1954777975493</v>
      </c>
      <c r="O124" s="80">
        <f t="shared" si="12"/>
        <v>6000</v>
      </c>
      <c r="P124" s="80">
        <f t="shared" si="13"/>
        <v>3000</v>
      </c>
      <c r="Q12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1347.1218828388296</v>
      </c>
      <c r="R124" s="90">
        <f ca="1">PLTable[[#This Row],[revenue]]-PLTable[[#This Row],[COGS]]-PLTable[[#This Row],[VOE]]-PLTable[[#This Row],[FE ]]-PLTable[[#This Row],[IE]]</f>
        <v>3848.9196652537994</v>
      </c>
      <c r="S124" s="80">
        <f ca="1">PLTable[[#This Row],[revenue]]-PLTable[[#This Row],[COGS]]-PLTable[[#This Row],[VOE]]-PLTable[[#This Row],[FE ]]-PLTable[[#This Row],[IE]]-PLTable[[#This Row],[tax]]</f>
        <v>2501.7977824149698</v>
      </c>
    </row>
    <row r="125" spans="8:19" x14ac:dyDescent="0.25">
      <c r="H125" s="80">
        <f t="shared" si="9"/>
        <v>121</v>
      </c>
      <c r="I125" s="93">
        <f t="shared" ca="1" si="10"/>
        <v>75000</v>
      </c>
      <c r="J125" s="80">
        <f t="shared" ca="1" si="11"/>
        <v>1.5</v>
      </c>
      <c r="K125" s="80">
        <f ca="1">PLTable[[#This Row],[unit ]]*PLTable[[#This Row],[price]]</f>
        <v>112500</v>
      </c>
      <c r="L125" s="80">
        <f ca="1">(_xlfn.NORM.INV(RAND(),$C$15,$C$16))*PLTable[[#This Row],[revenue]]/100</f>
        <v>45001.891625820048</v>
      </c>
      <c r="M125" s="80">
        <f ca="1">PLTable[[#This Row],[COGS]]/PLTable[[#This Row],[revenue]]</f>
        <v>0.40001681445173376</v>
      </c>
      <c r="N125" s="80">
        <f ca="1">($C$19-($C$20-$C$19)*RAND())*PLTable[[#This Row],[revenue]]</f>
        <v>5129.9980972519788</v>
      </c>
      <c r="O125" s="80">
        <f t="shared" si="12"/>
        <v>6000</v>
      </c>
      <c r="P125" s="80">
        <f t="shared" si="13"/>
        <v>3000</v>
      </c>
      <c r="Q12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29352.46065231039</v>
      </c>
      <c r="R125" s="90">
        <f ca="1">PLTable[[#This Row],[revenue]]-PLTable[[#This Row],[COGS]]-PLTable[[#This Row],[VOE]]-PLTable[[#This Row],[FE ]]-PLTable[[#This Row],[IE]]</f>
        <v>53368.110276927975</v>
      </c>
      <c r="S125" s="80">
        <f ca="1">PLTable[[#This Row],[revenue]]-PLTable[[#This Row],[COGS]]-PLTable[[#This Row],[VOE]]-PLTable[[#This Row],[FE ]]-PLTable[[#This Row],[IE]]-PLTable[[#This Row],[tax]]</f>
        <v>24015.649624617585</v>
      </c>
    </row>
    <row r="126" spans="8:19" x14ac:dyDescent="0.25">
      <c r="H126" s="80">
        <f t="shared" si="9"/>
        <v>122</v>
      </c>
      <c r="I126" s="93">
        <f t="shared" ca="1" si="10"/>
        <v>10000</v>
      </c>
      <c r="J126" s="80">
        <f t="shared" ca="1" si="11"/>
        <v>2.5</v>
      </c>
      <c r="K126" s="80">
        <f ca="1">PLTable[[#This Row],[unit ]]*PLTable[[#This Row],[price]]</f>
        <v>25000</v>
      </c>
      <c r="L126" s="80">
        <f ca="1">(_xlfn.NORM.INV(RAND(),$C$15,$C$16))*PLTable[[#This Row],[revenue]]/100</f>
        <v>7616.1528561242603</v>
      </c>
      <c r="M126" s="80">
        <f ca="1">PLTable[[#This Row],[COGS]]/PLTable[[#This Row],[revenue]]</f>
        <v>0.3046461142449704</v>
      </c>
      <c r="N126" s="80">
        <f ca="1">($C$19-($C$20-$C$19)*RAND())*PLTable[[#This Row],[revenue]]</f>
        <v>1674.4959309928906</v>
      </c>
      <c r="O126" s="80">
        <f t="shared" si="12"/>
        <v>6000</v>
      </c>
      <c r="P126" s="80">
        <f t="shared" si="13"/>
        <v>3000</v>
      </c>
      <c r="Q12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2348.2729245089972</v>
      </c>
      <c r="R126" s="90">
        <f ca="1">PLTable[[#This Row],[revenue]]-PLTable[[#This Row],[COGS]]-PLTable[[#This Row],[VOE]]-PLTable[[#This Row],[FE ]]-PLTable[[#This Row],[IE]]</f>
        <v>6709.3512128828497</v>
      </c>
      <c r="S126" s="80">
        <f ca="1">PLTable[[#This Row],[revenue]]-PLTable[[#This Row],[COGS]]-PLTable[[#This Row],[VOE]]-PLTable[[#This Row],[FE ]]-PLTable[[#This Row],[IE]]-PLTable[[#This Row],[tax]]</f>
        <v>4361.078288373852</v>
      </c>
    </row>
    <row r="127" spans="8:19" x14ac:dyDescent="0.25">
      <c r="H127" s="80">
        <f t="shared" si="9"/>
        <v>123</v>
      </c>
      <c r="I127" s="93">
        <f t="shared" ca="1" si="10"/>
        <v>75000</v>
      </c>
      <c r="J127" s="80">
        <f t="shared" ca="1" si="11"/>
        <v>2.5</v>
      </c>
      <c r="K127" s="80">
        <f ca="1">PLTable[[#This Row],[unit ]]*PLTable[[#This Row],[price]]</f>
        <v>187500</v>
      </c>
      <c r="L127" s="80">
        <f ca="1">(_xlfn.NORM.INV(RAND(),$C$15,$C$16))*PLTable[[#This Row],[revenue]]/100</f>
        <v>38912.235208017009</v>
      </c>
      <c r="M127" s="80">
        <f ca="1">PLTable[[#This Row],[COGS]]/PLTable[[#This Row],[revenue]]</f>
        <v>0.20753192110942406</v>
      </c>
      <c r="N127" s="80">
        <f ca="1">($C$19-($C$20-$C$19)*RAND())*PLTable[[#This Row],[revenue]]</f>
        <v>2888.5994124081117</v>
      </c>
      <c r="O127" s="80">
        <f t="shared" si="12"/>
        <v>6000</v>
      </c>
      <c r="P127" s="80">
        <f t="shared" si="13"/>
        <v>3000</v>
      </c>
      <c r="Q12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75184.5409587662</v>
      </c>
      <c r="R127" s="90">
        <f ca="1">PLTable[[#This Row],[revenue]]-PLTable[[#This Row],[COGS]]-PLTable[[#This Row],[VOE]]-PLTable[[#This Row],[FE ]]-PLTable[[#This Row],[IE]]</f>
        <v>136699.1653795749</v>
      </c>
      <c r="S127" s="80">
        <f ca="1">PLTable[[#This Row],[revenue]]-PLTable[[#This Row],[COGS]]-PLTable[[#This Row],[VOE]]-PLTable[[#This Row],[FE ]]-PLTable[[#This Row],[IE]]-PLTable[[#This Row],[tax]]</f>
        <v>61514.624420808701</v>
      </c>
    </row>
    <row r="128" spans="8:19" x14ac:dyDescent="0.25">
      <c r="H128" s="80">
        <f t="shared" si="9"/>
        <v>124</v>
      </c>
      <c r="I128" s="93">
        <f t="shared" ca="1" si="10"/>
        <v>10000</v>
      </c>
      <c r="J128" s="80">
        <f t="shared" ca="1" si="11"/>
        <v>2</v>
      </c>
      <c r="K128" s="80">
        <f ca="1">PLTable[[#This Row],[unit ]]*PLTable[[#This Row],[price]]</f>
        <v>20000</v>
      </c>
      <c r="L128" s="80">
        <f ca="1">(_xlfn.NORM.INV(RAND(),$C$15,$C$16))*PLTable[[#This Row],[revenue]]/100</f>
        <v>7778.978600820521</v>
      </c>
      <c r="M128" s="80">
        <f ca="1">PLTable[[#This Row],[COGS]]/PLTable[[#This Row],[revenue]]</f>
        <v>0.38894893004102604</v>
      </c>
      <c r="N128" s="80">
        <f ca="1">($C$19-($C$20-$C$19)*RAND())*PLTable[[#This Row],[revenue]]</f>
        <v>137.60689992782989</v>
      </c>
      <c r="O128" s="80">
        <f t="shared" si="12"/>
        <v>6000</v>
      </c>
      <c r="P128" s="80">
        <f t="shared" si="13"/>
        <v>3000</v>
      </c>
      <c r="Q12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1079.195074738077</v>
      </c>
      <c r="R128" s="90">
        <f ca="1">PLTable[[#This Row],[revenue]]-PLTable[[#This Row],[COGS]]-PLTable[[#This Row],[VOE]]-PLTable[[#This Row],[FE ]]-PLTable[[#This Row],[IE]]</f>
        <v>3083.4144992516485</v>
      </c>
      <c r="S128" s="80">
        <f ca="1">PLTable[[#This Row],[revenue]]-PLTable[[#This Row],[COGS]]-PLTable[[#This Row],[VOE]]-PLTable[[#This Row],[FE ]]-PLTable[[#This Row],[IE]]-PLTable[[#This Row],[tax]]</f>
        <v>2004.2194245135715</v>
      </c>
    </row>
    <row r="129" spans="8:19" x14ac:dyDescent="0.25">
      <c r="H129" s="80">
        <f t="shared" si="9"/>
        <v>125</v>
      </c>
      <c r="I129" s="93">
        <f t="shared" ca="1" si="10"/>
        <v>10000</v>
      </c>
      <c r="J129" s="80">
        <f t="shared" ca="1" si="11"/>
        <v>2</v>
      </c>
      <c r="K129" s="80">
        <f ca="1">PLTable[[#This Row],[unit ]]*PLTable[[#This Row],[price]]</f>
        <v>20000</v>
      </c>
      <c r="L129" s="80">
        <f ca="1">(_xlfn.NORM.INV(RAND(),$C$15,$C$16))*PLTable[[#This Row],[revenue]]/100</f>
        <v>7619.8438412645264</v>
      </c>
      <c r="M129" s="80">
        <f ca="1">PLTable[[#This Row],[COGS]]/PLTable[[#This Row],[revenue]]</f>
        <v>0.38099219206322632</v>
      </c>
      <c r="N129" s="80">
        <f ca="1">($C$19-($C$20-$C$19)*RAND())*PLTable[[#This Row],[revenue]]</f>
        <v>645.85376544506107</v>
      </c>
      <c r="O129" s="80">
        <f t="shared" si="12"/>
        <v>6000</v>
      </c>
      <c r="P129" s="80">
        <f t="shared" si="13"/>
        <v>3000</v>
      </c>
      <c r="Q12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957.00583765164436</v>
      </c>
      <c r="R129" s="90">
        <f ca="1">PLTable[[#This Row],[revenue]]-PLTable[[#This Row],[COGS]]-PLTable[[#This Row],[VOE]]-PLTable[[#This Row],[FE ]]-PLTable[[#This Row],[IE]]</f>
        <v>2734.3023932904125</v>
      </c>
      <c r="S129" s="80">
        <f ca="1">PLTable[[#This Row],[revenue]]-PLTable[[#This Row],[COGS]]-PLTable[[#This Row],[VOE]]-PLTable[[#This Row],[FE ]]-PLTable[[#This Row],[IE]]-PLTable[[#This Row],[tax]]</f>
        <v>1777.296555638768</v>
      </c>
    </row>
    <row r="130" spans="8:19" x14ac:dyDescent="0.25">
      <c r="H130" s="80">
        <f t="shared" si="9"/>
        <v>126</v>
      </c>
      <c r="I130" s="93">
        <f t="shared" ca="1" si="10"/>
        <v>75000</v>
      </c>
      <c r="J130" s="80">
        <f t="shared" ca="1" si="11"/>
        <v>2</v>
      </c>
      <c r="K130" s="80">
        <f ca="1">PLTable[[#This Row],[unit ]]*PLTable[[#This Row],[price]]</f>
        <v>150000</v>
      </c>
      <c r="L130" s="80">
        <f ca="1">(_xlfn.NORM.INV(RAND(),$C$15,$C$16))*PLTable[[#This Row],[revenue]]/100</f>
        <v>46060.493109634721</v>
      </c>
      <c r="M130" s="80">
        <f ca="1">PLTable[[#This Row],[COGS]]/PLTable[[#This Row],[revenue]]</f>
        <v>0.30706995406423149</v>
      </c>
      <c r="N130" s="80">
        <f ca="1">($C$19-($C$20-$C$19)*RAND())*PLTable[[#This Row],[revenue]]</f>
        <v>9882.1223181828482</v>
      </c>
      <c r="O130" s="80">
        <f t="shared" si="12"/>
        <v>6000</v>
      </c>
      <c r="P130" s="80">
        <f t="shared" si="13"/>
        <v>3000</v>
      </c>
      <c r="Q13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46781.561514700334</v>
      </c>
      <c r="R130" s="90">
        <f ca="1">PLTable[[#This Row],[revenue]]-PLTable[[#This Row],[COGS]]-PLTable[[#This Row],[VOE]]-PLTable[[#This Row],[FE ]]-PLTable[[#This Row],[IE]]</f>
        <v>85057.384572182418</v>
      </c>
      <c r="S130" s="80">
        <f ca="1">PLTable[[#This Row],[revenue]]-PLTable[[#This Row],[COGS]]-PLTable[[#This Row],[VOE]]-PLTable[[#This Row],[FE ]]-PLTable[[#This Row],[IE]]-PLTable[[#This Row],[tax]]</f>
        <v>38275.823057482085</v>
      </c>
    </row>
    <row r="131" spans="8:19" x14ac:dyDescent="0.25">
      <c r="H131" s="80">
        <f t="shared" si="9"/>
        <v>127</v>
      </c>
      <c r="I131" s="93">
        <f t="shared" ca="1" si="10"/>
        <v>10000</v>
      </c>
      <c r="J131" s="80">
        <f t="shared" ca="1" si="11"/>
        <v>2</v>
      </c>
      <c r="K131" s="80">
        <f ca="1">PLTable[[#This Row],[unit ]]*PLTable[[#This Row],[price]]</f>
        <v>20000</v>
      </c>
      <c r="L131" s="80">
        <f ca="1">(_xlfn.NORM.INV(RAND(),$C$15,$C$16))*PLTable[[#This Row],[revenue]]/100</f>
        <v>5332.5092015163073</v>
      </c>
      <c r="M131" s="80">
        <f ca="1">PLTable[[#This Row],[COGS]]/PLTable[[#This Row],[revenue]]</f>
        <v>0.26662546007581539</v>
      </c>
      <c r="N131" s="80">
        <f ca="1">($C$19-($C$20-$C$19)*RAND())*PLTable[[#This Row],[revenue]]</f>
        <v>885.05335937115171</v>
      </c>
      <c r="O131" s="80">
        <f t="shared" si="12"/>
        <v>6000</v>
      </c>
      <c r="P131" s="80">
        <f t="shared" si="13"/>
        <v>3000</v>
      </c>
      <c r="Q13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1673.8531036893896</v>
      </c>
      <c r="R131" s="90">
        <f ca="1">PLTable[[#This Row],[revenue]]-PLTable[[#This Row],[COGS]]-PLTable[[#This Row],[VOE]]-PLTable[[#This Row],[FE ]]-PLTable[[#This Row],[IE]]</f>
        <v>4782.4374391125421</v>
      </c>
      <c r="S131" s="80">
        <f ca="1">PLTable[[#This Row],[revenue]]-PLTable[[#This Row],[COGS]]-PLTable[[#This Row],[VOE]]-PLTable[[#This Row],[FE ]]-PLTable[[#This Row],[IE]]-PLTable[[#This Row],[tax]]</f>
        <v>3108.5843354231524</v>
      </c>
    </row>
    <row r="132" spans="8:19" x14ac:dyDescent="0.25">
      <c r="H132" s="80">
        <f t="shared" si="9"/>
        <v>128</v>
      </c>
      <c r="I132" s="93">
        <f t="shared" ca="1" si="10"/>
        <v>10000</v>
      </c>
      <c r="J132" s="80">
        <f t="shared" ca="1" si="11"/>
        <v>2</v>
      </c>
      <c r="K132" s="80">
        <f ca="1">PLTable[[#This Row],[unit ]]*PLTable[[#This Row],[price]]</f>
        <v>20000</v>
      </c>
      <c r="L132" s="80">
        <f ca="1">(_xlfn.NORM.INV(RAND(),$C$15,$C$16))*PLTable[[#This Row],[revenue]]/100</f>
        <v>6591.5954056750797</v>
      </c>
      <c r="M132" s="80">
        <f ca="1">PLTable[[#This Row],[COGS]]/PLTable[[#This Row],[revenue]]</f>
        <v>0.32957977028375401</v>
      </c>
      <c r="N132" s="80">
        <f ca="1">($C$19-($C$20-$C$19)*RAND())*PLTable[[#This Row],[revenue]]</f>
        <v>241.31485652714306</v>
      </c>
      <c r="O132" s="80">
        <f t="shared" si="12"/>
        <v>6000</v>
      </c>
      <c r="P132" s="80">
        <f t="shared" si="13"/>
        <v>3000</v>
      </c>
      <c r="Q13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1458.4814082292223</v>
      </c>
      <c r="R132" s="90">
        <f ca="1">PLTable[[#This Row],[revenue]]-PLTable[[#This Row],[COGS]]-PLTable[[#This Row],[VOE]]-PLTable[[#This Row],[FE ]]-PLTable[[#This Row],[IE]]</f>
        <v>4167.0897377977781</v>
      </c>
      <c r="S132" s="80">
        <f ca="1">PLTable[[#This Row],[revenue]]-PLTable[[#This Row],[COGS]]-PLTable[[#This Row],[VOE]]-PLTable[[#This Row],[FE ]]-PLTable[[#This Row],[IE]]-PLTable[[#This Row],[tax]]</f>
        <v>2708.6083295685557</v>
      </c>
    </row>
    <row r="133" spans="8:19" x14ac:dyDescent="0.25">
      <c r="H133" s="80">
        <f t="shared" si="9"/>
        <v>129</v>
      </c>
      <c r="I133" s="93">
        <f t="shared" ca="1" si="10"/>
        <v>75000</v>
      </c>
      <c r="J133" s="80">
        <f t="shared" ca="1" si="11"/>
        <v>2</v>
      </c>
      <c r="K133" s="80">
        <f ca="1">PLTable[[#This Row],[unit ]]*PLTable[[#This Row],[price]]</f>
        <v>150000</v>
      </c>
      <c r="L133" s="80">
        <f ca="1">(_xlfn.NORM.INV(RAND(),$C$15,$C$16))*PLTable[[#This Row],[revenue]]/100</f>
        <v>52279.823604820536</v>
      </c>
      <c r="M133" s="80">
        <f ca="1">PLTable[[#This Row],[COGS]]/PLTable[[#This Row],[revenue]]</f>
        <v>0.34853215736547022</v>
      </c>
      <c r="N133" s="80">
        <f ca="1">($C$19-($C$20-$C$19)*RAND())*PLTable[[#This Row],[revenue]]</f>
        <v>11927.839451925425</v>
      </c>
      <c r="O133" s="80">
        <f t="shared" si="12"/>
        <v>6000</v>
      </c>
      <c r="P133" s="80">
        <f t="shared" si="13"/>
        <v>3000</v>
      </c>
      <c r="Q13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42235.785318789727</v>
      </c>
      <c r="R133" s="90">
        <f ca="1">PLTable[[#This Row],[revenue]]-PLTable[[#This Row],[COGS]]-PLTable[[#This Row],[VOE]]-PLTable[[#This Row],[FE ]]-PLTable[[#This Row],[IE]]</f>
        <v>76792.336943254049</v>
      </c>
      <c r="S133" s="80">
        <f ca="1">PLTable[[#This Row],[revenue]]-PLTable[[#This Row],[COGS]]-PLTable[[#This Row],[VOE]]-PLTable[[#This Row],[FE ]]-PLTable[[#This Row],[IE]]-PLTable[[#This Row],[tax]]</f>
        <v>34556.551624464322</v>
      </c>
    </row>
    <row r="134" spans="8:19" x14ac:dyDescent="0.25">
      <c r="H134" s="80">
        <f t="shared" si="9"/>
        <v>130</v>
      </c>
      <c r="I134" s="93">
        <f t="shared" ca="1" si="10"/>
        <v>10000</v>
      </c>
      <c r="J134" s="80">
        <f t="shared" ca="1" si="11"/>
        <v>2</v>
      </c>
      <c r="K134" s="80">
        <f ca="1">PLTable[[#This Row],[unit ]]*PLTable[[#This Row],[price]]</f>
        <v>20000</v>
      </c>
      <c r="L134" s="80">
        <f ca="1">(_xlfn.NORM.INV(RAND(),$C$15,$C$16))*PLTable[[#This Row],[revenue]]/100</f>
        <v>6073.8620974659289</v>
      </c>
      <c r="M134" s="80">
        <f ca="1">PLTable[[#This Row],[COGS]]/PLTable[[#This Row],[revenue]]</f>
        <v>0.30369310487329643</v>
      </c>
      <c r="N134" s="80">
        <f ca="1">($C$19-($C$20-$C$19)*RAND())*PLTable[[#This Row],[revenue]]</f>
        <v>1330.4019552416446</v>
      </c>
      <c r="O134" s="80">
        <f t="shared" si="12"/>
        <v>6000</v>
      </c>
      <c r="P134" s="80">
        <f t="shared" si="13"/>
        <v>3000</v>
      </c>
      <c r="Q13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1258.5075815523494</v>
      </c>
      <c r="R134" s="90">
        <f ca="1">PLTable[[#This Row],[revenue]]-PLTable[[#This Row],[COGS]]-PLTable[[#This Row],[VOE]]-PLTable[[#This Row],[FE ]]-PLTable[[#This Row],[IE]]</f>
        <v>3595.7359472924272</v>
      </c>
      <c r="S134" s="80">
        <f ca="1">PLTable[[#This Row],[revenue]]-PLTable[[#This Row],[COGS]]-PLTable[[#This Row],[VOE]]-PLTable[[#This Row],[FE ]]-PLTable[[#This Row],[IE]]-PLTable[[#This Row],[tax]]</f>
        <v>2337.2283657400776</v>
      </c>
    </row>
    <row r="135" spans="8:19" x14ac:dyDescent="0.25">
      <c r="H135" s="80">
        <f t="shared" ref="H135:H198" si="14">H134+1</f>
        <v>131</v>
      </c>
      <c r="I135" s="93">
        <f t="shared" ca="1" si="10"/>
        <v>10000</v>
      </c>
      <c r="J135" s="80">
        <f t="shared" ca="1" si="11"/>
        <v>1.5</v>
      </c>
      <c r="K135" s="80">
        <f ca="1">PLTable[[#This Row],[unit ]]*PLTable[[#This Row],[price]]</f>
        <v>15000</v>
      </c>
      <c r="L135" s="80">
        <f ca="1">(_xlfn.NORM.INV(RAND(),$C$15,$C$16))*PLTable[[#This Row],[revenue]]/100</f>
        <v>4740.7576372117128</v>
      </c>
      <c r="M135" s="80">
        <f ca="1">PLTable[[#This Row],[COGS]]/PLTable[[#This Row],[revenue]]</f>
        <v>0.31605050914744753</v>
      </c>
      <c r="N135" s="80">
        <f ca="1">($C$19-($C$20-$C$19)*RAND())*PLTable[[#This Row],[revenue]]</f>
        <v>35.598341179239739</v>
      </c>
      <c r="O135" s="80">
        <f t="shared" si="12"/>
        <v>6000</v>
      </c>
      <c r="P135" s="80">
        <f t="shared" si="13"/>
        <v>3000</v>
      </c>
      <c r="Q13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428.27540756316637</v>
      </c>
      <c r="R135" s="90">
        <f ca="1">PLTable[[#This Row],[revenue]]-PLTable[[#This Row],[COGS]]-PLTable[[#This Row],[VOE]]-PLTable[[#This Row],[FE ]]-PLTable[[#This Row],[IE]]</f>
        <v>1223.6440216090468</v>
      </c>
      <c r="S135" s="80">
        <f ca="1">PLTable[[#This Row],[revenue]]-PLTable[[#This Row],[COGS]]-PLTable[[#This Row],[VOE]]-PLTable[[#This Row],[FE ]]-PLTable[[#This Row],[IE]]-PLTable[[#This Row],[tax]]</f>
        <v>795.36861404588046</v>
      </c>
    </row>
    <row r="136" spans="8:19" x14ac:dyDescent="0.25">
      <c r="H136" s="80">
        <f t="shared" si="14"/>
        <v>132</v>
      </c>
      <c r="I136" s="93">
        <f t="shared" ca="1" si="10"/>
        <v>75000</v>
      </c>
      <c r="J136" s="80">
        <f t="shared" ca="1" si="11"/>
        <v>2</v>
      </c>
      <c r="K136" s="80">
        <f ca="1">PLTable[[#This Row],[unit ]]*PLTable[[#This Row],[price]]</f>
        <v>150000</v>
      </c>
      <c r="L136" s="80">
        <f ca="1">(_xlfn.NORM.INV(RAND(),$C$15,$C$16))*PLTable[[#This Row],[revenue]]/100</f>
        <v>51828.182238180394</v>
      </c>
      <c r="M136" s="80">
        <f ca="1">PLTable[[#This Row],[COGS]]/PLTable[[#This Row],[revenue]]</f>
        <v>0.34552121492120264</v>
      </c>
      <c r="N136" s="80">
        <f ca="1">($C$19-($C$20-$C$19)*RAND())*PLTable[[#This Row],[revenue]]</f>
        <v>2735.298986866228</v>
      </c>
      <c r="O136" s="80">
        <f t="shared" si="12"/>
        <v>6000</v>
      </c>
      <c r="P136" s="80">
        <f t="shared" si="13"/>
        <v>3000</v>
      </c>
      <c r="Q13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47540.085326224362</v>
      </c>
      <c r="R136" s="90">
        <f ca="1">PLTable[[#This Row],[revenue]]-PLTable[[#This Row],[COGS]]-PLTable[[#This Row],[VOE]]-PLTable[[#This Row],[FE ]]-PLTable[[#This Row],[IE]]</f>
        <v>86436.51877495338</v>
      </c>
      <c r="S136" s="80">
        <f ca="1">PLTable[[#This Row],[revenue]]-PLTable[[#This Row],[COGS]]-PLTable[[#This Row],[VOE]]-PLTable[[#This Row],[FE ]]-PLTable[[#This Row],[IE]]-PLTable[[#This Row],[tax]]</f>
        <v>38896.433448729018</v>
      </c>
    </row>
    <row r="137" spans="8:19" x14ac:dyDescent="0.25">
      <c r="H137" s="80">
        <f t="shared" si="14"/>
        <v>133</v>
      </c>
      <c r="I137" s="93">
        <f t="shared" ca="1" si="10"/>
        <v>75000</v>
      </c>
      <c r="J137" s="80">
        <f t="shared" ca="1" si="11"/>
        <v>2</v>
      </c>
      <c r="K137" s="80">
        <f ca="1">PLTable[[#This Row],[unit ]]*PLTable[[#This Row],[price]]</f>
        <v>150000</v>
      </c>
      <c r="L137" s="80">
        <f ca="1">(_xlfn.NORM.INV(RAND(),$C$15,$C$16))*PLTable[[#This Row],[revenue]]/100</f>
        <v>45561.195796071785</v>
      </c>
      <c r="M137" s="80">
        <f ca="1">PLTable[[#This Row],[COGS]]/PLTable[[#This Row],[revenue]]</f>
        <v>0.30374130530714522</v>
      </c>
      <c r="N137" s="80">
        <f ca="1">($C$19-($C$20-$C$19)*RAND())*PLTable[[#This Row],[revenue]]</f>
        <v>14734.105455144529</v>
      </c>
      <c r="O137" s="80">
        <f t="shared" si="12"/>
        <v>6000</v>
      </c>
      <c r="P137" s="80">
        <f t="shared" si="13"/>
        <v>3000</v>
      </c>
      <c r="Q13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44387.584311831029</v>
      </c>
      <c r="R137" s="90">
        <f ca="1">PLTable[[#This Row],[revenue]]-PLTable[[#This Row],[COGS]]-PLTable[[#This Row],[VOE]]-PLTable[[#This Row],[FE ]]-PLTable[[#This Row],[IE]]</f>
        <v>80704.698748783689</v>
      </c>
      <c r="S137" s="80">
        <f ca="1">PLTable[[#This Row],[revenue]]-PLTable[[#This Row],[COGS]]-PLTable[[#This Row],[VOE]]-PLTable[[#This Row],[FE ]]-PLTable[[#This Row],[IE]]-PLTable[[#This Row],[tax]]</f>
        <v>36317.114436952659</v>
      </c>
    </row>
    <row r="138" spans="8:19" x14ac:dyDescent="0.25">
      <c r="H138" s="80">
        <f t="shared" si="14"/>
        <v>134</v>
      </c>
      <c r="I138" s="93">
        <f t="shared" ca="1" si="10"/>
        <v>10000</v>
      </c>
      <c r="J138" s="80">
        <f t="shared" ca="1" si="11"/>
        <v>2.5</v>
      </c>
      <c r="K138" s="80">
        <f ca="1">PLTable[[#This Row],[unit ]]*PLTable[[#This Row],[price]]</f>
        <v>25000</v>
      </c>
      <c r="L138" s="80">
        <f ca="1">(_xlfn.NORM.INV(RAND(),$C$15,$C$16))*PLTable[[#This Row],[revenue]]/100</f>
        <v>6599.8650758063932</v>
      </c>
      <c r="M138" s="80">
        <f ca="1">PLTable[[#This Row],[COGS]]/PLTable[[#This Row],[revenue]]</f>
        <v>0.26399460303225575</v>
      </c>
      <c r="N138" s="80">
        <f ca="1">($C$19-($C$20-$C$19)*RAND())*PLTable[[#This Row],[revenue]]</f>
        <v>554.94830322243911</v>
      </c>
      <c r="O138" s="80">
        <f t="shared" si="12"/>
        <v>6000</v>
      </c>
      <c r="P138" s="80">
        <f t="shared" si="13"/>
        <v>3000</v>
      </c>
      <c r="Q13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3095.8153173399091</v>
      </c>
      <c r="R138" s="90">
        <f ca="1">PLTable[[#This Row],[revenue]]-PLTable[[#This Row],[COGS]]-PLTable[[#This Row],[VOE]]-PLTable[[#This Row],[FE ]]-PLTable[[#This Row],[IE]]</f>
        <v>8845.1866209711698</v>
      </c>
      <c r="S138" s="80">
        <f ca="1">PLTable[[#This Row],[revenue]]-PLTable[[#This Row],[COGS]]-PLTable[[#This Row],[VOE]]-PLTable[[#This Row],[FE ]]-PLTable[[#This Row],[IE]]-PLTable[[#This Row],[tax]]</f>
        <v>5749.3713036312602</v>
      </c>
    </row>
    <row r="139" spans="8:19" x14ac:dyDescent="0.25">
      <c r="H139" s="80">
        <f t="shared" si="14"/>
        <v>135</v>
      </c>
      <c r="I139" s="93">
        <f t="shared" ca="1" si="10"/>
        <v>75000</v>
      </c>
      <c r="J139" s="80">
        <f t="shared" ca="1" si="11"/>
        <v>1.5</v>
      </c>
      <c r="K139" s="80">
        <f ca="1">PLTable[[#This Row],[unit ]]*PLTable[[#This Row],[price]]</f>
        <v>112500</v>
      </c>
      <c r="L139" s="80">
        <f ca="1">(_xlfn.NORM.INV(RAND(),$C$15,$C$16))*PLTable[[#This Row],[revenue]]/100</f>
        <v>30161.762455944008</v>
      </c>
      <c r="M139" s="80">
        <f ca="1">PLTable[[#This Row],[COGS]]/PLTable[[#This Row],[revenue]]</f>
        <v>0.26810455516394677</v>
      </c>
      <c r="N139" s="80">
        <f ca="1">($C$19-($C$20-$C$19)*RAND())*PLTable[[#This Row],[revenue]]</f>
        <v>1929.2376136794703</v>
      </c>
      <c r="O139" s="80">
        <f t="shared" si="12"/>
        <v>6000</v>
      </c>
      <c r="P139" s="80">
        <f t="shared" si="13"/>
        <v>3000</v>
      </c>
      <c r="Q13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39274.949961707091</v>
      </c>
      <c r="R139" s="90">
        <f ca="1">PLTable[[#This Row],[revenue]]-PLTable[[#This Row],[COGS]]-PLTable[[#This Row],[VOE]]-PLTable[[#This Row],[FE ]]-PLTable[[#This Row],[IE]]</f>
        <v>71408.999930376522</v>
      </c>
      <c r="S139" s="80">
        <f ca="1">PLTable[[#This Row],[revenue]]-PLTable[[#This Row],[COGS]]-PLTable[[#This Row],[VOE]]-PLTable[[#This Row],[FE ]]-PLTable[[#This Row],[IE]]-PLTable[[#This Row],[tax]]</f>
        <v>32134.049968669431</v>
      </c>
    </row>
    <row r="140" spans="8:19" x14ac:dyDescent="0.25">
      <c r="H140" s="80">
        <f t="shared" si="14"/>
        <v>136</v>
      </c>
      <c r="I140" s="93">
        <f t="shared" ca="1" si="10"/>
        <v>75000</v>
      </c>
      <c r="J140" s="80">
        <f t="shared" ca="1" si="11"/>
        <v>1.5</v>
      </c>
      <c r="K140" s="80">
        <f ca="1">PLTable[[#This Row],[unit ]]*PLTable[[#This Row],[price]]</f>
        <v>112500</v>
      </c>
      <c r="L140" s="80">
        <f ca="1">(_xlfn.NORM.INV(RAND(),$C$15,$C$16))*PLTable[[#This Row],[revenue]]/100</f>
        <v>32282.050061055492</v>
      </c>
      <c r="M140" s="80">
        <f ca="1">PLTable[[#This Row],[COGS]]/PLTable[[#This Row],[revenue]]</f>
        <v>0.28695155609827105</v>
      </c>
      <c r="N140" s="80">
        <f ca="1">($C$19-($C$20-$C$19)*RAND())*PLTable[[#This Row],[revenue]]</f>
        <v>7575.9177403014746</v>
      </c>
      <c r="O140" s="80">
        <f t="shared" si="12"/>
        <v>6000</v>
      </c>
      <c r="P140" s="80">
        <f t="shared" si="13"/>
        <v>3000</v>
      </c>
      <c r="Q14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35003.117709253675</v>
      </c>
      <c r="R140" s="90">
        <f ca="1">PLTable[[#This Row],[revenue]]-PLTable[[#This Row],[COGS]]-PLTable[[#This Row],[VOE]]-PLTable[[#This Row],[FE ]]-PLTable[[#This Row],[IE]]</f>
        <v>63642.032198643035</v>
      </c>
      <c r="S140" s="80">
        <f ca="1">PLTable[[#This Row],[revenue]]-PLTable[[#This Row],[COGS]]-PLTable[[#This Row],[VOE]]-PLTable[[#This Row],[FE ]]-PLTable[[#This Row],[IE]]-PLTable[[#This Row],[tax]]</f>
        <v>28638.914489389361</v>
      </c>
    </row>
    <row r="141" spans="8:19" x14ac:dyDescent="0.25">
      <c r="H141" s="80">
        <f t="shared" si="14"/>
        <v>137</v>
      </c>
      <c r="I141" s="93">
        <f t="shared" ca="1" si="10"/>
        <v>10000</v>
      </c>
      <c r="J141" s="80">
        <f t="shared" ca="1" si="11"/>
        <v>1.5</v>
      </c>
      <c r="K141" s="80">
        <f ca="1">PLTable[[#This Row],[unit ]]*PLTable[[#This Row],[price]]</f>
        <v>15000</v>
      </c>
      <c r="L141" s="80">
        <f ca="1">(_xlfn.NORM.INV(RAND(),$C$15,$C$16))*PLTable[[#This Row],[revenue]]/100</f>
        <v>5897.2832105646839</v>
      </c>
      <c r="M141" s="80">
        <f ca="1">PLTable[[#This Row],[COGS]]/PLTable[[#This Row],[revenue]]</f>
        <v>0.39315221403764561</v>
      </c>
      <c r="N141" s="80">
        <f ca="1">($C$19-($C$20-$C$19)*RAND())*PLTable[[#This Row],[revenue]]</f>
        <v>311.65951729640324</v>
      </c>
      <c r="O141" s="80">
        <f t="shared" si="12"/>
        <v>6000</v>
      </c>
      <c r="P141" s="80">
        <f t="shared" si="13"/>
        <v>3000</v>
      </c>
      <c r="Q14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0</v>
      </c>
      <c r="R141" s="90">
        <f ca="1">PLTable[[#This Row],[revenue]]-PLTable[[#This Row],[COGS]]-PLTable[[#This Row],[VOE]]-PLTable[[#This Row],[FE ]]-PLTable[[#This Row],[IE]]</f>
        <v>-208.94272786108741</v>
      </c>
      <c r="S141" s="80">
        <f ca="1">PLTable[[#This Row],[revenue]]-PLTable[[#This Row],[COGS]]-PLTable[[#This Row],[VOE]]-PLTable[[#This Row],[FE ]]-PLTable[[#This Row],[IE]]-PLTable[[#This Row],[tax]]</f>
        <v>-208.94272786108741</v>
      </c>
    </row>
    <row r="142" spans="8:19" x14ac:dyDescent="0.25">
      <c r="H142" s="80">
        <f t="shared" si="14"/>
        <v>138</v>
      </c>
      <c r="I142" s="93">
        <f t="shared" ca="1" si="10"/>
        <v>75000</v>
      </c>
      <c r="J142" s="80">
        <f t="shared" ca="1" si="11"/>
        <v>2</v>
      </c>
      <c r="K142" s="80">
        <f ca="1">PLTable[[#This Row],[unit ]]*PLTable[[#This Row],[price]]</f>
        <v>150000</v>
      </c>
      <c r="L142" s="80">
        <f ca="1">(_xlfn.NORM.INV(RAND(),$C$15,$C$16))*PLTable[[#This Row],[revenue]]/100</f>
        <v>39858.366939151238</v>
      </c>
      <c r="M142" s="80">
        <f ca="1">PLTable[[#This Row],[COGS]]/PLTable[[#This Row],[revenue]]</f>
        <v>0.26572244626100827</v>
      </c>
      <c r="N142" s="80">
        <f ca="1">($C$19-($C$20-$C$19)*RAND())*PLTable[[#This Row],[revenue]]</f>
        <v>10581.373926876942</v>
      </c>
      <c r="O142" s="80">
        <f t="shared" si="12"/>
        <v>6000</v>
      </c>
      <c r="P142" s="80">
        <f t="shared" si="13"/>
        <v>3000</v>
      </c>
      <c r="Q14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49808.142523684503</v>
      </c>
      <c r="R142" s="90">
        <f ca="1">PLTable[[#This Row],[revenue]]-PLTable[[#This Row],[COGS]]-PLTable[[#This Row],[VOE]]-PLTable[[#This Row],[FE ]]-PLTable[[#This Row],[IE]]</f>
        <v>90560.25913397182</v>
      </c>
      <c r="S142" s="80">
        <f ca="1">PLTable[[#This Row],[revenue]]-PLTable[[#This Row],[COGS]]-PLTable[[#This Row],[VOE]]-PLTable[[#This Row],[FE ]]-PLTable[[#This Row],[IE]]-PLTable[[#This Row],[tax]]</f>
        <v>40752.116610287318</v>
      </c>
    </row>
    <row r="143" spans="8:19" x14ac:dyDescent="0.25">
      <c r="H143" s="80">
        <f t="shared" si="14"/>
        <v>139</v>
      </c>
      <c r="I143" s="93">
        <f t="shared" ca="1" si="10"/>
        <v>75000</v>
      </c>
      <c r="J143" s="80">
        <f t="shared" ca="1" si="11"/>
        <v>2.5</v>
      </c>
      <c r="K143" s="80">
        <f ca="1">PLTable[[#This Row],[unit ]]*PLTable[[#This Row],[price]]</f>
        <v>187500</v>
      </c>
      <c r="L143" s="80">
        <f ca="1">(_xlfn.NORM.INV(RAND(),$C$15,$C$16))*PLTable[[#This Row],[revenue]]/100</f>
        <v>45497.606725263482</v>
      </c>
      <c r="M143" s="80">
        <f ca="1">PLTable[[#This Row],[COGS]]/PLTable[[#This Row],[revenue]]</f>
        <v>0.24265390253473856</v>
      </c>
      <c r="N143" s="80">
        <f ca="1">($C$19-($C$20-$C$19)*RAND())*PLTable[[#This Row],[revenue]]</f>
        <v>8861.6551502973889</v>
      </c>
      <c r="O143" s="80">
        <f t="shared" si="12"/>
        <v>6000</v>
      </c>
      <c r="P143" s="80">
        <f t="shared" si="13"/>
        <v>3000</v>
      </c>
      <c r="Q14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68277.405968441541</v>
      </c>
      <c r="R143" s="90">
        <f ca="1">PLTable[[#This Row],[revenue]]-PLTable[[#This Row],[COGS]]-PLTable[[#This Row],[VOE]]-PLTable[[#This Row],[FE ]]-PLTable[[#This Row],[IE]]</f>
        <v>124140.73812443914</v>
      </c>
      <c r="S143" s="80">
        <f ca="1">PLTable[[#This Row],[revenue]]-PLTable[[#This Row],[COGS]]-PLTable[[#This Row],[VOE]]-PLTable[[#This Row],[FE ]]-PLTable[[#This Row],[IE]]-PLTable[[#This Row],[tax]]</f>
        <v>55863.332155997603</v>
      </c>
    </row>
    <row r="144" spans="8:19" x14ac:dyDescent="0.25">
      <c r="H144" s="80">
        <f t="shared" si="14"/>
        <v>140</v>
      </c>
      <c r="I144" s="93">
        <f t="shared" ca="1" si="10"/>
        <v>10000</v>
      </c>
      <c r="J144" s="80">
        <f t="shared" ca="1" si="11"/>
        <v>2</v>
      </c>
      <c r="K144" s="80">
        <f ca="1">PLTable[[#This Row],[unit ]]*PLTable[[#This Row],[price]]</f>
        <v>20000</v>
      </c>
      <c r="L144" s="80">
        <f ca="1">(_xlfn.NORM.INV(RAND(),$C$15,$C$16))*PLTable[[#This Row],[revenue]]/100</f>
        <v>5734.3353617890471</v>
      </c>
      <c r="M144" s="80">
        <f ca="1">PLTable[[#This Row],[COGS]]/PLTable[[#This Row],[revenue]]</f>
        <v>0.28671676808945235</v>
      </c>
      <c r="N144" s="80">
        <f ca="1">($C$19-($C$20-$C$19)*RAND())*PLTable[[#This Row],[revenue]]</f>
        <v>1116.4196149656163</v>
      </c>
      <c r="O144" s="80">
        <f t="shared" si="12"/>
        <v>6000</v>
      </c>
      <c r="P144" s="80">
        <f t="shared" si="13"/>
        <v>3000</v>
      </c>
      <c r="Q14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1452.2357581358681</v>
      </c>
      <c r="R144" s="90">
        <f ca="1">PLTable[[#This Row],[revenue]]-PLTable[[#This Row],[COGS]]-PLTable[[#This Row],[VOE]]-PLTable[[#This Row],[FE ]]-PLTable[[#This Row],[IE]]</f>
        <v>4149.2450232453375</v>
      </c>
      <c r="S144" s="80">
        <f ca="1">PLTable[[#This Row],[revenue]]-PLTable[[#This Row],[COGS]]-PLTable[[#This Row],[VOE]]-PLTable[[#This Row],[FE ]]-PLTable[[#This Row],[IE]]-PLTable[[#This Row],[tax]]</f>
        <v>2697.0092651094692</v>
      </c>
    </row>
    <row r="145" spans="8:19" x14ac:dyDescent="0.25">
      <c r="H145" s="80">
        <f t="shared" si="14"/>
        <v>141</v>
      </c>
      <c r="I145" s="93">
        <f t="shared" ca="1" si="10"/>
        <v>10000</v>
      </c>
      <c r="J145" s="80">
        <f t="shared" ca="1" si="11"/>
        <v>2.5</v>
      </c>
      <c r="K145" s="80">
        <f ca="1">PLTable[[#This Row],[unit ]]*PLTable[[#This Row],[price]]</f>
        <v>25000</v>
      </c>
      <c r="L145" s="80">
        <f ca="1">(_xlfn.NORM.INV(RAND(),$C$15,$C$16))*PLTable[[#This Row],[revenue]]/100</f>
        <v>6447.4811623759288</v>
      </c>
      <c r="M145" s="80">
        <f ca="1">PLTable[[#This Row],[COGS]]/PLTable[[#This Row],[revenue]]</f>
        <v>0.25789924649503715</v>
      </c>
      <c r="N145" s="80">
        <f ca="1">($C$19-($C$20-$C$19)*RAND())*PLTable[[#This Row],[revenue]]</f>
        <v>1924.5738566746475</v>
      </c>
      <c r="O145" s="80">
        <f t="shared" si="12"/>
        <v>6000</v>
      </c>
      <c r="P145" s="80">
        <f t="shared" si="13"/>
        <v>3000</v>
      </c>
      <c r="Q14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2669.7807433322973</v>
      </c>
      <c r="R145" s="90">
        <f ca="1">PLTable[[#This Row],[revenue]]-PLTable[[#This Row],[COGS]]-PLTable[[#This Row],[VOE]]-PLTable[[#This Row],[FE ]]-PLTable[[#This Row],[IE]]</f>
        <v>7627.9449809494217</v>
      </c>
      <c r="S145" s="80">
        <f ca="1">PLTable[[#This Row],[revenue]]-PLTable[[#This Row],[COGS]]-PLTable[[#This Row],[VOE]]-PLTable[[#This Row],[FE ]]-PLTable[[#This Row],[IE]]-PLTable[[#This Row],[tax]]</f>
        <v>4958.1642376171239</v>
      </c>
    </row>
    <row r="146" spans="8:19" x14ac:dyDescent="0.25">
      <c r="H146" s="80">
        <f t="shared" si="14"/>
        <v>142</v>
      </c>
      <c r="I146" s="93">
        <f t="shared" ca="1" si="10"/>
        <v>75000</v>
      </c>
      <c r="J146" s="80">
        <f t="shared" ca="1" si="11"/>
        <v>2</v>
      </c>
      <c r="K146" s="80">
        <f ca="1">PLTable[[#This Row],[unit ]]*PLTable[[#This Row],[price]]</f>
        <v>150000</v>
      </c>
      <c r="L146" s="80">
        <f ca="1">(_xlfn.NORM.INV(RAND(),$C$15,$C$16))*PLTable[[#This Row],[revenue]]/100</f>
        <v>42113.441487653443</v>
      </c>
      <c r="M146" s="80">
        <f ca="1">PLTable[[#This Row],[COGS]]/PLTable[[#This Row],[revenue]]</f>
        <v>0.28075627658435631</v>
      </c>
      <c r="N146" s="80">
        <f ca="1">($C$19-($C$20-$C$19)*RAND())*PLTable[[#This Row],[revenue]]</f>
        <v>5307.6765467357081</v>
      </c>
      <c r="O146" s="80">
        <f t="shared" si="12"/>
        <v>6000</v>
      </c>
      <c r="P146" s="80">
        <f t="shared" si="13"/>
        <v>3000</v>
      </c>
      <c r="Q14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51468.385081085973</v>
      </c>
      <c r="R146" s="90">
        <f ca="1">PLTable[[#This Row],[revenue]]-PLTable[[#This Row],[COGS]]-PLTable[[#This Row],[VOE]]-PLTable[[#This Row],[FE ]]-PLTable[[#This Row],[IE]]</f>
        <v>93578.881965610854</v>
      </c>
      <c r="S146" s="80">
        <f ca="1">PLTable[[#This Row],[revenue]]-PLTable[[#This Row],[COGS]]-PLTable[[#This Row],[VOE]]-PLTable[[#This Row],[FE ]]-PLTable[[#This Row],[IE]]-PLTable[[#This Row],[tax]]</f>
        <v>42110.49688452488</v>
      </c>
    </row>
    <row r="147" spans="8:19" x14ac:dyDescent="0.25">
      <c r="H147" s="80">
        <f t="shared" si="14"/>
        <v>143</v>
      </c>
      <c r="I147" s="93">
        <f t="shared" ca="1" si="10"/>
        <v>10000</v>
      </c>
      <c r="J147" s="80">
        <f t="shared" ca="1" si="11"/>
        <v>2.5</v>
      </c>
      <c r="K147" s="80">
        <f ca="1">PLTable[[#This Row],[unit ]]*PLTable[[#This Row],[price]]</f>
        <v>25000</v>
      </c>
      <c r="L147" s="80">
        <f ca="1">(_xlfn.NORM.INV(RAND(),$C$15,$C$16))*PLTable[[#This Row],[revenue]]/100</f>
        <v>6693.1788775033383</v>
      </c>
      <c r="M147" s="80">
        <f ca="1">PLTable[[#This Row],[COGS]]/PLTable[[#This Row],[revenue]]</f>
        <v>0.26772715510013351</v>
      </c>
      <c r="N147" s="80">
        <f ca="1">($C$19-($C$20-$C$19)*RAND())*PLTable[[#This Row],[revenue]]</f>
        <v>506.69474863491058</v>
      </c>
      <c r="O147" s="80">
        <f t="shared" si="12"/>
        <v>6000</v>
      </c>
      <c r="P147" s="80">
        <f t="shared" si="13"/>
        <v>3000</v>
      </c>
      <c r="Q14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3080.0442308516131</v>
      </c>
      <c r="R147" s="90">
        <f ca="1">PLTable[[#This Row],[revenue]]-PLTable[[#This Row],[COGS]]-PLTable[[#This Row],[VOE]]-PLTable[[#This Row],[FE ]]-PLTable[[#This Row],[IE]]</f>
        <v>8800.1263738617527</v>
      </c>
      <c r="S147" s="80">
        <f ca="1">PLTable[[#This Row],[revenue]]-PLTable[[#This Row],[COGS]]-PLTable[[#This Row],[VOE]]-PLTable[[#This Row],[FE ]]-PLTable[[#This Row],[IE]]-PLTable[[#This Row],[tax]]</f>
        <v>5720.0821430101396</v>
      </c>
    </row>
    <row r="148" spans="8:19" x14ac:dyDescent="0.25">
      <c r="H148" s="80">
        <f t="shared" si="14"/>
        <v>144</v>
      </c>
      <c r="I148" s="93">
        <f t="shared" ca="1" si="10"/>
        <v>10000</v>
      </c>
      <c r="J148" s="80">
        <f t="shared" ca="1" si="11"/>
        <v>1.5</v>
      </c>
      <c r="K148" s="80">
        <f ca="1">PLTable[[#This Row],[unit ]]*PLTable[[#This Row],[price]]</f>
        <v>15000</v>
      </c>
      <c r="L148" s="80">
        <f ca="1">(_xlfn.NORM.INV(RAND(),$C$15,$C$16))*PLTable[[#This Row],[revenue]]/100</f>
        <v>4058.672436173435</v>
      </c>
      <c r="M148" s="80">
        <f ca="1">PLTable[[#This Row],[COGS]]/PLTable[[#This Row],[revenue]]</f>
        <v>0.27057816241156235</v>
      </c>
      <c r="N148" s="80">
        <f ca="1">($C$19-($C$20-$C$19)*RAND())*PLTable[[#This Row],[revenue]]</f>
        <v>627.74664858462745</v>
      </c>
      <c r="O148" s="80">
        <f t="shared" si="12"/>
        <v>6000</v>
      </c>
      <c r="P148" s="80">
        <f t="shared" si="13"/>
        <v>3000</v>
      </c>
      <c r="Q14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459.75332033467856</v>
      </c>
      <c r="R148" s="90">
        <f ca="1">PLTable[[#This Row],[revenue]]-PLTable[[#This Row],[COGS]]-PLTable[[#This Row],[VOE]]-PLTable[[#This Row],[FE ]]-PLTable[[#This Row],[IE]]</f>
        <v>1313.5809152419388</v>
      </c>
      <c r="S148" s="80">
        <f ca="1">PLTable[[#This Row],[revenue]]-PLTable[[#This Row],[COGS]]-PLTable[[#This Row],[VOE]]-PLTable[[#This Row],[FE ]]-PLTable[[#This Row],[IE]]-PLTable[[#This Row],[tax]]</f>
        <v>853.82759490726016</v>
      </c>
    </row>
    <row r="149" spans="8:19" x14ac:dyDescent="0.25">
      <c r="H149" s="80">
        <f t="shared" si="14"/>
        <v>145</v>
      </c>
      <c r="I149" s="93">
        <f t="shared" ca="1" si="10"/>
        <v>10000</v>
      </c>
      <c r="J149" s="80">
        <f t="shared" ca="1" si="11"/>
        <v>2.5</v>
      </c>
      <c r="K149" s="80">
        <f ca="1">PLTable[[#This Row],[unit ]]*PLTable[[#This Row],[price]]</f>
        <v>25000</v>
      </c>
      <c r="L149" s="80">
        <f ca="1">(_xlfn.NORM.INV(RAND(),$C$15,$C$16))*PLTable[[#This Row],[revenue]]/100</f>
        <v>6179.8490293647737</v>
      </c>
      <c r="M149" s="80">
        <f ca="1">PLTable[[#This Row],[COGS]]/PLTable[[#This Row],[revenue]]</f>
        <v>0.24719396117459094</v>
      </c>
      <c r="N149" s="80">
        <f ca="1">($C$19-($C$20-$C$19)*RAND())*PLTable[[#This Row],[revenue]]</f>
        <v>1296.1812829782343</v>
      </c>
      <c r="O149" s="80">
        <f t="shared" si="12"/>
        <v>6000</v>
      </c>
      <c r="P149" s="80">
        <f t="shared" si="13"/>
        <v>3000</v>
      </c>
      <c r="Q14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2983.3893906799467</v>
      </c>
      <c r="R149" s="90">
        <f ca="1">PLTable[[#This Row],[revenue]]-PLTable[[#This Row],[COGS]]-PLTable[[#This Row],[VOE]]-PLTable[[#This Row],[FE ]]-PLTable[[#This Row],[IE]]</f>
        <v>8523.9696876569906</v>
      </c>
      <c r="S149" s="80">
        <f ca="1">PLTable[[#This Row],[revenue]]-PLTable[[#This Row],[COGS]]-PLTable[[#This Row],[VOE]]-PLTable[[#This Row],[FE ]]-PLTable[[#This Row],[IE]]-PLTable[[#This Row],[tax]]</f>
        <v>5540.5802969770439</v>
      </c>
    </row>
    <row r="150" spans="8:19" x14ac:dyDescent="0.25">
      <c r="H150" s="80">
        <f t="shared" si="14"/>
        <v>146</v>
      </c>
      <c r="I150" s="93">
        <f t="shared" ca="1" si="10"/>
        <v>10000</v>
      </c>
      <c r="J150" s="80">
        <f t="shared" ca="1" si="11"/>
        <v>1.5</v>
      </c>
      <c r="K150" s="80">
        <f ca="1">PLTable[[#This Row],[unit ]]*PLTable[[#This Row],[price]]</f>
        <v>15000</v>
      </c>
      <c r="L150" s="80">
        <f ca="1">(_xlfn.NORM.INV(RAND(),$C$15,$C$16))*PLTable[[#This Row],[revenue]]/100</f>
        <v>4224.1058749443901</v>
      </c>
      <c r="M150" s="80">
        <f ca="1">PLTable[[#This Row],[COGS]]/PLTable[[#This Row],[revenue]]</f>
        <v>0.28160705832962601</v>
      </c>
      <c r="N150" s="80">
        <f ca="1">($C$19-($C$20-$C$19)*RAND())*PLTable[[#This Row],[revenue]]</f>
        <v>573.23128519799673</v>
      </c>
      <c r="O150" s="80">
        <f t="shared" si="12"/>
        <v>6000</v>
      </c>
      <c r="P150" s="80">
        <f t="shared" si="13"/>
        <v>3000</v>
      </c>
      <c r="Q15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420.93199395016427</v>
      </c>
      <c r="R150" s="90">
        <f ca="1">PLTable[[#This Row],[revenue]]-PLTable[[#This Row],[COGS]]-PLTable[[#This Row],[VOE]]-PLTable[[#This Row],[FE ]]-PLTable[[#This Row],[IE]]</f>
        <v>1202.6628398576122</v>
      </c>
      <c r="S150" s="80">
        <f ca="1">PLTable[[#This Row],[revenue]]-PLTable[[#This Row],[COGS]]-PLTable[[#This Row],[VOE]]-PLTable[[#This Row],[FE ]]-PLTable[[#This Row],[IE]]-PLTable[[#This Row],[tax]]</f>
        <v>781.73084590744793</v>
      </c>
    </row>
    <row r="151" spans="8:19" x14ac:dyDescent="0.25">
      <c r="H151" s="80">
        <f t="shared" si="14"/>
        <v>147</v>
      </c>
      <c r="I151" s="93">
        <f t="shared" ca="1" si="10"/>
        <v>75000</v>
      </c>
      <c r="J151" s="80">
        <f t="shared" ca="1" si="11"/>
        <v>2</v>
      </c>
      <c r="K151" s="80">
        <f ca="1">PLTable[[#This Row],[unit ]]*PLTable[[#This Row],[price]]</f>
        <v>150000</v>
      </c>
      <c r="L151" s="80">
        <f ca="1">(_xlfn.NORM.INV(RAND(),$C$15,$C$16))*PLTable[[#This Row],[revenue]]/100</f>
        <v>31429.091274044727</v>
      </c>
      <c r="M151" s="80">
        <f ca="1">PLTable[[#This Row],[COGS]]/PLTable[[#This Row],[revenue]]</f>
        <v>0.20952727516029818</v>
      </c>
      <c r="N151" s="80">
        <f ca="1">($C$19-($C$20-$C$19)*RAND())*PLTable[[#This Row],[revenue]]</f>
        <v>2427.2739666960961</v>
      </c>
      <c r="O151" s="80">
        <f t="shared" si="12"/>
        <v>6000</v>
      </c>
      <c r="P151" s="80">
        <f t="shared" si="13"/>
        <v>3000</v>
      </c>
      <c r="Q15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58928.999117592553</v>
      </c>
      <c r="R151" s="90">
        <f ca="1">PLTable[[#This Row],[revenue]]-PLTable[[#This Row],[COGS]]-PLTable[[#This Row],[VOE]]-PLTable[[#This Row],[FE ]]-PLTable[[#This Row],[IE]]</f>
        <v>107143.63475925918</v>
      </c>
      <c r="S151" s="80">
        <f ca="1">PLTable[[#This Row],[revenue]]-PLTable[[#This Row],[COGS]]-PLTable[[#This Row],[VOE]]-PLTable[[#This Row],[FE ]]-PLTable[[#This Row],[IE]]-PLTable[[#This Row],[tax]]</f>
        <v>48214.635641666624</v>
      </c>
    </row>
    <row r="152" spans="8:19" x14ac:dyDescent="0.25">
      <c r="H152" s="80">
        <f t="shared" si="14"/>
        <v>148</v>
      </c>
      <c r="I152" s="93">
        <f t="shared" ca="1" si="10"/>
        <v>10000</v>
      </c>
      <c r="J152" s="80">
        <f t="shared" ca="1" si="11"/>
        <v>2</v>
      </c>
      <c r="K152" s="80">
        <f ca="1">PLTable[[#This Row],[unit ]]*PLTable[[#This Row],[price]]</f>
        <v>20000</v>
      </c>
      <c r="L152" s="80">
        <f ca="1">(_xlfn.NORM.INV(RAND(),$C$15,$C$16))*PLTable[[#This Row],[revenue]]/100</f>
        <v>4516.139287652305</v>
      </c>
      <c r="M152" s="80">
        <f ca="1">PLTable[[#This Row],[COGS]]/PLTable[[#This Row],[revenue]]</f>
        <v>0.22580696438261524</v>
      </c>
      <c r="N152" s="80">
        <f ca="1">($C$19-($C$20-$C$19)*RAND())*PLTable[[#This Row],[revenue]]</f>
        <v>135.50542031772167</v>
      </c>
      <c r="O152" s="80">
        <f t="shared" si="12"/>
        <v>6000</v>
      </c>
      <c r="P152" s="80">
        <f t="shared" si="13"/>
        <v>3000</v>
      </c>
      <c r="Q15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2221.9243522104898</v>
      </c>
      <c r="R152" s="90">
        <f ca="1">PLTable[[#This Row],[revenue]]-PLTable[[#This Row],[COGS]]-PLTable[[#This Row],[VOE]]-PLTable[[#This Row],[FE ]]-PLTable[[#This Row],[IE]]</f>
        <v>6348.3552920299717</v>
      </c>
      <c r="S152" s="80">
        <f ca="1">PLTable[[#This Row],[revenue]]-PLTable[[#This Row],[COGS]]-PLTable[[#This Row],[VOE]]-PLTable[[#This Row],[FE ]]-PLTable[[#This Row],[IE]]-PLTable[[#This Row],[tax]]</f>
        <v>4126.4309398194819</v>
      </c>
    </row>
    <row r="153" spans="8:19" x14ac:dyDescent="0.25">
      <c r="H153" s="80">
        <f t="shared" si="14"/>
        <v>149</v>
      </c>
      <c r="I153" s="93">
        <f t="shared" ca="1" si="10"/>
        <v>10000</v>
      </c>
      <c r="J153" s="80">
        <f t="shared" ca="1" si="11"/>
        <v>2</v>
      </c>
      <c r="K153" s="80">
        <f ca="1">PLTable[[#This Row],[unit ]]*PLTable[[#This Row],[price]]</f>
        <v>20000</v>
      </c>
      <c r="L153" s="80">
        <f ca="1">(_xlfn.NORM.INV(RAND(),$C$15,$C$16))*PLTable[[#This Row],[revenue]]/100</f>
        <v>6715.7669539102899</v>
      </c>
      <c r="M153" s="80">
        <f ca="1">PLTable[[#This Row],[COGS]]/PLTable[[#This Row],[revenue]]</f>
        <v>0.33578834769551452</v>
      </c>
      <c r="N153" s="80">
        <f ca="1">($C$19-($C$20-$C$19)*RAND())*PLTable[[#This Row],[revenue]]</f>
        <v>172.78540594984321</v>
      </c>
      <c r="O153" s="80">
        <f t="shared" si="12"/>
        <v>6000</v>
      </c>
      <c r="P153" s="80">
        <f t="shared" si="13"/>
        <v>3000</v>
      </c>
      <c r="Q15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1439.0066740489531</v>
      </c>
      <c r="R153" s="90">
        <f ca="1">PLTable[[#This Row],[revenue]]-PLTable[[#This Row],[COGS]]-PLTable[[#This Row],[VOE]]-PLTable[[#This Row],[FE ]]-PLTable[[#This Row],[IE]]</f>
        <v>4111.4476401398661</v>
      </c>
      <c r="S153" s="80">
        <f ca="1">PLTable[[#This Row],[revenue]]-PLTable[[#This Row],[COGS]]-PLTable[[#This Row],[VOE]]-PLTable[[#This Row],[FE ]]-PLTable[[#This Row],[IE]]-PLTable[[#This Row],[tax]]</f>
        <v>2672.4409660909132</v>
      </c>
    </row>
    <row r="154" spans="8:19" x14ac:dyDescent="0.25">
      <c r="H154" s="80">
        <f t="shared" si="14"/>
        <v>150</v>
      </c>
      <c r="I154" s="93">
        <f t="shared" ca="1" si="10"/>
        <v>75000</v>
      </c>
      <c r="J154" s="80">
        <f t="shared" ca="1" si="11"/>
        <v>1.5</v>
      </c>
      <c r="K154" s="80">
        <f ca="1">PLTable[[#This Row],[unit ]]*PLTable[[#This Row],[price]]</f>
        <v>112500</v>
      </c>
      <c r="L154" s="80">
        <f ca="1">(_xlfn.NORM.INV(RAND(),$C$15,$C$16))*PLTable[[#This Row],[revenue]]/100</f>
        <v>32163.692884864737</v>
      </c>
      <c r="M154" s="80">
        <f ca="1">PLTable[[#This Row],[COGS]]/PLTable[[#This Row],[revenue]]</f>
        <v>0.2858994923099088</v>
      </c>
      <c r="N154" s="80">
        <f ca="1">($C$19-($C$20-$C$19)*RAND())*PLTable[[#This Row],[revenue]]</f>
        <v>7767.8374792594777</v>
      </c>
      <c r="O154" s="80">
        <f t="shared" si="12"/>
        <v>6000</v>
      </c>
      <c r="P154" s="80">
        <f t="shared" si="13"/>
        <v>3000</v>
      </c>
      <c r="Q15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34962.65829973168</v>
      </c>
      <c r="R154" s="90">
        <f ca="1">PLTable[[#This Row],[revenue]]-PLTable[[#This Row],[COGS]]-PLTable[[#This Row],[VOE]]-PLTable[[#This Row],[FE ]]-PLTable[[#This Row],[IE]]</f>
        <v>63568.469635875779</v>
      </c>
      <c r="S154" s="80">
        <f ca="1">PLTable[[#This Row],[revenue]]-PLTable[[#This Row],[COGS]]-PLTable[[#This Row],[VOE]]-PLTable[[#This Row],[FE ]]-PLTable[[#This Row],[IE]]-PLTable[[#This Row],[tax]]</f>
        <v>28605.811336144099</v>
      </c>
    </row>
    <row r="155" spans="8:19" x14ac:dyDescent="0.25">
      <c r="H155" s="80">
        <f t="shared" si="14"/>
        <v>151</v>
      </c>
      <c r="I155" s="93">
        <f t="shared" ca="1" si="10"/>
        <v>75000</v>
      </c>
      <c r="J155" s="80">
        <f t="shared" ca="1" si="11"/>
        <v>2.5</v>
      </c>
      <c r="K155" s="80">
        <f ca="1">PLTable[[#This Row],[unit ]]*PLTable[[#This Row],[price]]</f>
        <v>187500</v>
      </c>
      <c r="L155" s="80">
        <f ca="1">(_xlfn.NORM.INV(RAND(),$C$15,$C$16))*PLTable[[#This Row],[revenue]]/100</f>
        <v>51059.83232019213</v>
      </c>
      <c r="M155" s="80">
        <f ca="1">PLTable[[#This Row],[COGS]]/PLTable[[#This Row],[revenue]]</f>
        <v>0.27231910570769136</v>
      </c>
      <c r="N155" s="80">
        <f ca="1">($C$19-($C$20-$C$19)*RAND())*PLTable[[#This Row],[revenue]]</f>
        <v>506.64673060023</v>
      </c>
      <c r="O155" s="80">
        <f t="shared" si="12"/>
        <v>6000</v>
      </c>
      <c r="P155" s="80">
        <f t="shared" si="13"/>
        <v>3000</v>
      </c>
      <c r="Q15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69813.436522064221</v>
      </c>
      <c r="R155" s="90">
        <f ca="1">PLTable[[#This Row],[revenue]]-PLTable[[#This Row],[COGS]]-PLTable[[#This Row],[VOE]]-PLTable[[#This Row],[FE ]]-PLTable[[#This Row],[IE]]</f>
        <v>126933.52094920765</v>
      </c>
      <c r="S155" s="80">
        <f ca="1">PLTable[[#This Row],[revenue]]-PLTable[[#This Row],[COGS]]-PLTable[[#This Row],[VOE]]-PLTable[[#This Row],[FE ]]-PLTable[[#This Row],[IE]]-PLTable[[#This Row],[tax]]</f>
        <v>57120.084427143433</v>
      </c>
    </row>
    <row r="156" spans="8:19" x14ac:dyDescent="0.25">
      <c r="H156" s="80">
        <f t="shared" si="14"/>
        <v>152</v>
      </c>
      <c r="I156" s="93">
        <f t="shared" ca="1" si="10"/>
        <v>10000</v>
      </c>
      <c r="J156" s="80">
        <f t="shared" ca="1" si="11"/>
        <v>2</v>
      </c>
      <c r="K156" s="80">
        <f ca="1">PLTable[[#This Row],[unit ]]*PLTable[[#This Row],[price]]</f>
        <v>20000</v>
      </c>
      <c r="L156" s="80">
        <f ca="1">(_xlfn.NORM.INV(RAND(),$C$15,$C$16))*PLTable[[#This Row],[revenue]]/100</f>
        <v>4779.4043139795367</v>
      </c>
      <c r="M156" s="80">
        <f ca="1">PLTable[[#This Row],[COGS]]/PLTable[[#This Row],[revenue]]</f>
        <v>0.23897021569897683</v>
      </c>
      <c r="N156" s="80">
        <f ca="1">($C$19-($C$20-$C$19)*RAND())*PLTable[[#This Row],[revenue]]</f>
        <v>8.4199245031574286</v>
      </c>
      <c r="O156" s="80">
        <f t="shared" si="12"/>
        <v>6000</v>
      </c>
      <c r="P156" s="80">
        <f t="shared" si="13"/>
        <v>3000</v>
      </c>
      <c r="Q15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2174.2615165310572</v>
      </c>
      <c r="R156" s="90">
        <f ca="1">PLTable[[#This Row],[revenue]]-PLTable[[#This Row],[COGS]]-PLTable[[#This Row],[VOE]]-PLTable[[#This Row],[FE ]]-PLTable[[#This Row],[IE]]</f>
        <v>6212.1757615173065</v>
      </c>
      <c r="S156" s="80">
        <f ca="1">PLTable[[#This Row],[revenue]]-PLTable[[#This Row],[COGS]]-PLTable[[#This Row],[VOE]]-PLTable[[#This Row],[FE ]]-PLTable[[#This Row],[IE]]-PLTable[[#This Row],[tax]]</f>
        <v>4037.9142449862493</v>
      </c>
    </row>
    <row r="157" spans="8:19" x14ac:dyDescent="0.25">
      <c r="H157" s="80">
        <f t="shared" si="14"/>
        <v>153</v>
      </c>
      <c r="I157" s="93">
        <f t="shared" ca="1" si="10"/>
        <v>75000</v>
      </c>
      <c r="J157" s="80">
        <f t="shared" ca="1" si="11"/>
        <v>2.5</v>
      </c>
      <c r="K157" s="80">
        <f ca="1">PLTable[[#This Row],[unit ]]*PLTable[[#This Row],[price]]</f>
        <v>187500</v>
      </c>
      <c r="L157" s="80">
        <f ca="1">(_xlfn.NORM.INV(RAND(),$C$15,$C$16))*PLTable[[#This Row],[revenue]]/100</f>
        <v>73027.96275884092</v>
      </c>
      <c r="M157" s="80">
        <f ca="1">PLTable[[#This Row],[COGS]]/PLTable[[#This Row],[revenue]]</f>
        <v>0.38948246804715159</v>
      </c>
      <c r="N157" s="80">
        <f ca="1">($C$19-($C$20-$C$19)*RAND())*PLTable[[#This Row],[revenue]]</f>
        <v>770.07782491401736</v>
      </c>
      <c r="O157" s="80">
        <f t="shared" si="12"/>
        <v>6000</v>
      </c>
      <c r="P157" s="80">
        <f t="shared" si="13"/>
        <v>3000</v>
      </c>
      <c r="Q15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57586.077678934795</v>
      </c>
      <c r="R157" s="90">
        <f ca="1">PLTable[[#This Row],[revenue]]-PLTable[[#This Row],[COGS]]-PLTable[[#This Row],[VOE]]-PLTable[[#This Row],[FE ]]-PLTable[[#This Row],[IE]]</f>
        <v>104701.95941624507</v>
      </c>
      <c r="S157" s="80">
        <f ca="1">PLTable[[#This Row],[revenue]]-PLTable[[#This Row],[COGS]]-PLTable[[#This Row],[VOE]]-PLTable[[#This Row],[FE ]]-PLTable[[#This Row],[IE]]-PLTable[[#This Row],[tax]]</f>
        <v>47115.881737310272</v>
      </c>
    </row>
    <row r="158" spans="8:19" x14ac:dyDescent="0.25">
      <c r="H158" s="80">
        <f t="shared" si="14"/>
        <v>154</v>
      </c>
      <c r="I158" s="93">
        <f t="shared" ca="1" si="10"/>
        <v>75000</v>
      </c>
      <c r="J158" s="80">
        <f t="shared" ca="1" si="11"/>
        <v>2</v>
      </c>
      <c r="K158" s="80">
        <f ca="1">PLTable[[#This Row],[unit ]]*PLTable[[#This Row],[price]]</f>
        <v>150000</v>
      </c>
      <c r="L158" s="80">
        <f ca="1">(_xlfn.NORM.INV(RAND(),$C$15,$C$16))*PLTable[[#This Row],[revenue]]/100</f>
        <v>55914.821115569073</v>
      </c>
      <c r="M158" s="80">
        <f ca="1">PLTable[[#This Row],[COGS]]/PLTable[[#This Row],[revenue]]</f>
        <v>0.37276547410379385</v>
      </c>
      <c r="N158" s="80">
        <f ca="1">($C$19-($C$20-$C$19)*RAND())*PLTable[[#This Row],[revenue]]</f>
        <v>12693.670258356022</v>
      </c>
      <c r="O158" s="80">
        <f t="shared" si="12"/>
        <v>6000</v>
      </c>
      <c r="P158" s="80">
        <f t="shared" si="13"/>
        <v>3000</v>
      </c>
      <c r="Q15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39815.329744341201</v>
      </c>
      <c r="R158" s="90">
        <f ca="1">PLTable[[#This Row],[revenue]]-PLTable[[#This Row],[COGS]]-PLTable[[#This Row],[VOE]]-PLTable[[#This Row],[FE ]]-PLTable[[#This Row],[IE]]</f>
        <v>72391.508626074909</v>
      </c>
      <c r="S158" s="80">
        <f ca="1">PLTable[[#This Row],[revenue]]-PLTable[[#This Row],[COGS]]-PLTable[[#This Row],[VOE]]-PLTable[[#This Row],[FE ]]-PLTable[[#This Row],[IE]]-PLTable[[#This Row],[tax]]</f>
        <v>32576.178881733707</v>
      </c>
    </row>
    <row r="159" spans="8:19" x14ac:dyDescent="0.25">
      <c r="H159" s="80">
        <f t="shared" si="14"/>
        <v>155</v>
      </c>
      <c r="I159" s="93">
        <f t="shared" ca="1" si="10"/>
        <v>10000</v>
      </c>
      <c r="J159" s="80">
        <f t="shared" ca="1" si="11"/>
        <v>2</v>
      </c>
      <c r="K159" s="80">
        <f ca="1">PLTable[[#This Row],[unit ]]*PLTable[[#This Row],[price]]</f>
        <v>20000</v>
      </c>
      <c r="L159" s="80">
        <f ca="1">(_xlfn.NORM.INV(RAND(),$C$15,$C$16))*PLTable[[#This Row],[revenue]]/100</f>
        <v>7181.3693086567173</v>
      </c>
      <c r="M159" s="80">
        <f ca="1">PLTable[[#This Row],[COGS]]/PLTable[[#This Row],[revenue]]</f>
        <v>0.35906846543283588</v>
      </c>
      <c r="N159" s="80">
        <f ca="1">($C$19-($C$20-$C$19)*RAND())*PLTable[[#This Row],[revenue]]</f>
        <v>1285.9708954809262</v>
      </c>
      <c r="O159" s="80">
        <f t="shared" si="12"/>
        <v>6000</v>
      </c>
      <c r="P159" s="80">
        <f t="shared" si="13"/>
        <v>3000</v>
      </c>
      <c r="Q15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886.43092855182431</v>
      </c>
      <c r="R159" s="90">
        <f ca="1">PLTable[[#This Row],[revenue]]-PLTable[[#This Row],[COGS]]-PLTable[[#This Row],[VOE]]-PLTable[[#This Row],[FE ]]-PLTable[[#This Row],[IE]]</f>
        <v>2532.6597958623552</v>
      </c>
      <c r="S159" s="80">
        <f ca="1">PLTable[[#This Row],[revenue]]-PLTable[[#This Row],[COGS]]-PLTable[[#This Row],[VOE]]-PLTable[[#This Row],[FE ]]-PLTable[[#This Row],[IE]]-PLTable[[#This Row],[tax]]</f>
        <v>1646.2288673105309</v>
      </c>
    </row>
    <row r="160" spans="8:19" x14ac:dyDescent="0.25">
      <c r="H160" s="80">
        <f t="shared" si="14"/>
        <v>156</v>
      </c>
      <c r="I160" s="93">
        <f t="shared" ca="1" si="10"/>
        <v>10000</v>
      </c>
      <c r="J160" s="80">
        <f t="shared" ca="1" si="11"/>
        <v>1.5</v>
      </c>
      <c r="K160" s="80">
        <f ca="1">PLTable[[#This Row],[unit ]]*PLTable[[#This Row],[price]]</f>
        <v>15000</v>
      </c>
      <c r="L160" s="80">
        <f ca="1">(_xlfn.NORM.INV(RAND(),$C$15,$C$16))*PLTable[[#This Row],[revenue]]/100</f>
        <v>4259.9717208326501</v>
      </c>
      <c r="M160" s="80">
        <f ca="1">PLTable[[#This Row],[COGS]]/PLTable[[#This Row],[revenue]]</f>
        <v>0.28399811472217668</v>
      </c>
      <c r="N160" s="80">
        <f ca="1">($C$19-($C$20-$C$19)*RAND())*PLTable[[#This Row],[revenue]]</f>
        <v>1379.6828391575034</v>
      </c>
      <c r="O160" s="80">
        <f t="shared" si="12"/>
        <v>6000</v>
      </c>
      <c r="P160" s="80">
        <f t="shared" si="13"/>
        <v>3000</v>
      </c>
      <c r="Q16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126.12090400344586</v>
      </c>
      <c r="R160" s="90">
        <f ca="1">PLTable[[#This Row],[revenue]]-PLTable[[#This Row],[COGS]]-PLTable[[#This Row],[VOE]]-PLTable[[#This Row],[FE ]]-PLTable[[#This Row],[IE]]</f>
        <v>360.34544000984533</v>
      </c>
      <c r="S160" s="80">
        <f ca="1">PLTable[[#This Row],[revenue]]-PLTable[[#This Row],[COGS]]-PLTable[[#This Row],[VOE]]-PLTable[[#This Row],[FE ]]-PLTable[[#This Row],[IE]]-PLTable[[#This Row],[tax]]</f>
        <v>234.22453600639949</v>
      </c>
    </row>
    <row r="161" spans="8:19" x14ac:dyDescent="0.25">
      <c r="H161" s="80">
        <f t="shared" si="14"/>
        <v>157</v>
      </c>
      <c r="I161" s="93">
        <f t="shared" ref="I161:I224" ca="1" si="15">VLOOKUP(RAND(),$B$4:$C$6,2)</f>
        <v>10000</v>
      </c>
      <c r="J161" s="80">
        <f t="shared" ref="J161:J224" ca="1" si="16">VLOOKUP(RAND(),$B$9:$C$12,2)</f>
        <v>2.5</v>
      </c>
      <c r="K161" s="80">
        <f ca="1">PLTable[[#This Row],[unit ]]*PLTable[[#This Row],[price]]</f>
        <v>25000</v>
      </c>
      <c r="L161" s="80">
        <f ca="1">(_xlfn.NORM.INV(RAND(),$C$15,$C$16))*PLTable[[#This Row],[revenue]]/100</f>
        <v>7488.6705575328351</v>
      </c>
      <c r="M161" s="80">
        <f ca="1">PLTable[[#This Row],[COGS]]/PLTable[[#This Row],[revenue]]</f>
        <v>0.29954682230131341</v>
      </c>
      <c r="N161" s="80">
        <f ca="1">($C$19-($C$20-$C$19)*RAND())*PLTable[[#This Row],[revenue]]</f>
        <v>1794.6078651351258</v>
      </c>
      <c r="O161" s="80">
        <f t="shared" ref="O161:O224" si="17">$B$23</f>
        <v>6000</v>
      </c>
      <c r="P161" s="80">
        <f t="shared" ref="P161:P224" si="18">$C$23</f>
        <v>3000</v>
      </c>
      <c r="Q16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2350.8525520662138</v>
      </c>
      <c r="R161" s="90">
        <f ca="1">PLTable[[#This Row],[revenue]]-PLTable[[#This Row],[COGS]]-PLTable[[#This Row],[VOE]]-PLTable[[#This Row],[FE ]]-PLTable[[#This Row],[IE]]</f>
        <v>6716.7215773320404</v>
      </c>
      <c r="S161" s="80">
        <f ca="1">PLTable[[#This Row],[revenue]]-PLTable[[#This Row],[COGS]]-PLTable[[#This Row],[VOE]]-PLTable[[#This Row],[FE ]]-PLTable[[#This Row],[IE]]-PLTable[[#This Row],[tax]]</f>
        <v>4365.8690252658271</v>
      </c>
    </row>
    <row r="162" spans="8:19" x14ac:dyDescent="0.25">
      <c r="H162" s="80">
        <f t="shared" si="14"/>
        <v>158</v>
      </c>
      <c r="I162" s="93">
        <f t="shared" ca="1" si="15"/>
        <v>10000</v>
      </c>
      <c r="J162" s="80">
        <f t="shared" ca="1" si="16"/>
        <v>2.5</v>
      </c>
      <c r="K162" s="80">
        <f ca="1">PLTable[[#This Row],[unit ]]*PLTable[[#This Row],[price]]</f>
        <v>25000</v>
      </c>
      <c r="L162" s="80">
        <f ca="1">(_xlfn.NORM.INV(RAND(),$C$15,$C$16))*PLTable[[#This Row],[revenue]]/100</f>
        <v>6149.4693386597655</v>
      </c>
      <c r="M162" s="80">
        <f ca="1">PLTable[[#This Row],[COGS]]/PLTable[[#This Row],[revenue]]</f>
        <v>0.24597877354639061</v>
      </c>
      <c r="N162" s="80">
        <f ca="1">($C$19-($C$20-$C$19)*RAND())*PLTable[[#This Row],[revenue]]</f>
        <v>307.40749840270814</v>
      </c>
      <c r="O162" s="80">
        <f t="shared" si="17"/>
        <v>6000</v>
      </c>
      <c r="P162" s="80">
        <f t="shared" si="18"/>
        <v>3000</v>
      </c>
      <c r="Q16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3340.0931070281349</v>
      </c>
      <c r="R162" s="90">
        <f ca="1">PLTable[[#This Row],[revenue]]-PLTable[[#This Row],[COGS]]-PLTable[[#This Row],[VOE]]-PLTable[[#This Row],[FE ]]-PLTable[[#This Row],[IE]]</f>
        <v>9543.1231629375288</v>
      </c>
      <c r="S162" s="80">
        <f ca="1">PLTable[[#This Row],[revenue]]-PLTable[[#This Row],[COGS]]-PLTable[[#This Row],[VOE]]-PLTable[[#This Row],[FE ]]-PLTable[[#This Row],[IE]]-PLTable[[#This Row],[tax]]</f>
        <v>6203.0300559093939</v>
      </c>
    </row>
    <row r="163" spans="8:19" x14ac:dyDescent="0.25">
      <c r="H163" s="80">
        <f t="shared" si="14"/>
        <v>159</v>
      </c>
      <c r="I163" s="93">
        <f t="shared" ca="1" si="15"/>
        <v>10000</v>
      </c>
      <c r="J163" s="80">
        <f t="shared" ca="1" si="16"/>
        <v>2.5</v>
      </c>
      <c r="K163" s="80">
        <f ca="1">PLTable[[#This Row],[unit ]]*PLTable[[#This Row],[price]]</f>
        <v>25000</v>
      </c>
      <c r="L163" s="80">
        <f ca="1">(_xlfn.NORM.INV(RAND(),$C$15,$C$16))*PLTable[[#This Row],[revenue]]/100</f>
        <v>5545.0105930262953</v>
      </c>
      <c r="M163" s="80">
        <f ca="1">PLTable[[#This Row],[COGS]]/PLTable[[#This Row],[revenue]]</f>
        <v>0.2218004237210518</v>
      </c>
      <c r="N163" s="80">
        <f ca="1">($C$19-($C$20-$C$19)*RAND())*PLTable[[#This Row],[revenue]]</f>
        <v>876.72952680570643</v>
      </c>
      <c r="O163" s="80">
        <f t="shared" si="17"/>
        <v>6000</v>
      </c>
      <c r="P163" s="80">
        <f t="shared" si="18"/>
        <v>3000</v>
      </c>
      <c r="Q16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3352.3909580587997</v>
      </c>
      <c r="R163" s="90">
        <f ca="1">PLTable[[#This Row],[revenue]]-PLTable[[#This Row],[COGS]]-PLTable[[#This Row],[VOE]]-PLTable[[#This Row],[FE ]]-PLTable[[#This Row],[IE]]</f>
        <v>9578.2598801679997</v>
      </c>
      <c r="S163" s="80">
        <f ca="1">PLTable[[#This Row],[revenue]]-PLTable[[#This Row],[COGS]]-PLTable[[#This Row],[VOE]]-PLTable[[#This Row],[FE ]]-PLTable[[#This Row],[IE]]-PLTable[[#This Row],[tax]]</f>
        <v>6225.8689221092</v>
      </c>
    </row>
    <row r="164" spans="8:19" x14ac:dyDescent="0.25">
      <c r="H164" s="80">
        <f t="shared" si="14"/>
        <v>160</v>
      </c>
      <c r="I164" s="93">
        <f t="shared" ca="1" si="15"/>
        <v>75000</v>
      </c>
      <c r="J164" s="80">
        <f t="shared" ca="1" si="16"/>
        <v>1.5</v>
      </c>
      <c r="K164" s="80">
        <f ca="1">PLTable[[#This Row],[unit ]]*PLTable[[#This Row],[price]]</f>
        <v>112500</v>
      </c>
      <c r="L164" s="80">
        <f ca="1">(_xlfn.NORM.INV(RAND(),$C$15,$C$16))*PLTable[[#This Row],[revenue]]/100</f>
        <v>40860.336881379808</v>
      </c>
      <c r="M164" s="80">
        <f ca="1">PLTable[[#This Row],[COGS]]/PLTable[[#This Row],[revenue]]</f>
        <v>0.36320299450115384</v>
      </c>
      <c r="N164" s="80">
        <f ca="1">($C$19-($C$20-$C$19)*RAND())*PLTable[[#This Row],[revenue]]</f>
        <v>2037.7966065990952</v>
      </c>
      <c r="O164" s="80">
        <f t="shared" si="17"/>
        <v>6000</v>
      </c>
      <c r="P164" s="80">
        <f t="shared" si="18"/>
        <v>3000</v>
      </c>
      <c r="Q16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33331.026581611615</v>
      </c>
      <c r="R164" s="90">
        <f ca="1">PLTable[[#This Row],[revenue]]-PLTable[[#This Row],[COGS]]-PLTable[[#This Row],[VOE]]-PLTable[[#This Row],[FE ]]-PLTable[[#This Row],[IE]]</f>
        <v>60601.866512021108</v>
      </c>
      <c r="S164" s="80">
        <f ca="1">PLTable[[#This Row],[revenue]]-PLTable[[#This Row],[COGS]]-PLTable[[#This Row],[VOE]]-PLTable[[#This Row],[FE ]]-PLTable[[#This Row],[IE]]-PLTable[[#This Row],[tax]]</f>
        <v>27270.839930409493</v>
      </c>
    </row>
    <row r="165" spans="8:19" x14ac:dyDescent="0.25">
      <c r="H165" s="80">
        <f t="shared" si="14"/>
        <v>161</v>
      </c>
      <c r="I165" s="93">
        <f t="shared" ca="1" si="15"/>
        <v>10000</v>
      </c>
      <c r="J165" s="80">
        <f t="shared" ca="1" si="16"/>
        <v>2.5</v>
      </c>
      <c r="K165" s="80">
        <f ca="1">PLTable[[#This Row],[unit ]]*PLTable[[#This Row],[price]]</f>
        <v>25000</v>
      </c>
      <c r="L165" s="80">
        <f ca="1">(_xlfn.NORM.INV(RAND(),$C$15,$C$16))*PLTable[[#This Row],[revenue]]/100</f>
        <v>5355.8919162161937</v>
      </c>
      <c r="M165" s="80">
        <f ca="1">PLTable[[#This Row],[COGS]]/PLTable[[#This Row],[revenue]]</f>
        <v>0.21423567664864776</v>
      </c>
      <c r="N165" s="80">
        <f ca="1">($C$19-($C$20-$C$19)*RAND())*PLTable[[#This Row],[revenue]]</f>
        <v>352.31159813243795</v>
      </c>
      <c r="O165" s="80">
        <f t="shared" si="17"/>
        <v>6000</v>
      </c>
      <c r="P165" s="80">
        <f t="shared" si="18"/>
        <v>3000</v>
      </c>
      <c r="Q16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3602.1287699779787</v>
      </c>
      <c r="R165" s="90">
        <f ca="1">PLTable[[#This Row],[revenue]]-PLTable[[#This Row],[COGS]]-PLTable[[#This Row],[VOE]]-PLTable[[#This Row],[FE ]]-PLTable[[#This Row],[IE]]</f>
        <v>10291.796485651368</v>
      </c>
      <c r="S165" s="80">
        <f ca="1">PLTable[[#This Row],[revenue]]-PLTable[[#This Row],[COGS]]-PLTable[[#This Row],[VOE]]-PLTable[[#This Row],[FE ]]-PLTable[[#This Row],[IE]]-PLTable[[#This Row],[tax]]</f>
        <v>6689.6677156733895</v>
      </c>
    </row>
    <row r="166" spans="8:19" x14ac:dyDescent="0.25">
      <c r="H166" s="80">
        <f t="shared" si="14"/>
        <v>162</v>
      </c>
      <c r="I166" s="93">
        <f t="shared" ca="1" si="15"/>
        <v>10000</v>
      </c>
      <c r="J166" s="80">
        <f t="shared" ca="1" si="16"/>
        <v>2.5</v>
      </c>
      <c r="K166" s="80">
        <f ca="1">PLTable[[#This Row],[unit ]]*PLTable[[#This Row],[price]]</f>
        <v>25000</v>
      </c>
      <c r="L166" s="80">
        <f ca="1">(_xlfn.NORM.INV(RAND(),$C$15,$C$16))*PLTable[[#This Row],[revenue]]/100</f>
        <v>7219.122593414224</v>
      </c>
      <c r="M166" s="80">
        <f ca="1">PLTable[[#This Row],[COGS]]/PLTable[[#This Row],[revenue]]</f>
        <v>0.28876490373656893</v>
      </c>
      <c r="N166" s="80">
        <f ca="1">($C$19-($C$20-$C$19)*RAND())*PLTable[[#This Row],[revenue]]</f>
        <v>894.37892124979089</v>
      </c>
      <c r="O166" s="80">
        <f t="shared" si="17"/>
        <v>6000</v>
      </c>
      <c r="P166" s="80">
        <f t="shared" si="18"/>
        <v>3000</v>
      </c>
      <c r="Q16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2760.2744698675947</v>
      </c>
      <c r="R166" s="90">
        <f ca="1">PLTable[[#This Row],[revenue]]-PLTable[[#This Row],[COGS]]-PLTable[[#This Row],[VOE]]-PLTable[[#This Row],[FE ]]-PLTable[[#This Row],[IE]]</f>
        <v>7886.4984853359856</v>
      </c>
      <c r="S166" s="80">
        <f ca="1">PLTable[[#This Row],[revenue]]-PLTable[[#This Row],[COGS]]-PLTable[[#This Row],[VOE]]-PLTable[[#This Row],[FE ]]-PLTable[[#This Row],[IE]]-PLTable[[#This Row],[tax]]</f>
        <v>5126.2240154683914</v>
      </c>
    </row>
    <row r="167" spans="8:19" x14ac:dyDescent="0.25">
      <c r="H167" s="80">
        <f t="shared" si="14"/>
        <v>163</v>
      </c>
      <c r="I167" s="93">
        <f t="shared" ca="1" si="15"/>
        <v>10000</v>
      </c>
      <c r="J167" s="80">
        <f t="shared" ca="1" si="16"/>
        <v>2</v>
      </c>
      <c r="K167" s="80">
        <f ca="1">PLTable[[#This Row],[unit ]]*PLTable[[#This Row],[price]]</f>
        <v>20000</v>
      </c>
      <c r="L167" s="80">
        <f ca="1">(_xlfn.NORM.INV(RAND(),$C$15,$C$16))*PLTable[[#This Row],[revenue]]/100</f>
        <v>5566.5423805851224</v>
      </c>
      <c r="M167" s="80">
        <f ca="1">PLTable[[#This Row],[COGS]]/PLTable[[#This Row],[revenue]]</f>
        <v>0.27832711902925611</v>
      </c>
      <c r="N167" s="80">
        <f ca="1">($C$19-($C$20-$C$19)*RAND())*PLTable[[#This Row],[revenue]]</f>
        <v>1650.9060273186337</v>
      </c>
      <c r="O167" s="80">
        <f t="shared" si="17"/>
        <v>6000</v>
      </c>
      <c r="P167" s="80">
        <f t="shared" si="18"/>
        <v>3000</v>
      </c>
      <c r="Q16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1323.8930572336853</v>
      </c>
      <c r="R167" s="90">
        <f ca="1">PLTable[[#This Row],[revenue]]-PLTable[[#This Row],[COGS]]-PLTable[[#This Row],[VOE]]-PLTable[[#This Row],[FE ]]-PLTable[[#This Row],[IE]]</f>
        <v>3782.5515920962443</v>
      </c>
      <c r="S167" s="80">
        <f ca="1">PLTable[[#This Row],[revenue]]-PLTable[[#This Row],[COGS]]-PLTable[[#This Row],[VOE]]-PLTable[[#This Row],[FE ]]-PLTable[[#This Row],[IE]]-PLTable[[#This Row],[tax]]</f>
        <v>2458.658534862559</v>
      </c>
    </row>
    <row r="168" spans="8:19" x14ac:dyDescent="0.25">
      <c r="H168" s="80">
        <f t="shared" si="14"/>
        <v>164</v>
      </c>
      <c r="I168" s="93">
        <f t="shared" ca="1" si="15"/>
        <v>10000</v>
      </c>
      <c r="J168" s="80">
        <f t="shared" ca="1" si="16"/>
        <v>1.5</v>
      </c>
      <c r="K168" s="80">
        <f ca="1">PLTable[[#This Row],[unit ]]*PLTable[[#This Row],[price]]</f>
        <v>15000</v>
      </c>
      <c r="L168" s="80">
        <f ca="1">(_xlfn.NORM.INV(RAND(),$C$15,$C$16))*PLTable[[#This Row],[revenue]]/100</f>
        <v>4151.0106230460051</v>
      </c>
      <c r="M168" s="80">
        <f ca="1">PLTable[[#This Row],[COGS]]/PLTable[[#This Row],[revenue]]</f>
        <v>0.27673404153640035</v>
      </c>
      <c r="N168" s="80">
        <f ca="1">($C$19-($C$20-$C$19)*RAND())*PLTable[[#This Row],[revenue]]</f>
        <v>586.55880838570488</v>
      </c>
      <c r="O168" s="80">
        <f t="shared" si="17"/>
        <v>6000</v>
      </c>
      <c r="P168" s="80">
        <f t="shared" si="18"/>
        <v>3000</v>
      </c>
      <c r="Q16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441.85069899890158</v>
      </c>
      <c r="R168" s="90">
        <f ca="1">PLTable[[#This Row],[revenue]]-PLTable[[#This Row],[COGS]]-PLTable[[#This Row],[VOE]]-PLTable[[#This Row],[FE ]]-PLTable[[#This Row],[IE]]</f>
        <v>1262.4305685682903</v>
      </c>
      <c r="S168" s="80">
        <f ca="1">PLTable[[#This Row],[revenue]]-PLTable[[#This Row],[COGS]]-PLTable[[#This Row],[VOE]]-PLTable[[#This Row],[FE ]]-PLTable[[#This Row],[IE]]-PLTable[[#This Row],[tax]]</f>
        <v>820.57986956938862</v>
      </c>
    </row>
    <row r="169" spans="8:19" x14ac:dyDescent="0.25">
      <c r="H169" s="80">
        <f t="shared" si="14"/>
        <v>165</v>
      </c>
      <c r="I169" s="93">
        <f t="shared" ca="1" si="15"/>
        <v>10000</v>
      </c>
      <c r="J169" s="80">
        <f t="shared" ca="1" si="16"/>
        <v>2</v>
      </c>
      <c r="K169" s="80">
        <f ca="1">PLTable[[#This Row],[unit ]]*PLTable[[#This Row],[price]]</f>
        <v>20000</v>
      </c>
      <c r="L169" s="80">
        <f ca="1">(_xlfn.NORM.INV(RAND(),$C$15,$C$16))*PLTable[[#This Row],[revenue]]/100</f>
        <v>6582.3761795914652</v>
      </c>
      <c r="M169" s="80">
        <f ca="1">PLTable[[#This Row],[COGS]]/PLTable[[#This Row],[revenue]]</f>
        <v>0.32911880897957324</v>
      </c>
      <c r="N169" s="80">
        <f ca="1">($C$19-($C$20-$C$19)*RAND())*PLTable[[#This Row],[revenue]]</f>
        <v>756.73299384546465</v>
      </c>
      <c r="O169" s="80">
        <f t="shared" si="17"/>
        <v>6000</v>
      </c>
      <c r="P169" s="80">
        <f t="shared" si="18"/>
        <v>3000</v>
      </c>
      <c r="Q16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1281.3117892970747</v>
      </c>
      <c r="R169" s="90">
        <f ca="1">PLTable[[#This Row],[revenue]]-PLTable[[#This Row],[COGS]]-PLTable[[#This Row],[VOE]]-PLTable[[#This Row],[FE ]]-PLTable[[#This Row],[IE]]</f>
        <v>3660.8908265630707</v>
      </c>
      <c r="S169" s="80">
        <f ca="1">PLTable[[#This Row],[revenue]]-PLTable[[#This Row],[COGS]]-PLTable[[#This Row],[VOE]]-PLTable[[#This Row],[FE ]]-PLTable[[#This Row],[IE]]-PLTable[[#This Row],[tax]]</f>
        <v>2379.5790372659958</v>
      </c>
    </row>
    <row r="170" spans="8:19" x14ac:dyDescent="0.25">
      <c r="H170" s="80">
        <f t="shared" si="14"/>
        <v>166</v>
      </c>
      <c r="I170" s="93">
        <f t="shared" ca="1" si="15"/>
        <v>10000</v>
      </c>
      <c r="J170" s="80">
        <f t="shared" ca="1" si="16"/>
        <v>1.5</v>
      </c>
      <c r="K170" s="80">
        <f ca="1">PLTable[[#This Row],[unit ]]*PLTable[[#This Row],[price]]</f>
        <v>15000</v>
      </c>
      <c r="L170" s="80">
        <f ca="1">(_xlfn.NORM.INV(RAND(),$C$15,$C$16))*PLTable[[#This Row],[revenue]]/100</f>
        <v>5208.758489051932</v>
      </c>
      <c r="M170" s="80">
        <f ca="1">PLTable[[#This Row],[COGS]]/PLTable[[#This Row],[revenue]]</f>
        <v>0.34725056593679549</v>
      </c>
      <c r="N170" s="80">
        <f ca="1">($C$19-($C$20-$C$19)*RAND())*PLTable[[#This Row],[revenue]]</f>
        <v>962.54747736653962</v>
      </c>
      <c r="O170" s="80">
        <f t="shared" si="17"/>
        <v>6000</v>
      </c>
      <c r="P170" s="80">
        <f t="shared" si="18"/>
        <v>3000</v>
      </c>
      <c r="Q17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0</v>
      </c>
      <c r="R170" s="90">
        <f ca="1">PLTable[[#This Row],[revenue]]-PLTable[[#This Row],[COGS]]-PLTable[[#This Row],[VOE]]-PLTable[[#This Row],[FE ]]-PLTable[[#This Row],[IE]]</f>
        <v>-171.30596641847114</v>
      </c>
      <c r="S170" s="80">
        <f ca="1">PLTable[[#This Row],[revenue]]-PLTable[[#This Row],[COGS]]-PLTable[[#This Row],[VOE]]-PLTable[[#This Row],[FE ]]-PLTable[[#This Row],[IE]]-PLTable[[#This Row],[tax]]</f>
        <v>-171.30596641847114</v>
      </c>
    </row>
    <row r="171" spans="8:19" x14ac:dyDescent="0.25">
      <c r="H171" s="80">
        <f t="shared" si="14"/>
        <v>167</v>
      </c>
      <c r="I171" s="93">
        <f t="shared" ca="1" si="15"/>
        <v>75000</v>
      </c>
      <c r="J171" s="80">
        <f t="shared" ca="1" si="16"/>
        <v>2.5</v>
      </c>
      <c r="K171" s="80">
        <f ca="1">PLTable[[#This Row],[unit ]]*PLTable[[#This Row],[price]]</f>
        <v>187500</v>
      </c>
      <c r="L171" s="80">
        <f ca="1">(_xlfn.NORM.INV(RAND(),$C$15,$C$16))*PLTable[[#This Row],[revenue]]/100</f>
        <v>62466.609999713786</v>
      </c>
      <c r="M171" s="80">
        <f ca="1">PLTable[[#This Row],[COGS]]/PLTable[[#This Row],[revenue]]</f>
        <v>0.33315525333180684</v>
      </c>
      <c r="N171" s="80">
        <f ca="1">($C$19-($C$20-$C$19)*RAND())*PLTable[[#This Row],[revenue]]</f>
        <v>13031.956428732588</v>
      </c>
      <c r="O171" s="80">
        <f t="shared" si="17"/>
        <v>6000</v>
      </c>
      <c r="P171" s="80">
        <f t="shared" si="18"/>
        <v>3000</v>
      </c>
      <c r="Q17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56650.788464354504</v>
      </c>
      <c r="R171" s="90">
        <f ca="1">PLTable[[#This Row],[revenue]]-PLTable[[#This Row],[COGS]]-PLTable[[#This Row],[VOE]]-PLTable[[#This Row],[FE ]]-PLTable[[#This Row],[IE]]</f>
        <v>103001.43357155363</v>
      </c>
      <c r="S171" s="80">
        <f ca="1">PLTable[[#This Row],[revenue]]-PLTable[[#This Row],[COGS]]-PLTable[[#This Row],[VOE]]-PLTable[[#This Row],[FE ]]-PLTable[[#This Row],[IE]]-PLTable[[#This Row],[tax]]</f>
        <v>46350.645107199125</v>
      </c>
    </row>
    <row r="172" spans="8:19" x14ac:dyDescent="0.25">
      <c r="H172" s="80">
        <f t="shared" si="14"/>
        <v>168</v>
      </c>
      <c r="I172" s="93">
        <f t="shared" ca="1" si="15"/>
        <v>10000</v>
      </c>
      <c r="J172" s="80">
        <f t="shared" ca="1" si="16"/>
        <v>2</v>
      </c>
      <c r="K172" s="80">
        <f ca="1">PLTable[[#This Row],[unit ]]*PLTable[[#This Row],[price]]</f>
        <v>20000</v>
      </c>
      <c r="L172" s="80">
        <f ca="1">(_xlfn.NORM.INV(RAND(),$C$15,$C$16))*PLTable[[#This Row],[revenue]]/100</f>
        <v>5260.9395851474546</v>
      </c>
      <c r="M172" s="80">
        <f ca="1">PLTable[[#This Row],[COGS]]/PLTable[[#This Row],[revenue]]</f>
        <v>0.26304697925737275</v>
      </c>
      <c r="N172" s="80">
        <f ca="1">($C$19-($C$20-$C$19)*RAND())*PLTable[[#This Row],[revenue]]</f>
        <v>1126.7259250505467</v>
      </c>
      <c r="O172" s="80">
        <f t="shared" si="17"/>
        <v>6000</v>
      </c>
      <c r="P172" s="80">
        <f t="shared" si="18"/>
        <v>3000</v>
      </c>
      <c r="Q17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1614.3170714306993</v>
      </c>
      <c r="R172" s="90">
        <f ca="1">PLTable[[#This Row],[revenue]]-PLTable[[#This Row],[COGS]]-PLTable[[#This Row],[VOE]]-PLTable[[#This Row],[FE ]]-PLTable[[#This Row],[IE]]</f>
        <v>4612.3344898019986</v>
      </c>
      <c r="S172" s="80">
        <f ca="1">PLTable[[#This Row],[revenue]]-PLTable[[#This Row],[COGS]]-PLTable[[#This Row],[VOE]]-PLTable[[#This Row],[FE ]]-PLTable[[#This Row],[IE]]-PLTable[[#This Row],[tax]]</f>
        <v>2998.0174183712993</v>
      </c>
    </row>
    <row r="173" spans="8:19" x14ac:dyDescent="0.25">
      <c r="H173" s="80">
        <f t="shared" si="14"/>
        <v>169</v>
      </c>
      <c r="I173" s="93">
        <f t="shared" ca="1" si="15"/>
        <v>10000</v>
      </c>
      <c r="J173" s="80">
        <f t="shared" ca="1" si="16"/>
        <v>1.5</v>
      </c>
      <c r="K173" s="80">
        <f ca="1">PLTable[[#This Row],[unit ]]*PLTable[[#This Row],[price]]</f>
        <v>15000</v>
      </c>
      <c r="L173" s="80">
        <f ca="1">(_xlfn.NORM.INV(RAND(),$C$15,$C$16))*PLTable[[#This Row],[revenue]]/100</f>
        <v>3485.2148465436226</v>
      </c>
      <c r="M173" s="80">
        <f ca="1">PLTable[[#This Row],[COGS]]/PLTable[[#This Row],[revenue]]</f>
        <v>0.2323476564362415</v>
      </c>
      <c r="N173" s="80">
        <f ca="1">($C$19-($C$20-$C$19)*RAND())*PLTable[[#This Row],[revenue]]</f>
        <v>1469.236355093688</v>
      </c>
      <c r="O173" s="80">
        <f t="shared" si="17"/>
        <v>6000</v>
      </c>
      <c r="P173" s="80">
        <f t="shared" si="18"/>
        <v>3000</v>
      </c>
      <c r="Q17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365.94207942694146</v>
      </c>
      <c r="R173" s="90">
        <f ca="1">PLTable[[#This Row],[revenue]]-PLTable[[#This Row],[COGS]]-PLTable[[#This Row],[VOE]]-PLTable[[#This Row],[FE ]]-PLTable[[#This Row],[IE]]</f>
        <v>1045.5487983626899</v>
      </c>
      <c r="S173" s="80">
        <f ca="1">PLTable[[#This Row],[revenue]]-PLTable[[#This Row],[COGS]]-PLTable[[#This Row],[VOE]]-PLTable[[#This Row],[FE ]]-PLTable[[#This Row],[IE]]-PLTable[[#This Row],[tax]]</f>
        <v>679.6067189357484</v>
      </c>
    </row>
    <row r="174" spans="8:19" x14ac:dyDescent="0.25">
      <c r="H174" s="80">
        <f t="shared" si="14"/>
        <v>170</v>
      </c>
      <c r="I174" s="93">
        <f t="shared" ca="1" si="15"/>
        <v>10000</v>
      </c>
      <c r="J174" s="80">
        <f t="shared" ca="1" si="16"/>
        <v>2</v>
      </c>
      <c r="K174" s="80">
        <f ca="1">PLTable[[#This Row],[unit ]]*PLTable[[#This Row],[price]]</f>
        <v>20000</v>
      </c>
      <c r="L174" s="80">
        <f ca="1">(_xlfn.NORM.INV(RAND(),$C$15,$C$16))*PLTable[[#This Row],[revenue]]/100</f>
        <v>5180.8986644884071</v>
      </c>
      <c r="M174" s="80">
        <f ca="1">PLTable[[#This Row],[COGS]]/PLTable[[#This Row],[revenue]]</f>
        <v>0.25904493322442035</v>
      </c>
      <c r="N174" s="80">
        <f ca="1">($C$19-($C$20-$C$19)*RAND())*PLTable[[#This Row],[revenue]]</f>
        <v>1162.7569587061305</v>
      </c>
      <c r="O174" s="80">
        <f t="shared" si="17"/>
        <v>6000</v>
      </c>
      <c r="P174" s="80">
        <f t="shared" si="18"/>
        <v>3000</v>
      </c>
      <c r="Q17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1629.7205318819124</v>
      </c>
      <c r="R174" s="90">
        <f ca="1">PLTable[[#This Row],[revenue]]-PLTable[[#This Row],[COGS]]-PLTable[[#This Row],[VOE]]-PLTable[[#This Row],[FE ]]-PLTable[[#This Row],[IE]]</f>
        <v>4656.344376805464</v>
      </c>
      <c r="S174" s="80">
        <f ca="1">PLTable[[#This Row],[revenue]]-PLTable[[#This Row],[COGS]]-PLTable[[#This Row],[VOE]]-PLTable[[#This Row],[FE ]]-PLTable[[#This Row],[IE]]-PLTable[[#This Row],[tax]]</f>
        <v>3026.6238449235516</v>
      </c>
    </row>
    <row r="175" spans="8:19" x14ac:dyDescent="0.25">
      <c r="H175" s="80">
        <f t="shared" si="14"/>
        <v>171</v>
      </c>
      <c r="I175" s="93">
        <f t="shared" ca="1" si="15"/>
        <v>75000</v>
      </c>
      <c r="J175" s="80">
        <f t="shared" ca="1" si="16"/>
        <v>1.5</v>
      </c>
      <c r="K175" s="80">
        <f ca="1">PLTable[[#This Row],[unit ]]*PLTable[[#This Row],[price]]</f>
        <v>112500</v>
      </c>
      <c r="L175" s="80">
        <f ca="1">(_xlfn.NORM.INV(RAND(),$C$15,$C$16))*PLTable[[#This Row],[revenue]]/100</f>
        <v>29631.246745853998</v>
      </c>
      <c r="M175" s="80">
        <f ca="1">PLTable[[#This Row],[COGS]]/PLTable[[#This Row],[revenue]]</f>
        <v>0.26338885996314665</v>
      </c>
      <c r="N175" s="80">
        <f ca="1">($C$19-($C$20-$C$19)*RAND())*PLTable[[#This Row],[revenue]]</f>
        <v>774.59308575208286</v>
      </c>
      <c r="O175" s="80">
        <f t="shared" si="17"/>
        <v>6000</v>
      </c>
      <c r="P175" s="80">
        <f t="shared" si="18"/>
        <v>3000</v>
      </c>
      <c r="Q17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40201.788092616654</v>
      </c>
      <c r="R175" s="90">
        <f ca="1">PLTable[[#This Row],[revenue]]-PLTable[[#This Row],[COGS]]-PLTable[[#This Row],[VOE]]-PLTable[[#This Row],[FE ]]-PLTable[[#This Row],[IE]]</f>
        <v>73094.160168393908</v>
      </c>
      <c r="S175" s="80">
        <f ca="1">PLTable[[#This Row],[revenue]]-PLTable[[#This Row],[COGS]]-PLTable[[#This Row],[VOE]]-PLTable[[#This Row],[FE ]]-PLTable[[#This Row],[IE]]-PLTable[[#This Row],[tax]]</f>
        <v>32892.372075777253</v>
      </c>
    </row>
    <row r="176" spans="8:19" x14ac:dyDescent="0.25">
      <c r="H176" s="80">
        <f t="shared" si="14"/>
        <v>172</v>
      </c>
      <c r="I176" s="93">
        <f t="shared" ca="1" si="15"/>
        <v>75000</v>
      </c>
      <c r="J176" s="80">
        <f t="shared" ca="1" si="16"/>
        <v>2.5</v>
      </c>
      <c r="K176" s="80">
        <f ca="1">PLTable[[#This Row],[unit ]]*PLTable[[#This Row],[price]]</f>
        <v>187500</v>
      </c>
      <c r="L176" s="80">
        <f ca="1">(_xlfn.NORM.INV(RAND(),$C$15,$C$16))*PLTable[[#This Row],[revenue]]/100</f>
        <v>72014.665620670567</v>
      </c>
      <c r="M176" s="80">
        <f ca="1">PLTable[[#This Row],[COGS]]/PLTable[[#This Row],[revenue]]</f>
        <v>0.38407821664357633</v>
      </c>
      <c r="N176" s="80">
        <f ca="1">($C$19-($C$20-$C$19)*RAND())*PLTable[[#This Row],[revenue]]</f>
        <v>1718.8453591755176</v>
      </c>
      <c r="O176" s="80">
        <f t="shared" si="17"/>
        <v>6000</v>
      </c>
      <c r="P176" s="80">
        <f t="shared" si="18"/>
        <v>3000</v>
      </c>
      <c r="Q17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57621.568961084653</v>
      </c>
      <c r="R176" s="90">
        <f ca="1">PLTable[[#This Row],[revenue]]-PLTable[[#This Row],[COGS]]-PLTable[[#This Row],[VOE]]-PLTable[[#This Row],[FE ]]-PLTable[[#This Row],[IE]]</f>
        <v>104766.48902015391</v>
      </c>
      <c r="S176" s="80">
        <f ca="1">PLTable[[#This Row],[revenue]]-PLTable[[#This Row],[COGS]]-PLTable[[#This Row],[VOE]]-PLTable[[#This Row],[FE ]]-PLTable[[#This Row],[IE]]-PLTable[[#This Row],[tax]]</f>
        <v>47144.920059069256</v>
      </c>
    </row>
    <row r="177" spans="8:19" x14ac:dyDescent="0.25">
      <c r="H177" s="80">
        <f t="shared" si="14"/>
        <v>173</v>
      </c>
      <c r="I177" s="93">
        <f t="shared" ca="1" si="15"/>
        <v>10000</v>
      </c>
      <c r="J177" s="80">
        <f t="shared" ca="1" si="16"/>
        <v>1.5</v>
      </c>
      <c r="K177" s="80">
        <f ca="1">PLTable[[#This Row],[unit ]]*PLTable[[#This Row],[price]]</f>
        <v>15000</v>
      </c>
      <c r="L177" s="80">
        <f ca="1">(_xlfn.NORM.INV(RAND(),$C$15,$C$16))*PLTable[[#This Row],[revenue]]/100</f>
        <v>3774.8791651452789</v>
      </c>
      <c r="M177" s="80">
        <f ca="1">PLTable[[#This Row],[COGS]]/PLTable[[#This Row],[revenue]]</f>
        <v>0.25165861100968528</v>
      </c>
      <c r="N177" s="80">
        <f ca="1">($C$19-($C$20-$C$19)*RAND())*PLTable[[#This Row],[revenue]]</f>
        <v>165.57630390718282</v>
      </c>
      <c r="O177" s="80">
        <f t="shared" si="17"/>
        <v>6000</v>
      </c>
      <c r="P177" s="80">
        <f t="shared" si="18"/>
        <v>3000</v>
      </c>
      <c r="Q17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720.84058583163824</v>
      </c>
      <c r="R177" s="90">
        <f ca="1">PLTable[[#This Row],[revenue]]-PLTable[[#This Row],[COGS]]-PLTable[[#This Row],[VOE]]-PLTable[[#This Row],[FE ]]-PLTable[[#This Row],[IE]]</f>
        <v>2059.5445309475381</v>
      </c>
      <c r="S177" s="80">
        <f ca="1">PLTable[[#This Row],[revenue]]-PLTable[[#This Row],[COGS]]-PLTable[[#This Row],[VOE]]-PLTable[[#This Row],[FE ]]-PLTable[[#This Row],[IE]]-PLTable[[#This Row],[tax]]</f>
        <v>1338.7039451158998</v>
      </c>
    </row>
    <row r="178" spans="8:19" x14ac:dyDescent="0.25">
      <c r="H178" s="80">
        <f t="shared" si="14"/>
        <v>174</v>
      </c>
      <c r="I178" s="93">
        <f t="shared" ca="1" si="15"/>
        <v>75000</v>
      </c>
      <c r="J178" s="80">
        <f t="shared" ca="1" si="16"/>
        <v>2</v>
      </c>
      <c r="K178" s="80">
        <f ca="1">PLTable[[#This Row],[unit ]]*PLTable[[#This Row],[price]]</f>
        <v>150000</v>
      </c>
      <c r="L178" s="80">
        <f ca="1">(_xlfn.NORM.INV(RAND(),$C$15,$C$16))*PLTable[[#This Row],[revenue]]/100</f>
        <v>35986.581267452704</v>
      </c>
      <c r="M178" s="80">
        <f ca="1">PLTable[[#This Row],[COGS]]/PLTable[[#This Row],[revenue]]</f>
        <v>0.23991054178301802</v>
      </c>
      <c r="N178" s="80">
        <f ca="1">($C$19-($C$20-$C$19)*RAND())*PLTable[[#This Row],[revenue]]</f>
        <v>904.91059138093146</v>
      </c>
      <c r="O178" s="80">
        <f t="shared" si="17"/>
        <v>6000</v>
      </c>
      <c r="P178" s="80">
        <f t="shared" si="18"/>
        <v>3000</v>
      </c>
      <c r="Q17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57259.679477641497</v>
      </c>
      <c r="R178" s="90">
        <f ca="1">PLTable[[#This Row],[revenue]]-PLTable[[#This Row],[COGS]]-PLTable[[#This Row],[VOE]]-PLTable[[#This Row],[FE ]]-PLTable[[#This Row],[IE]]</f>
        <v>104108.50814116636</v>
      </c>
      <c r="S178" s="80">
        <f ca="1">PLTable[[#This Row],[revenue]]-PLTable[[#This Row],[COGS]]-PLTable[[#This Row],[VOE]]-PLTable[[#This Row],[FE ]]-PLTable[[#This Row],[IE]]-PLTable[[#This Row],[tax]]</f>
        <v>46848.828663524859</v>
      </c>
    </row>
    <row r="179" spans="8:19" x14ac:dyDescent="0.25">
      <c r="H179" s="80">
        <f t="shared" si="14"/>
        <v>175</v>
      </c>
      <c r="I179" s="93">
        <f t="shared" ca="1" si="15"/>
        <v>10000</v>
      </c>
      <c r="J179" s="80">
        <f t="shared" ca="1" si="16"/>
        <v>2</v>
      </c>
      <c r="K179" s="80">
        <f ca="1">PLTable[[#This Row],[unit ]]*PLTable[[#This Row],[price]]</f>
        <v>20000</v>
      </c>
      <c r="L179" s="80">
        <f ca="1">(_xlfn.NORM.INV(RAND(),$C$15,$C$16))*PLTable[[#This Row],[revenue]]/100</f>
        <v>4651.4287575672524</v>
      </c>
      <c r="M179" s="80">
        <f ca="1">PLTable[[#This Row],[COGS]]/PLTable[[#This Row],[revenue]]</f>
        <v>0.23257143787836262</v>
      </c>
      <c r="N179" s="80">
        <f ca="1">($C$19-($C$20-$C$19)*RAND())*PLTable[[#This Row],[revenue]]</f>
        <v>1944.1331093582805</v>
      </c>
      <c r="O179" s="80">
        <f t="shared" si="17"/>
        <v>6000</v>
      </c>
      <c r="P179" s="80">
        <f t="shared" si="18"/>
        <v>3000</v>
      </c>
      <c r="Q17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1541.5533465760627</v>
      </c>
      <c r="R179" s="90">
        <f ca="1">PLTable[[#This Row],[revenue]]-PLTable[[#This Row],[COGS]]-PLTable[[#This Row],[VOE]]-PLTable[[#This Row],[FE ]]-PLTable[[#This Row],[IE]]</f>
        <v>4404.4381330744654</v>
      </c>
      <c r="S179" s="80">
        <f ca="1">PLTable[[#This Row],[revenue]]-PLTable[[#This Row],[COGS]]-PLTable[[#This Row],[VOE]]-PLTable[[#This Row],[FE ]]-PLTable[[#This Row],[IE]]-PLTable[[#This Row],[tax]]</f>
        <v>2862.8847864984027</v>
      </c>
    </row>
    <row r="180" spans="8:19" x14ac:dyDescent="0.25">
      <c r="H180" s="80">
        <f t="shared" si="14"/>
        <v>176</v>
      </c>
      <c r="I180" s="93">
        <f t="shared" ca="1" si="15"/>
        <v>75000</v>
      </c>
      <c r="J180" s="80">
        <f t="shared" ca="1" si="16"/>
        <v>1.5</v>
      </c>
      <c r="K180" s="80">
        <f ca="1">PLTable[[#This Row],[unit ]]*PLTable[[#This Row],[price]]</f>
        <v>112500</v>
      </c>
      <c r="L180" s="80">
        <f ca="1">(_xlfn.NORM.INV(RAND(),$C$15,$C$16))*PLTable[[#This Row],[revenue]]/100</f>
        <v>31299.991919875345</v>
      </c>
      <c r="M180" s="80">
        <f ca="1">PLTable[[#This Row],[COGS]]/PLTable[[#This Row],[revenue]]</f>
        <v>0.27822215039889198</v>
      </c>
      <c r="N180" s="80">
        <f ca="1">($C$19-($C$20-$C$19)*RAND())*PLTable[[#This Row],[revenue]]</f>
        <v>10093.774380455015</v>
      </c>
      <c r="O180" s="80">
        <f t="shared" si="17"/>
        <v>6000</v>
      </c>
      <c r="P180" s="80">
        <f t="shared" si="18"/>
        <v>3000</v>
      </c>
      <c r="Q18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34158.428534818304</v>
      </c>
      <c r="R180" s="90">
        <f ca="1">PLTable[[#This Row],[revenue]]-PLTable[[#This Row],[COGS]]-PLTable[[#This Row],[VOE]]-PLTable[[#This Row],[FE ]]-PLTable[[#This Row],[IE]]</f>
        <v>62106.233699669639</v>
      </c>
      <c r="S180" s="80">
        <f ca="1">PLTable[[#This Row],[revenue]]-PLTable[[#This Row],[COGS]]-PLTable[[#This Row],[VOE]]-PLTable[[#This Row],[FE ]]-PLTable[[#This Row],[IE]]-PLTable[[#This Row],[tax]]</f>
        <v>27947.805164851336</v>
      </c>
    </row>
    <row r="181" spans="8:19" x14ac:dyDescent="0.25">
      <c r="H181" s="80">
        <f t="shared" si="14"/>
        <v>177</v>
      </c>
      <c r="I181" s="93">
        <f t="shared" ca="1" si="15"/>
        <v>10000</v>
      </c>
      <c r="J181" s="80">
        <f t="shared" ca="1" si="16"/>
        <v>2</v>
      </c>
      <c r="K181" s="80">
        <f ca="1">PLTable[[#This Row],[unit ]]*PLTable[[#This Row],[price]]</f>
        <v>20000</v>
      </c>
      <c r="L181" s="80">
        <f ca="1">(_xlfn.NORM.INV(RAND(),$C$15,$C$16))*PLTable[[#This Row],[revenue]]/100</f>
        <v>5852.0323377440809</v>
      </c>
      <c r="M181" s="80">
        <f ca="1">PLTable[[#This Row],[COGS]]/PLTable[[#This Row],[revenue]]</f>
        <v>0.29260161688720404</v>
      </c>
      <c r="N181" s="80">
        <f ca="1">($C$19-($C$20-$C$19)*RAND())*PLTable[[#This Row],[revenue]]</f>
        <v>1759.5834220943907</v>
      </c>
      <c r="O181" s="80">
        <f t="shared" si="17"/>
        <v>6000</v>
      </c>
      <c r="P181" s="80">
        <f t="shared" si="18"/>
        <v>3000</v>
      </c>
      <c r="Q18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1185.9344840565352</v>
      </c>
      <c r="R181" s="90">
        <f ca="1">PLTable[[#This Row],[revenue]]-PLTable[[#This Row],[COGS]]-PLTable[[#This Row],[VOE]]-PLTable[[#This Row],[FE ]]-PLTable[[#This Row],[IE]]</f>
        <v>3388.3842401615293</v>
      </c>
      <c r="S181" s="80">
        <f ca="1">PLTable[[#This Row],[revenue]]-PLTable[[#This Row],[COGS]]-PLTable[[#This Row],[VOE]]-PLTable[[#This Row],[FE ]]-PLTable[[#This Row],[IE]]-PLTable[[#This Row],[tax]]</f>
        <v>2202.4497561049939</v>
      </c>
    </row>
    <row r="182" spans="8:19" x14ac:dyDescent="0.25">
      <c r="H182" s="80">
        <f t="shared" si="14"/>
        <v>178</v>
      </c>
      <c r="I182" s="93">
        <f t="shared" ca="1" si="15"/>
        <v>75000</v>
      </c>
      <c r="J182" s="80">
        <f t="shared" ca="1" si="16"/>
        <v>1.5</v>
      </c>
      <c r="K182" s="80">
        <f ca="1">PLTable[[#This Row],[unit ]]*PLTable[[#This Row],[price]]</f>
        <v>112500</v>
      </c>
      <c r="L182" s="80">
        <f ca="1">(_xlfn.NORM.INV(RAND(),$C$15,$C$16))*PLTable[[#This Row],[revenue]]/100</f>
        <v>28768.68041400392</v>
      </c>
      <c r="M182" s="80">
        <f ca="1">PLTable[[#This Row],[COGS]]/PLTable[[#This Row],[revenue]]</f>
        <v>0.25572160368003483</v>
      </c>
      <c r="N182" s="80">
        <f ca="1">($C$19-($C$20-$C$19)*RAND())*PLTable[[#This Row],[revenue]]</f>
        <v>1500.4533590650738</v>
      </c>
      <c r="O182" s="80">
        <f t="shared" si="17"/>
        <v>6000</v>
      </c>
      <c r="P182" s="80">
        <f t="shared" si="18"/>
        <v>3000</v>
      </c>
      <c r="Q18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40276.976424812063</v>
      </c>
      <c r="R182" s="90">
        <f ca="1">PLTable[[#This Row],[revenue]]-PLTable[[#This Row],[COGS]]-PLTable[[#This Row],[VOE]]-PLTable[[#This Row],[FE ]]-PLTable[[#This Row],[IE]]</f>
        <v>73230.866226931015</v>
      </c>
      <c r="S182" s="80">
        <f ca="1">PLTable[[#This Row],[revenue]]-PLTable[[#This Row],[COGS]]-PLTable[[#This Row],[VOE]]-PLTable[[#This Row],[FE ]]-PLTable[[#This Row],[IE]]-PLTable[[#This Row],[tax]]</f>
        <v>32953.889802118953</v>
      </c>
    </row>
    <row r="183" spans="8:19" x14ac:dyDescent="0.25">
      <c r="H183" s="80">
        <f t="shared" si="14"/>
        <v>179</v>
      </c>
      <c r="I183" s="93">
        <f t="shared" ca="1" si="15"/>
        <v>10000</v>
      </c>
      <c r="J183" s="80">
        <f t="shared" ca="1" si="16"/>
        <v>2</v>
      </c>
      <c r="K183" s="80">
        <f ca="1">PLTable[[#This Row],[unit ]]*PLTable[[#This Row],[price]]</f>
        <v>20000</v>
      </c>
      <c r="L183" s="80">
        <f ca="1">(_xlfn.NORM.INV(RAND(),$C$15,$C$16))*PLTable[[#This Row],[revenue]]/100</f>
        <v>6563.4865565336377</v>
      </c>
      <c r="M183" s="80">
        <f ca="1">PLTable[[#This Row],[COGS]]/PLTable[[#This Row],[revenue]]</f>
        <v>0.32817432782668188</v>
      </c>
      <c r="N183" s="80">
        <f ca="1">($C$19-($C$20-$C$19)*RAND())*PLTable[[#This Row],[revenue]]</f>
        <v>1765.896312912452</v>
      </c>
      <c r="O183" s="80">
        <f t="shared" si="17"/>
        <v>6000</v>
      </c>
      <c r="P183" s="80">
        <f t="shared" si="18"/>
        <v>3000</v>
      </c>
      <c r="Q18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934.7159956938691</v>
      </c>
      <c r="R183" s="90">
        <f ca="1">PLTable[[#This Row],[revenue]]-PLTable[[#This Row],[COGS]]-PLTable[[#This Row],[VOE]]-PLTable[[#This Row],[FE ]]-PLTable[[#This Row],[IE]]</f>
        <v>2670.6171305539119</v>
      </c>
      <c r="S183" s="80">
        <f ca="1">PLTable[[#This Row],[revenue]]-PLTable[[#This Row],[COGS]]-PLTable[[#This Row],[VOE]]-PLTable[[#This Row],[FE ]]-PLTable[[#This Row],[IE]]-PLTable[[#This Row],[tax]]</f>
        <v>1735.9011348600429</v>
      </c>
    </row>
    <row r="184" spans="8:19" x14ac:dyDescent="0.25">
      <c r="H184" s="80">
        <f t="shared" si="14"/>
        <v>180</v>
      </c>
      <c r="I184" s="93">
        <f t="shared" ca="1" si="15"/>
        <v>75000</v>
      </c>
      <c r="J184" s="80">
        <f t="shared" ca="1" si="16"/>
        <v>2.5</v>
      </c>
      <c r="K184" s="80">
        <f ca="1">PLTable[[#This Row],[unit ]]*PLTable[[#This Row],[price]]</f>
        <v>187500</v>
      </c>
      <c r="L184" s="80">
        <f ca="1">(_xlfn.NORM.INV(RAND(),$C$15,$C$16))*PLTable[[#This Row],[revenue]]/100</f>
        <v>55795.607327197882</v>
      </c>
      <c r="M184" s="80">
        <f ca="1">PLTable[[#This Row],[COGS]]/PLTable[[#This Row],[revenue]]</f>
        <v>0.29757657241172203</v>
      </c>
      <c r="N184" s="80">
        <f ca="1">($C$19-($C$20-$C$19)*RAND())*PLTable[[#This Row],[revenue]]</f>
        <v>18492.172155520097</v>
      </c>
      <c r="O184" s="80">
        <f t="shared" si="17"/>
        <v>6000</v>
      </c>
      <c r="P184" s="80">
        <f t="shared" si="18"/>
        <v>3000</v>
      </c>
      <c r="Q18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57316.721284505118</v>
      </c>
      <c r="R184" s="90">
        <f ca="1">PLTable[[#This Row],[revenue]]-PLTable[[#This Row],[COGS]]-PLTable[[#This Row],[VOE]]-PLTable[[#This Row],[FE ]]-PLTable[[#This Row],[IE]]</f>
        <v>104212.22051728202</v>
      </c>
      <c r="S184" s="80">
        <f ca="1">PLTable[[#This Row],[revenue]]-PLTable[[#This Row],[COGS]]-PLTable[[#This Row],[VOE]]-PLTable[[#This Row],[FE ]]-PLTable[[#This Row],[IE]]-PLTable[[#This Row],[tax]]</f>
        <v>46895.499232776907</v>
      </c>
    </row>
    <row r="185" spans="8:19" x14ac:dyDescent="0.25">
      <c r="H185" s="80">
        <f t="shared" si="14"/>
        <v>181</v>
      </c>
      <c r="I185" s="93">
        <f t="shared" ca="1" si="15"/>
        <v>75000</v>
      </c>
      <c r="J185" s="80">
        <f t="shared" ca="1" si="16"/>
        <v>1.5</v>
      </c>
      <c r="K185" s="80">
        <f ca="1">PLTable[[#This Row],[unit ]]*PLTable[[#This Row],[price]]</f>
        <v>112500</v>
      </c>
      <c r="L185" s="80">
        <f ca="1">(_xlfn.NORM.INV(RAND(),$C$15,$C$16))*PLTable[[#This Row],[revenue]]/100</f>
        <v>34007.858717901872</v>
      </c>
      <c r="M185" s="80">
        <f ca="1">PLTable[[#This Row],[COGS]]/PLTable[[#This Row],[revenue]]</f>
        <v>0.30229207749246106</v>
      </c>
      <c r="N185" s="80">
        <f ca="1">($C$19-($C$20-$C$19)*RAND())*PLTable[[#This Row],[revenue]]</f>
        <v>580.8347550837824</v>
      </c>
      <c r="O185" s="80">
        <f t="shared" si="17"/>
        <v>6000</v>
      </c>
      <c r="P185" s="80">
        <f t="shared" si="18"/>
        <v>3000</v>
      </c>
      <c r="Q18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37901.218589857897</v>
      </c>
      <c r="R185" s="90">
        <f ca="1">PLTable[[#This Row],[revenue]]-PLTable[[#This Row],[COGS]]-PLTable[[#This Row],[VOE]]-PLTable[[#This Row],[FE ]]-PLTable[[#This Row],[IE]]</f>
        <v>68911.306527014356</v>
      </c>
      <c r="S185" s="80">
        <f ca="1">PLTable[[#This Row],[revenue]]-PLTable[[#This Row],[COGS]]-PLTable[[#This Row],[VOE]]-PLTable[[#This Row],[FE ]]-PLTable[[#This Row],[IE]]-PLTable[[#This Row],[tax]]</f>
        <v>31010.087937156459</v>
      </c>
    </row>
    <row r="186" spans="8:19" x14ac:dyDescent="0.25">
      <c r="H186" s="80">
        <f t="shared" si="14"/>
        <v>182</v>
      </c>
      <c r="I186" s="93">
        <f t="shared" ca="1" si="15"/>
        <v>10000</v>
      </c>
      <c r="J186" s="80">
        <f t="shared" ca="1" si="16"/>
        <v>2</v>
      </c>
      <c r="K186" s="80">
        <f ca="1">PLTable[[#This Row],[unit ]]*PLTable[[#This Row],[price]]</f>
        <v>20000</v>
      </c>
      <c r="L186" s="80">
        <f ca="1">(_xlfn.NORM.INV(RAND(),$C$15,$C$16))*PLTable[[#This Row],[revenue]]/100</f>
        <v>5800.5211129052659</v>
      </c>
      <c r="M186" s="80">
        <f ca="1">PLTable[[#This Row],[COGS]]/PLTable[[#This Row],[revenue]]</f>
        <v>0.29002605564526329</v>
      </c>
      <c r="N186" s="80">
        <f ca="1">($C$19-($C$20-$C$19)*RAND())*PLTable[[#This Row],[revenue]]</f>
        <v>99.09741208582679</v>
      </c>
      <c r="O186" s="80">
        <f t="shared" si="17"/>
        <v>6000</v>
      </c>
      <c r="P186" s="80">
        <f t="shared" si="18"/>
        <v>3000</v>
      </c>
      <c r="Q18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1785.1335162531177</v>
      </c>
      <c r="R186" s="90">
        <f ca="1">PLTable[[#This Row],[revenue]]-PLTable[[#This Row],[COGS]]-PLTable[[#This Row],[VOE]]-PLTable[[#This Row],[FE ]]-PLTable[[#This Row],[IE]]</f>
        <v>5100.3814750089077</v>
      </c>
      <c r="S186" s="80">
        <f ca="1">PLTable[[#This Row],[revenue]]-PLTable[[#This Row],[COGS]]-PLTable[[#This Row],[VOE]]-PLTable[[#This Row],[FE ]]-PLTable[[#This Row],[IE]]-PLTable[[#This Row],[tax]]</f>
        <v>3315.24795875579</v>
      </c>
    </row>
    <row r="187" spans="8:19" x14ac:dyDescent="0.25">
      <c r="H187" s="80">
        <f t="shared" si="14"/>
        <v>183</v>
      </c>
      <c r="I187" s="93">
        <f t="shared" ca="1" si="15"/>
        <v>10000</v>
      </c>
      <c r="J187" s="80">
        <f t="shared" ca="1" si="16"/>
        <v>1.5</v>
      </c>
      <c r="K187" s="80">
        <f ca="1">PLTable[[#This Row],[unit ]]*PLTable[[#This Row],[price]]</f>
        <v>15000</v>
      </c>
      <c r="L187" s="80">
        <f ca="1">(_xlfn.NORM.INV(RAND(),$C$15,$C$16))*PLTable[[#This Row],[revenue]]/100</f>
        <v>3569.4178193121493</v>
      </c>
      <c r="M187" s="80">
        <f ca="1">PLTable[[#This Row],[COGS]]/PLTable[[#This Row],[revenue]]</f>
        <v>0.23796118795414328</v>
      </c>
      <c r="N187" s="80">
        <f ca="1">($C$19-($C$20-$C$19)*RAND())*PLTable[[#This Row],[revenue]]</f>
        <v>526.93851994491831</v>
      </c>
      <c r="O187" s="80">
        <f t="shared" si="17"/>
        <v>6000</v>
      </c>
      <c r="P187" s="80">
        <f t="shared" si="18"/>
        <v>3000</v>
      </c>
      <c r="Q18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666.27528126002596</v>
      </c>
      <c r="R187" s="90">
        <f ca="1">PLTable[[#This Row],[revenue]]-PLTable[[#This Row],[COGS]]-PLTable[[#This Row],[VOE]]-PLTable[[#This Row],[FE ]]-PLTable[[#This Row],[IE]]</f>
        <v>1903.6436607429314</v>
      </c>
      <c r="S187" s="80">
        <f ca="1">PLTable[[#This Row],[revenue]]-PLTable[[#This Row],[COGS]]-PLTable[[#This Row],[VOE]]-PLTable[[#This Row],[FE ]]-PLTable[[#This Row],[IE]]-PLTable[[#This Row],[tax]]</f>
        <v>1237.3683794829053</v>
      </c>
    </row>
    <row r="188" spans="8:19" x14ac:dyDescent="0.25">
      <c r="H188" s="80">
        <f t="shared" si="14"/>
        <v>184</v>
      </c>
      <c r="I188" s="93">
        <f t="shared" ca="1" si="15"/>
        <v>10000</v>
      </c>
      <c r="J188" s="80">
        <f t="shared" ca="1" si="16"/>
        <v>2</v>
      </c>
      <c r="K188" s="80">
        <f ca="1">PLTable[[#This Row],[unit ]]*PLTable[[#This Row],[price]]</f>
        <v>20000</v>
      </c>
      <c r="L188" s="80">
        <f ca="1">(_xlfn.NORM.INV(RAND(),$C$15,$C$16))*PLTable[[#This Row],[revenue]]/100</f>
        <v>4518.2655596239338</v>
      </c>
      <c r="M188" s="80">
        <f ca="1">PLTable[[#This Row],[COGS]]/PLTable[[#This Row],[revenue]]</f>
        <v>0.22591327798119668</v>
      </c>
      <c r="N188" s="80">
        <f ca="1">($C$19-($C$20-$C$19)*RAND())*PLTable[[#This Row],[revenue]]</f>
        <v>756.5092707097848</v>
      </c>
      <c r="O188" s="80">
        <f t="shared" si="17"/>
        <v>6000</v>
      </c>
      <c r="P188" s="80">
        <f t="shared" si="18"/>
        <v>3000</v>
      </c>
      <c r="Q18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2003.8288093831982</v>
      </c>
      <c r="R188" s="90">
        <f ca="1">PLTable[[#This Row],[revenue]]-PLTable[[#This Row],[COGS]]-PLTable[[#This Row],[VOE]]-PLTable[[#This Row],[FE ]]-PLTable[[#This Row],[IE]]</f>
        <v>5725.2251696662806</v>
      </c>
      <c r="S188" s="80">
        <f ca="1">PLTable[[#This Row],[revenue]]-PLTable[[#This Row],[COGS]]-PLTable[[#This Row],[VOE]]-PLTable[[#This Row],[FE ]]-PLTable[[#This Row],[IE]]-PLTable[[#This Row],[tax]]</f>
        <v>3721.3963602830827</v>
      </c>
    </row>
    <row r="189" spans="8:19" x14ac:dyDescent="0.25">
      <c r="H189" s="80">
        <f t="shared" si="14"/>
        <v>185</v>
      </c>
      <c r="I189" s="93">
        <f t="shared" ca="1" si="15"/>
        <v>10000</v>
      </c>
      <c r="J189" s="80">
        <f t="shared" ca="1" si="16"/>
        <v>2</v>
      </c>
      <c r="K189" s="80">
        <f ca="1">PLTable[[#This Row],[unit ]]*PLTable[[#This Row],[price]]</f>
        <v>20000</v>
      </c>
      <c r="L189" s="80">
        <f ca="1">(_xlfn.NORM.INV(RAND(),$C$15,$C$16))*PLTable[[#This Row],[revenue]]/100</f>
        <v>6275.4637450205537</v>
      </c>
      <c r="M189" s="80">
        <f ca="1">PLTable[[#This Row],[COGS]]/PLTable[[#This Row],[revenue]]</f>
        <v>0.31377318725102771</v>
      </c>
      <c r="N189" s="80">
        <f ca="1">($C$19-($C$20-$C$19)*RAND())*PLTable[[#This Row],[revenue]]</f>
        <v>1053.1657927491551</v>
      </c>
      <c r="O189" s="80">
        <f t="shared" si="17"/>
        <v>6000</v>
      </c>
      <c r="P189" s="80">
        <f t="shared" si="18"/>
        <v>3000</v>
      </c>
      <c r="Q18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1284.9796617806014</v>
      </c>
      <c r="R189" s="90">
        <f ca="1">PLTable[[#This Row],[revenue]]-PLTable[[#This Row],[COGS]]-PLTable[[#This Row],[VOE]]-PLTable[[#This Row],[FE ]]-PLTable[[#This Row],[IE]]</f>
        <v>3671.3704622302903</v>
      </c>
      <c r="S189" s="80">
        <f ca="1">PLTable[[#This Row],[revenue]]-PLTable[[#This Row],[COGS]]-PLTable[[#This Row],[VOE]]-PLTable[[#This Row],[FE ]]-PLTable[[#This Row],[IE]]-PLTable[[#This Row],[tax]]</f>
        <v>2386.3908004496889</v>
      </c>
    </row>
    <row r="190" spans="8:19" x14ac:dyDescent="0.25">
      <c r="H190" s="80">
        <f t="shared" si="14"/>
        <v>186</v>
      </c>
      <c r="I190" s="93">
        <f t="shared" ca="1" si="15"/>
        <v>75000</v>
      </c>
      <c r="J190" s="80">
        <f t="shared" ca="1" si="16"/>
        <v>2</v>
      </c>
      <c r="K190" s="80">
        <f ca="1">PLTable[[#This Row],[unit ]]*PLTable[[#This Row],[price]]</f>
        <v>150000</v>
      </c>
      <c r="L190" s="80">
        <f ca="1">(_xlfn.NORM.INV(RAND(),$C$15,$C$16))*PLTable[[#This Row],[revenue]]/100</f>
        <v>36010.057308713578</v>
      </c>
      <c r="M190" s="80">
        <f ca="1">PLTable[[#This Row],[COGS]]/PLTable[[#This Row],[revenue]]</f>
        <v>0.24006704872475718</v>
      </c>
      <c r="N190" s="80">
        <f ca="1">($C$19-($C$20-$C$19)*RAND())*PLTable[[#This Row],[revenue]]</f>
        <v>5353.9983135538514</v>
      </c>
      <c r="O190" s="80">
        <f t="shared" si="17"/>
        <v>6000</v>
      </c>
      <c r="P190" s="80">
        <f t="shared" si="18"/>
        <v>3000</v>
      </c>
      <c r="Q19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54799.769407752916</v>
      </c>
      <c r="R190" s="90">
        <f ca="1">PLTable[[#This Row],[revenue]]-PLTable[[#This Row],[COGS]]-PLTable[[#This Row],[VOE]]-PLTable[[#This Row],[FE ]]-PLTable[[#This Row],[IE]]</f>
        <v>99635.944377732565</v>
      </c>
      <c r="S190" s="80">
        <f ca="1">PLTable[[#This Row],[revenue]]-PLTable[[#This Row],[COGS]]-PLTable[[#This Row],[VOE]]-PLTable[[#This Row],[FE ]]-PLTable[[#This Row],[IE]]-PLTable[[#This Row],[tax]]</f>
        <v>44836.174969979649</v>
      </c>
    </row>
    <row r="191" spans="8:19" x14ac:dyDescent="0.25">
      <c r="H191" s="80">
        <f t="shared" si="14"/>
        <v>187</v>
      </c>
      <c r="I191" s="93">
        <f t="shared" ca="1" si="15"/>
        <v>10000</v>
      </c>
      <c r="J191" s="80">
        <f t="shared" ca="1" si="16"/>
        <v>2</v>
      </c>
      <c r="K191" s="80">
        <f ca="1">PLTable[[#This Row],[unit ]]*PLTable[[#This Row],[price]]</f>
        <v>20000</v>
      </c>
      <c r="L191" s="80">
        <f ca="1">(_xlfn.NORM.INV(RAND(),$C$15,$C$16))*PLTable[[#This Row],[revenue]]/100</f>
        <v>7492.5753490172001</v>
      </c>
      <c r="M191" s="80">
        <f ca="1">PLTable[[#This Row],[COGS]]/PLTable[[#This Row],[revenue]]</f>
        <v>0.37462876745085999</v>
      </c>
      <c r="N191" s="80">
        <f ca="1">($C$19-($C$20-$C$19)*RAND())*PLTable[[#This Row],[revenue]]</f>
        <v>1546.205545475</v>
      </c>
      <c r="O191" s="80">
        <f t="shared" si="17"/>
        <v>6000</v>
      </c>
      <c r="P191" s="80">
        <f t="shared" si="18"/>
        <v>3000</v>
      </c>
      <c r="Q19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686.42668692772997</v>
      </c>
      <c r="R191" s="90">
        <f ca="1">PLTable[[#This Row],[revenue]]-PLTable[[#This Row],[COGS]]-PLTable[[#This Row],[VOE]]-PLTable[[#This Row],[FE ]]-PLTable[[#This Row],[IE]]</f>
        <v>1961.2191055078001</v>
      </c>
      <c r="S191" s="80">
        <f ca="1">PLTable[[#This Row],[revenue]]-PLTable[[#This Row],[COGS]]-PLTable[[#This Row],[VOE]]-PLTable[[#This Row],[FE ]]-PLTable[[#This Row],[IE]]-PLTable[[#This Row],[tax]]</f>
        <v>1274.7924185800703</v>
      </c>
    </row>
    <row r="192" spans="8:19" x14ac:dyDescent="0.25">
      <c r="H192" s="80">
        <f t="shared" si="14"/>
        <v>188</v>
      </c>
      <c r="I192" s="93">
        <f t="shared" ca="1" si="15"/>
        <v>10000</v>
      </c>
      <c r="J192" s="80">
        <f t="shared" ca="1" si="16"/>
        <v>2</v>
      </c>
      <c r="K192" s="80">
        <f ca="1">PLTable[[#This Row],[unit ]]*PLTable[[#This Row],[price]]</f>
        <v>20000</v>
      </c>
      <c r="L192" s="80">
        <f ca="1">(_xlfn.NORM.INV(RAND(),$C$15,$C$16))*PLTable[[#This Row],[revenue]]/100</f>
        <v>6042.2090062069528</v>
      </c>
      <c r="M192" s="80">
        <f ca="1">PLTable[[#This Row],[COGS]]/PLTable[[#This Row],[revenue]]</f>
        <v>0.30211045031034767</v>
      </c>
      <c r="N192" s="80">
        <f ca="1">($C$19-($C$20-$C$19)*RAND())*PLTable[[#This Row],[revenue]]</f>
        <v>1216.779315354411</v>
      </c>
      <c r="O192" s="80">
        <f t="shared" si="17"/>
        <v>6000</v>
      </c>
      <c r="P192" s="80">
        <f t="shared" si="18"/>
        <v>3000</v>
      </c>
      <c r="Q19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1309.3540874535224</v>
      </c>
      <c r="R192" s="90">
        <f ca="1">PLTable[[#This Row],[revenue]]-PLTable[[#This Row],[COGS]]-PLTable[[#This Row],[VOE]]-PLTable[[#This Row],[FE ]]-PLTable[[#This Row],[IE]]</f>
        <v>3741.0116784386355</v>
      </c>
      <c r="S192" s="80">
        <f ca="1">PLTable[[#This Row],[revenue]]-PLTable[[#This Row],[COGS]]-PLTable[[#This Row],[VOE]]-PLTable[[#This Row],[FE ]]-PLTable[[#This Row],[IE]]-PLTable[[#This Row],[tax]]</f>
        <v>2431.6575909851131</v>
      </c>
    </row>
    <row r="193" spans="8:19" x14ac:dyDescent="0.25">
      <c r="H193" s="80">
        <f t="shared" si="14"/>
        <v>189</v>
      </c>
      <c r="I193" s="93">
        <f t="shared" ca="1" si="15"/>
        <v>10000</v>
      </c>
      <c r="J193" s="80">
        <f t="shared" ca="1" si="16"/>
        <v>2.5</v>
      </c>
      <c r="K193" s="80">
        <f ca="1">PLTable[[#This Row],[unit ]]*PLTable[[#This Row],[price]]</f>
        <v>25000</v>
      </c>
      <c r="L193" s="80">
        <f ca="1">(_xlfn.NORM.INV(RAND(),$C$15,$C$16))*PLTable[[#This Row],[revenue]]/100</f>
        <v>8591.8664432367805</v>
      </c>
      <c r="M193" s="80">
        <f ca="1">PLTable[[#This Row],[COGS]]/PLTable[[#This Row],[revenue]]</f>
        <v>0.3436746577294712</v>
      </c>
      <c r="N193" s="80">
        <f ca="1">($C$19-($C$20-$C$19)*RAND())*PLTable[[#This Row],[revenue]]</f>
        <v>989.60965354816938</v>
      </c>
      <c r="O193" s="80">
        <f t="shared" si="17"/>
        <v>6000</v>
      </c>
      <c r="P193" s="80">
        <f t="shared" si="18"/>
        <v>3000</v>
      </c>
      <c r="Q19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2246.4833661252669</v>
      </c>
      <c r="R193" s="90">
        <f ca="1">PLTable[[#This Row],[revenue]]-PLTable[[#This Row],[COGS]]-PLTable[[#This Row],[VOE]]-PLTable[[#This Row],[FE ]]-PLTable[[#This Row],[IE]]</f>
        <v>6418.5239032150494</v>
      </c>
      <c r="S193" s="80">
        <f ca="1">PLTable[[#This Row],[revenue]]-PLTable[[#This Row],[COGS]]-PLTable[[#This Row],[VOE]]-PLTable[[#This Row],[FE ]]-PLTable[[#This Row],[IE]]-PLTable[[#This Row],[tax]]</f>
        <v>4172.0405370897824</v>
      </c>
    </row>
    <row r="194" spans="8:19" x14ac:dyDescent="0.25">
      <c r="H194" s="80">
        <f t="shared" si="14"/>
        <v>190</v>
      </c>
      <c r="I194" s="93">
        <f t="shared" ca="1" si="15"/>
        <v>75000</v>
      </c>
      <c r="J194" s="80">
        <f t="shared" ca="1" si="16"/>
        <v>2.5</v>
      </c>
      <c r="K194" s="80">
        <f ca="1">PLTable[[#This Row],[unit ]]*PLTable[[#This Row],[price]]</f>
        <v>187500</v>
      </c>
      <c r="L194" s="80">
        <f ca="1">(_xlfn.NORM.INV(RAND(),$C$15,$C$16))*PLTable[[#This Row],[revenue]]/100</f>
        <v>47842.294983700573</v>
      </c>
      <c r="M194" s="80">
        <f ca="1">PLTable[[#This Row],[COGS]]/PLTable[[#This Row],[revenue]]</f>
        <v>0.25515890657973639</v>
      </c>
      <c r="N194" s="80">
        <f ca="1">($C$19-($C$20-$C$19)*RAND())*PLTable[[#This Row],[revenue]]</f>
        <v>17268.358574487978</v>
      </c>
      <c r="O194" s="80">
        <f t="shared" si="17"/>
        <v>6000</v>
      </c>
      <c r="P194" s="80">
        <f t="shared" si="18"/>
        <v>3000</v>
      </c>
      <c r="Q19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62364.140542996305</v>
      </c>
      <c r="R194" s="90">
        <f ca="1">PLTable[[#This Row],[revenue]]-PLTable[[#This Row],[COGS]]-PLTable[[#This Row],[VOE]]-PLTable[[#This Row],[FE ]]-PLTable[[#This Row],[IE]]</f>
        <v>113389.34644181146</v>
      </c>
      <c r="S194" s="80">
        <f ca="1">PLTable[[#This Row],[revenue]]-PLTable[[#This Row],[COGS]]-PLTable[[#This Row],[VOE]]-PLTable[[#This Row],[FE ]]-PLTable[[#This Row],[IE]]-PLTable[[#This Row],[tax]]</f>
        <v>51025.205898815155</v>
      </c>
    </row>
    <row r="195" spans="8:19" x14ac:dyDescent="0.25">
      <c r="H195" s="80">
        <f t="shared" si="14"/>
        <v>191</v>
      </c>
      <c r="I195" s="93">
        <f t="shared" ca="1" si="15"/>
        <v>10000</v>
      </c>
      <c r="J195" s="80">
        <f t="shared" ca="1" si="16"/>
        <v>2.5</v>
      </c>
      <c r="K195" s="80">
        <f ca="1">PLTable[[#This Row],[unit ]]*PLTable[[#This Row],[price]]</f>
        <v>25000</v>
      </c>
      <c r="L195" s="80">
        <f ca="1">(_xlfn.NORM.INV(RAND(),$C$15,$C$16))*PLTable[[#This Row],[revenue]]/100</f>
        <v>8447.7814854699554</v>
      </c>
      <c r="M195" s="80">
        <f ca="1">PLTable[[#This Row],[COGS]]/PLTable[[#This Row],[revenue]]</f>
        <v>0.33791125941879824</v>
      </c>
      <c r="N195" s="80">
        <f ca="1">($C$19-($C$20-$C$19)*RAND())*PLTable[[#This Row],[revenue]]</f>
        <v>502.68755038136646</v>
      </c>
      <c r="O195" s="80">
        <f t="shared" si="17"/>
        <v>6000</v>
      </c>
      <c r="P195" s="80">
        <f t="shared" si="18"/>
        <v>3000</v>
      </c>
      <c r="Q19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2467.335837452038</v>
      </c>
      <c r="R195" s="90">
        <f ca="1">PLTable[[#This Row],[revenue]]-PLTable[[#This Row],[COGS]]-PLTable[[#This Row],[VOE]]-PLTable[[#This Row],[FE ]]-PLTable[[#This Row],[IE]]</f>
        <v>7049.5309641486801</v>
      </c>
      <c r="S195" s="80">
        <f ca="1">PLTable[[#This Row],[revenue]]-PLTable[[#This Row],[COGS]]-PLTable[[#This Row],[VOE]]-PLTable[[#This Row],[FE ]]-PLTable[[#This Row],[IE]]-PLTable[[#This Row],[tax]]</f>
        <v>4582.1951266966425</v>
      </c>
    </row>
    <row r="196" spans="8:19" x14ac:dyDescent="0.25">
      <c r="H196" s="80">
        <f t="shared" si="14"/>
        <v>192</v>
      </c>
      <c r="I196" s="93">
        <f t="shared" ca="1" si="15"/>
        <v>10000</v>
      </c>
      <c r="J196" s="80">
        <f t="shared" ca="1" si="16"/>
        <v>2</v>
      </c>
      <c r="K196" s="80">
        <f ca="1">PLTable[[#This Row],[unit ]]*PLTable[[#This Row],[price]]</f>
        <v>20000</v>
      </c>
      <c r="L196" s="80">
        <f ca="1">(_xlfn.NORM.INV(RAND(),$C$15,$C$16))*PLTable[[#This Row],[revenue]]/100</f>
        <v>6057.2623351783213</v>
      </c>
      <c r="M196" s="80">
        <f ca="1">PLTable[[#This Row],[COGS]]/PLTable[[#This Row],[revenue]]</f>
        <v>0.30286311675891608</v>
      </c>
      <c r="N196" s="80">
        <f ca="1">($C$19-($C$20-$C$19)*RAND())*PLTable[[#This Row],[revenue]]</f>
        <v>1021.5915134341998</v>
      </c>
      <c r="O196" s="80">
        <f t="shared" si="17"/>
        <v>6000</v>
      </c>
      <c r="P196" s="80">
        <f t="shared" si="18"/>
        <v>3000</v>
      </c>
      <c r="Q19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1372.4011529856173</v>
      </c>
      <c r="R196" s="90">
        <f ca="1">PLTable[[#This Row],[revenue]]-PLTable[[#This Row],[COGS]]-PLTable[[#This Row],[VOE]]-PLTable[[#This Row],[FE ]]-PLTable[[#This Row],[IE]]</f>
        <v>3921.1461513874783</v>
      </c>
      <c r="S196" s="80">
        <f ca="1">PLTable[[#This Row],[revenue]]-PLTable[[#This Row],[COGS]]-PLTable[[#This Row],[VOE]]-PLTable[[#This Row],[FE ]]-PLTable[[#This Row],[IE]]-PLTable[[#This Row],[tax]]</f>
        <v>2548.7449984018613</v>
      </c>
    </row>
    <row r="197" spans="8:19" x14ac:dyDescent="0.25">
      <c r="H197" s="80">
        <f t="shared" si="14"/>
        <v>193</v>
      </c>
      <c r="I197" s="93">
        <f t="shared" ca="1" si="15"/>
        <v>10000</v>
      </c>
      <c r="J197" s="80">
        <f t="shared" ca="1" si="16"/>
        <v>2.5</v>
      </c>
      <c r="K197" s="80">
        <f ca="1">PLTable[[#This Row],[unit ]]*PLTable[[#This Row],[price]]</f>
        <v>25000</v>
      </c>
      <c r="L197" s="80">
        <f ca="1">(_xlfn.NORM.INV(RAND(),$C$15,$C$16))*PLTable[[#This Row],[revenue]]/100</f>
        <v>6310.2314492712449</v>
      </c>
      <c r="M197" s="80">
        <f ca="1">PLTable[[#This Row],[COGS]]/PLTable[[#This Row],[revenue]]</f>
        <v>0.25240925797084979</v>
      </c>
      <c r="N197" s="80">
        <f ca="1">($C$19-($C$20-$C$19)*RAND())*PLTable[[#This Row],[revenue]]</f>
        <v>667.62593961970583</v>
      </c>
      <c r="O197" s="80">
        <f t="shared" si="17"/>
        <v>6000</v>
      </c>
      <c r="P197" s="80">
        <f t="shared" si="18"/>
        <v>3000</v>
      </c>
      <c r="Q19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3157.7499138881667</v>
      </c>
      <c r="R197" s="90">
        <f ca="1">PLTable[[#This Row],[revenue]]-PLTable[[#This Row],[COGS]]-PLTable[[#This Row],[VOE]]-PLTable[[#This Row],[FE ]]-PLTable[[#This Row],[IE]]</f>
        <v>9022.1426111090477</v>
      </c>
      <c r="S197" s="80">
        <f ca="1">PLTable[[#This Row],[revenue]]-PLTable[[#This Row],[COGS]]-PLTable[[#This Row],[VOE]]-PLTable[[#This Row],[FE ]]-PLTable[[#This Row],[IE]]-PLTable[[#This Row],[tax]]</f>
        <v>5864.392697220881</v>
      </c>
    </row>
    <row r="198" spans="8:19" x14ac:dyDescent="0.25">
      <c r="H198" s="80">
        <f t="shared" si="14"/>
        <v>194</v>
      </c>
      <c r="I198" s="93">
        <f t="shared" ca="1" si="15"/>
        <v>75000</v>
      </c>
      <c r="J198" s="80">
        <f t="shared" ca="1" si="16"/>
        <v>1.5</v>
      </c>
      <c r="K198" s="80">
        <f ca="1">PLTable[[#This Row],[unit ]]*PLTable[[#This Row],[price]]</f>
        <v>112500</v>
      </c>
      <c r="L198" s="80">
        <f ca="1">(_xlfn.NORM.INV(RAND(),$C$15,$C$16))*PLTable[[#This Row],[revenue]]/100</f>
        <v>39017.589080465201</v>
      </c>
      <c r="M198" s="80">
        <f ca="1">PLTable[[#This Row],[COGS]]/PLTable[[#This Row],[revenue]]</f>
        <v>0.34682301404857957</v>
      </c>
      <c r="N198" s="80">
        <f ca="1">($C$19-($C$20-$C$19)*RAND())*PLTable[[#This Row],[revenue]]</f>
        <v>7929.3606459757239</v>
      </c>
      <c r="O198" s="80">
        <f t="shared" si="17"/>
        <v>6000</v>
      </c>
      <c r="P198" s="80">
        <f t="shared" si="18"/>
        <v>3000</v>
      </c>
      <c r="Q19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31104.177650457492</v>
      </c>
      <c r="R198" s="90">
        <f ca="1">PLTable[[#This Row],[revenue]]-PLTable[[#This Row],[COGS]]-PLTable[[#This Row],[VOE]]-PLTable[[#This Row],[FE ]]-PLTable[[#This Row],[IE]]</f>
        <v>56553.050273559071</v>
      </c>
      <c r="S198" s="80">
        <f ca="1">PLTable[[#This Row],[revenue]]-PLTable[[#This Row],[COGS]]-PLTable[[#This Row],[VOE]]-PLTable[[#This Row],[FE ]]-PLTable[[#This Row],[IE]]-PLTable[[#This Row],[tax]]</f>
        <v>25448.872623101579</v>
      </c>
    </row>
    <row r="199" spans="8:19" x14ac:dyDescent="0.25">
      <c r="H199" s="80">
        <f t="shared" ref="H199:H262" si="19">H198+1</f>
        <v>195</v>
      </c>
      <c r="I199" s="93">
        <f t="shared" ca="1" si="15"/>
        <v>75000</v>
      </c>
      <c r="J199" s="80">
        <f t="shared" ca="1" si="16"/>
        <v>2</v>
      </c>
      <c r="K199" s="80">
        <f ca="1">PLTable[[#This Row],[unit ]]*PLTable[[#This Row],[price]]</f>
        <v>150000</v>
      </c>
      <c r="L199" s="80">
        <f ca="1">(_xlfn.NORM.INV(RAND(),$C$15,$C$16))*PLTable[[#This Row],[revenue]]/100</f>
        <v>41021.003998610176</v>
      </c>
      <c r="M199" s="80">
        <f ca="1">PLTable[[#This Row],[COGS]]/PLTable[[#This Row],[revenue]]</f>
        <v>0.27347335999073452</v>
      </c>
      <c r="N199" s="80">
        <f ca="1">($C$19-($C$20-$C$19)*RAND())*PLTable[[#This Row],[revenue]]</f>
        <v>11198.130094308888</v>
      </c>
      <c r="O199" s="80">
        <f t="shared" si="17"/>
        <v>6000</v>
      </c>
      <c r="P199" s="80">
        <f t="shared" si="18"/>
        <v>3000</v>
      </c>
      <c r="Q19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48829.47624889452</v>
      </c>
      <c r="R199" s="90">
        <f ca="1">PLTable[[#This Row],[revenue]]-PLTable[[#This Row],[COGS]]-PLTable[[#This Row],[VOE]]-PLTable[[#This Row],[FE ]]-PLTable[[#This Row],[IE]]</f>
        <v>88780.865907080937</v>
      </c>
      <c r="S199" s="80">
        <f ca="1">PLTable[[#This Row],[revenue]]-PLTable[[#This Row],[COGS]]-PLTable[[#This Row],[VOE]]-PLTable[[#This Row],[FE ]]-PLTable[[#This Row],[IE]]-PLTable[[#This Row],[tax]]</f>
        <v>39951.389658186417</v>
      </c>
    </row>
    <row r="200" spans="8:19" x14ac:dyDescent="0.25">
      <c r="H200" s="80">
        <f t="shared" si="19"/>
        <v>196</v>
      </c>
      <c r="I200" s="93">
        <f t="shared" ca="1" si="15"/>
        <v>10000</v>
      </c>
      <c r="J200" s="80">
        <f t="shared" ca="1" si="16"/>
        <v>1.5</v>
      </c>
      <c r="K200" s="80">
        <f ca="1">PLTable[[#This Row],[unit ]]*PLTable[[#This Row],[price]]</f>
        <v>15000</v>
      </c>
      <c r="L200" s="80">
        <f ca="1">(_xlfn.NORM.INV(RAND(),$C$15,$C$16))*PLTable[[#This Row],[revenue]]/100</f>
        <v>2605.1416816628894</v>
      </c>
      <c r="M200" s="80">
        <f ca="1">PLTable[[#This Row],[COGS]]/PLTable[[#This Row],[revenue]]</f>
        <v>0.17367611211085929</v>
      </c>
      <c r="N200" s="80">
        <f ca="1">($C$19-($C$20-$C$19)*RAND())*PLTable[[#This Row],[revenue]]</f>
        <v>254.02415777311353</v>
      </c>
      <c r="O200" s="80">
        <f t="shared" si="17"/>
        <v>6000</v>
      </c>
      <c r="P200" s="80">
        <f t="shared" si="18"/>
        <v>3000</v>
      </c>
      <c r="Q20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1099.2919561973986</v>
      </c>
      <c r="R200" s="90">
        <f ca="1">PLTable[[#This Row],[revenue]]-PLTable[[#This Row],[COGS]]-PLTable[[#This Row],[VOE]]-PLTable[[#This Row],[FE ]]-PLTable[[#This Row],[IE]]</f>
        <v>3140.8341605639962</v>
      </c>
      <c r="S200" s="80">
        <f ca="1">PLTable[[#This Row],[revenue]]-PLTable[[#This Row],[COGS]]-PLTable[[#This Row],[VOE]]-PLTable[[#This Row],[FE ]]-PLTable[[#This Row],[IE]]-PLTable[[#This Row],[tax]]</f>
        <v>2041.5422043665976</v>
      </c>
    </row>
    <row r="201" spans="8:19" x14ac:dyDescent="0.25">
      <c r="H201" s="80">
        <f t="shared" si="19"/>
        <v>197</v>
      </c>
      <c r="I201" s="93">
        <f t="shared" ca="1" si="15"/>
        <v>10000</v>
      </c>
      <c r="J201" s="80">
        <f t="shared" ca="1" si="16"/>
        <v>1.5</v>
      </c>
      <c r="K201" s="80">
        <f ca="1">PLTable[[#This Row],[unit ]]*PLTable[[#This Row],[price]]</f>
        <v>15000</v>
      </c>
      <c r="L201" s="80">
        <f ca="1">(_xlfn.NORM.INV(RAND(),$C$15,$C$16))*PLTable[[#This Row],[revenue]]/100</f>
        <v>4585.480580939211</v>
      </c>
      <c r="M201" s="80">
        <f ca="1">PLTable[[#This Row],[COGS]]/PLTable[[#This Row],[revenue]]</f>
        <v>0.3056987053959474</v>
      </c>
      <c r="N201" s="80">
        <f ca="1">($C$19-($C$20-$C$19)*RAND())*PLTable[[#This Row],[revenue]]</f>
        <v>1413.7571334380607</v>
      </c>
      <c r="O201" s="80">
        <f t="shared" si="17"/>
        <v>6000</v>
      </c>
      <c r="P201" s="80">
        <f t="shared" si="18"/>
        <v>3000</v>
      </c>
      <c r="Q20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0.26679996795483019</v>
      </c>
      <c r="R201" s="90">
        <f ca="1">PLTable[[#This Row],[revenue]]-PLTable[[#This Row],[COGS]]-PLTable[[#This Row],[VOE]]-PLTable[[#This Row],[FE ]]-PLTable[[#This Row],[IE]]</f>
        <v>0.76228562272808631</v>
      </c>
      <c r="S201" s="80">
        <f ca="1">PLTable[[#This Row],[revenue]]-PLTable[[#This Row],[COGS]]-PLTable[[#This Row],[VOE]]-PLTable[[#This Row],[FE ]]-PLTable[[#This Row],[IE]]-PLTable[[#This Row],[tax]]</f>
        <v>0.49548565477325612</v>
      </c>
    </row>
    <row r="202" spans="8:19" x14ac:dyDescent="0.25">
      <c r="H202" s="80">
        <f t="shared" si="19"/>
        <v>198</v>
      </c>
      <c r="I202" s="93">
        <f t="shared" ca="1" si="15"/>
        <v>10000</v>
      </c>
      <c r="J202" s="80">
        <f t="shared" ca="1" si="16"/>
        <v>2</v>
      </c>
      <c r="K202" s="80">
        <f ca="1">PLTable[[#This Row],[unit ]]*PLTable[[#This Row],[price]]</f>
        <v>20000</v>
      </c>
      <c r="L202" s="80">
        <f ca="1">(_xlfn.NORM.INV(RAND(),$C$15,$C$16))*PLTable[[#This Row],[revenue]]/100</f>
        <v>4771.3408792274495</v>
      </c>
      <c r="M202" s="80">
        <f ca="1">PLTable[[#This Row],[COGS]]/PLTable[[#This Row],[revenue]]</f>
        <v>0.23856704396137246</v>
      </c>
      <c r="N202" s="80">
        <f ca="1">($C$19-($C$20-$C$19)*RAND())*PLTable[[#This Row],[revenue]]</f>
        <v>620.94686376964944</v>
      </c>
      <c r="O202" s="80">
        <f t="shared" si="17"/>
        <v>6000</v>
      </c>
      <c r="P202" s="80">
        <f t="shared" si="18"/>
        <v>3000</v>
      </c>
      <c r="Q20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1962.6992899510151</v>
      </c>
      <c r="R202" s="90">
        <f ca="1">PLTable[[#This Row],[revenue]]-PLTable[[#This Row],[COGS]]-PLTable[[#This Row],[VOE]]-PLTable[[#This Row],[FE ]]-PLTable[[#This Row],[IE]]</f>
        <v>5607.7122570029005</v>
      </c>
      <c r="S202" s="80">
        <f ca="1">PLTable[[#This Row],[revenue]]-PLTable[[#This Row],[COGS]]-PLTable[[#This Row],[VOE]]-PLTable[[#This Row],[FE ]]-PLTable[[#This Row],[IE]]-PLTable[[#This Row],[tax]]</f>
        <v>3645.0129670518854</v>
      </c>
    </row>
    <row r="203" spans="8:19" x14ac:dyDescent="0.25">
      <c r="H203" s="80">
        <f t="shared" si="19"/>
        <v>199</v>
      </c>
      <c r="I203" s="93">
        <f t="shared" ca="1" si="15"/>
        <v>75000</v>
      </c>
      <c r="J203" s="80">
        <f t="shared" ca="1" si="16"/>
        <v>1.5</v>
      </c>
      <c r="K203" s="80">
        <f ca="1">PLTable[[#This Row],[unit ]]*PLTable[[#This Row],[price]]</f>
        <v>112500</v>
      </c>
      <c r="L203" s="80">
        <f ca="1">(_xlfn.NORM.INV(RAND(),$C$15,$C$16))*PLTable[[#This Row],[revenue]]/100</f>
        <v>31997.890134269353</v>
      </c>
      <c r="M203" s="80">
        <f ca="1">PLTable[[#This Row],[COGS]]/PLTable[[#This Row],[revenue]]</f>
        <v>0.28442569008239427</v>
      </c>
      <c r="N203" s="80">
        <f ca="1">($C$19-($C$20-$C$19)*RAND())*PLTable[[#This Row],[revenue]]</f>
        <v>8430.4853484024406</v>
      </c>
      <c r="O203" s="80">
        <f t="shared" si="17"/>
        <v>6000</v>
      </c>
      <c r="P203" s="80">
        <f t="shared" si="18"/>
        <v>3000</v>
      </c>
      <c r="Q20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34689.393484530519</v>
      </c>
      <c r="R203" s="90">
        <f ca="1">PLTable[[#This Row],[revenue]]-PLTable[[#This Row],[COGS]]-PLTable[[#This Row],[VOE]]-PLTable[[#This Row],[FE ]]-PLTable[[#This Row],[IE]]</f>
        <v>63071.624517328208</v>
      </c>
      <c r="S203" s="80">
        <f ca="1">PLTable[[#This Row],[revenue]]-PLTable[[#This Row],[COGS]]-PLTable[[#This Row],[VOE]]-PLTable[[#This Row],[FE ]]-PLTable[[#This Row],[IE]]-PLTable[[#This Row],[tax]]</f>
        <v>28382.231032797688</v>
      </c>
    </row>
    <row r="204" spans="8:19" x14ac:dyDescent="0.25">
      <c r="H204" s="80">
        <f t="shared" si="19"/>
        <v>200</v>
      </c>
      <c r="I204" s="93">
        <f t="shared" ca="1" si="15"/>
        <v>10000</v>
      </c>
      <c r="J204" s="80">
        <f t="shared" ca="1" si="16"/>
        <v>2.5</v>
      </c>
      <c r="K204" s="80">
        <f ca="1">PLTable[[#This Row],[unit ]]*PLTable[[#This Row],[price]]</f>
        <v>25000</v>
      </c>
      <c r="L204" s="80">
        <f ca="1">(_xlfn.NORM.INV(RAND(),$C$15,$C$16))*PLTable[[#This Row],[revenue]]/100</f>
        <v>8322.1474043977814</v>
      </c>
      <c r="M204" s="80">
        <f ca="1">PLTable[[#This Row],[COGS]]/PLTable[[#This Row],[revenue]]</f>
        <v>0.33288589617591124</v>
      </c>
      <c r="N204" s="80">
        <f ca="1">($C$19-($C$20-$C$19)*RAND())*PLTable[[#This Row],[revenue]]</f>
        <v>1919.4283016654722</v>
      </c>
      <c r="O204" s="80">
        <f t="shared" si="17"/>
        <v>6000</v>
      </c>
      <c r="P204" s="80">
        <f t="shared" si="18"/>
        <v>3000</v>
      </c>
      <c r="Q20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2015.448502877862</v>
      </c>
      <c r="R204" s="90">
        <f ca="1">PLTable[[#This Row],[revenue]]-PLTable[[#This Row],[COGS]]-PLTable[[#This Row],[VOE]]-PLTable[[#This Row],[FE ]]-PLTable[[#This Row],[IE]]</f>
        <v>5758.4242939367487</v>
      </c>
      <c r="S204" s="80">
        <f ca="1">PLTable[[#This Row],[revenue]]-PLTable[[#This Row],[COGS]]-PLTable[[#This Row],[VOE]]-PLTable[[#This Row],[FE ]]-PLTable[[#This Row],[IE]]-PLTable[[#This Row],[tax]]</f>
        <v>3742.9757910588869</v>
      </c>
    </row>
    <row r="205" spans="8:19" x14ac:dyDescent="0.25">
      <c r="H205" s="80">
        <f t="shared" si="19"/>
        <v>201</v>
      </c>
      <c r="I205" s="93">
        <f t="shared" ca="1" si="15"/>
        <v>10000</v>
      </c>
      <c r="J205" s="80">
        <f t="shared" ca="1" si="16"/>
        <v>2.5</v>
      </c>
      <c r="K205" s="80">
        <f ca="1">PLTable[[#This Row],[unit ]]*PLTable[[#This Row],[price]]</f>
        <v>25000</v>
      </c>
      <c r="L205" s="80">
        <f ca="1">(_xlfn.NORM.INV(RAND(),$C$15,$C$16))*PLTable[[#This Row],[revenue]]/100</f>
        <v>8032.0729989578122</v>
      </c>
      <c r="M205" s="80">
        <f ca="1">PLTable[[#This Row],[COGS]]/PLTable[[#This Row],[revenue]]</f>
        <v>0.32128291995831249</v>
      </c>
      <c r="N205" s="80">
        <f ca="1">($C$19-($C$20-$C$19)*RAND())*PLTable[[#This Row],[revenue]]</f>
        <v>1764.4363801262343</v>
      </c>
      <c r="O205" s="80">
        <f t="shared" si="17"/>
        <v>6000</v>
      </c>
      <c r="P205" s="80">
        <f t="shared" si="18"/>
        <v>3000</v>
      </c>
      <c r="Q20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2171.2217173205845</v>
      </c>
      <c r="R205" s="90">
        <f ca="1">PLTable[[#This Row],[revenue]]-PLTable[[#This Row],[COGS]]-PLTable[[#This Row],[VOE]]-PLTable[[#This Row],[FE ]]-PLTable[[#This Row],[IE]]</f>
        <v>6203.4906209159562</v>
      </c>
      <c r="S205" s="80">
        <f ca="1">PLTable[[#This Row],[revenue]]-PLTable[[#This Row],[COGS]]-PLTable[[#This Row],[VOE]]-PLTable[[#This Row],[FE ]]-PLTable[[#This Row],[IE]]-PLTable[[#This Row],[tax]]</f>
        <v>4032.2689035953717</v>
      </c>
    </row>
    <row r="206" spans="8:19" x14ac:dyDescent="0.25">
      <c r="H206" s="80">
        <f t="shared" si="19"/>
        <v>202</v>
      </c>
      <c r="I206" s="93">
        <f t="shared" ca="1" si="15"/>
        <v>10000</v>
      </c>
      <c r="J206" s="80">
        <f t="shared" ca="1" si="16"/>
        <v>2</v>
      </c>
      <c r="K206" s="80">
        <f ca="1">PLTable[[#This Row],[unit ]]*PLTable[[#This Row],[price]]</f>
        <v>20000</v>
      </c>
      <c r="L206" s="80">
        <f ca="1">(_xlfn.NORM.INV(RAND(),$C$15,$C$16))*PLTable[[#This Row],[revenue]]/100</f>
        <v>7484.0384425093953</v>
      </c>
      <c r="M206" s="80">
        <f ca="1">PLTable[[#This Row],[COGS]]/PLTable[[#This Row],[revenue]]</f>
        <v>0.37420192212546977</v>
      </c>
      <c r="N206" s="80">
        <f ca="1">($C$19-($C$20-$C$19)*RAND())*PLTable[[#This Row],[revenue]]</f>
        <v>1388.3428048804014</v>
      </c>
      <c r="O206" s="80">
        <f t="shared" si="17"/>
        <v>6000</v>
      </c>
      <c r="P206" s="80">
        <f t="shared" si="18"/>
        <v>3000</v>
      </c>
      <c r="Q20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744.66656341357134</v>
      </c>
      <c r="R206" s="90">
        <f ca="1">PLTable[[#This Row],[revenue]]-PLTable[[#This Row],[COGS]]-PLTable[[#This Row],[VOE]]-PLTable[[#This Row],[FE ]]-PLTable[[#This Row],[IE]]</f>
        <v>2127.618752610204</v>
      </c>
      <c r="S206" s="80">
        <f ca="1">PLTable[[#This Row],[revenue]]-PLTable[[#This Row],[COGS]]-PLTable[[#This Row],[VOE]]-PLTable[[#This Row],[FE ]]-PLTable[[#This Row],[IE]]-PLTable[[#This Row],[tax]]</f>
        <v>1382.9521891966326</v>
      </c>
    </row>
    <row r="207" spans="8:19" x14ac:dyDescent="0.25">
      <c r="H207" s="80">
        <f t="shared" si="19"/>
        <v>203</v>
      </c>
      <c r="I207" s="93">
        <f t="shared" ca="1" si="15"/>
        <v>10000</v>
      </c>
      <c r="J207" s="80">
        <f t="shared" ca="1" si="16"/>
        <v>2</v>
      </c>
      <c r="K207" s="80">
        <f ca="1">PLTable[[#This Row],[unit ]]*PLTable[[#This Row],[price]]</f>
        <v>20000</v>
      </c>
      <c r="L207" s="80">
        <f ca="1">(_xlfn.NORM.INV(RAND(),$C$15,$C$16))*PLTable[[#This Row],[revenue]]/100</f>
        <v>8201.9552094774499</v>
      </c>
      <c r="M207" s="80">
        <f ca="1">PLTable[[#This Row],[COGS]]/PLTable[[#This Row],[revenue]]</f>
        <v>0.41009776047387247</v>
      </c>
      <c r="N207" s="80">
        <f ca="1">($C$19-($C$20-$C$19)*RAND())*PLTable[[#This Row],[revenue]]</f>
        <v>1910.9241010468925</v>
      </c>
      <c r="O207" s="80">
        <f t="shared" si="17"/>
        <v>6000</v>
      </c>
      <c r="P207" s="80">
        <f t="shared" si="18"/>
        <v>3000</v>
      </c>
      <c r="Q20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310.4922413164802</v>
      </c>
      <c r="R207" s="90">
        <f ca="1">PLTable[[#This Row],[revenue]]-PLTable[[#This Row],[COGS]]-PLTable[[#This Row],[VOE]]-PLTable[[#This Row],[FE ]]-PLTable[[#This Row],[IE]]</f>
        <v>887.12068947565785</v>
      </c>
      <c r="S207" s="80">
        <f ca="1">PLTable[[#This Row],[revenue]]-PLTable[[#This Row],[COGS]]-PLTable[[#This Row],[VOE]]-PLTable[[#This Row],[FE ]]-PLTable[[#This Row],[IE]]-PLTable[[#This Row],[tax]]</f>
        <v>576.62844815917765</v>
      </c>
    </row>
    <row r="208" spans="8:19" x14ac:dyDescent="0.25">
      <c r="H208" s="80">
        <f t="shared" si="19"/>
        <v>204</v>
      </c>
      <c r="I208" s="93">
        <f t="shared" ca="1" si="15"/>
        <v>10000</v>
      </c>
      <c r="J208" s="80">
        <f t="shared" ca="1" si="16"/>
        <v>1.5</v>
      </c>
      <c r="K208" s="80">
        <f ca="1">PLTable[[#This Row],[unit ]]*PLTable[[#This Row],[price]]</f>
        <v>15000</v>
      </c>
      <c r="L208" s="80">
        <f ca="1">(_xlfn.NORM.INV(RAND(),$C$15,$C$16))*PLTable[[#This Row],[revenue]]/100</f>
        <v>3254.4062185979747</v>
      </c>
      <c r="M208" s="80">
        <f ca="1">PLTable[[#This Row],[COGS]]/PLTable[[#This Row],[revenue]]</f>
        <v>0.21696041457319831</v>
      </c>
      <c r="N208" s="80">
        <f ca="1">($C$19-($C$20-$C$19)*RAND())*PLTable[[#This Row],[revenue]]</f>
        <v>1341.1087701410252</v>
      </c>
      <c r="O208" s="80">
        <f t="shared" si="17"/>
        <v>6000</v>
      </c>
      <c r="P208" s="80">
        <f t="shared" si="18"/>
        <v>3000</v>
      </c>
      <c r="Q20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491.56975394135003</v>
      </c>
      <c r="R208" s="90">
        <f ca="1">PLTable[[#This Row],[revenue]]-PLTable[[#This Row],[COGS]]-PLTable[[#This Row],[VOE]]-PLTable[[#This Row],[FE ]]-PLTable[[#This Row],[IE]]</f>
        <v>1404.4850112610002</v>
      </c>
      <c r="S208" s="80">
        <f ca="1">PLTable[[#This Row],[revenue]]-PLTable[[#This Row],[COGS]]-PLTable[[#This Row],[VOE]]-PLTable[[#This Row],[FE ]]-PLTable[[#This Row],[IE]]-PLTable[[#This Row],[tax]]</f>
        <v>912.91525731965021</v>
      </c>
    </row>
    <row r="209" spans="8:19" x14ac:dyDescent="0.25">
      <c r="H209" s="80">
        <f t="shared" si="19"/>
        <v>205</v>
      </c>
      <c r="I209" s="93">
        <f t="shared" ca="1" si="15"/>
        <v>10000</v>
      </c>
      <c r="J209" s="80">
        <f t="shared" ca="1" si="16"/>
        <v>2.5</v>
      </c>
      <c r="K209" s="80">
        <f ca="1">PLTable[[#This Row],[unit ]]*PLTable[[#This Row],[price]]</f>
        <v>25000</v>
      </c>
      <c r="L209" s="80">
        <f ca="1">(_xlfn.NORM.INV(RAND(),$C$15,$C$16))*PLTable[[#This Row],[revenue]]/100</f>
        <v>5446.5066256453174</v>
      </c>
      <c r="M209" s="80">
        <f ca="1">PLTable[[#This Row],[COGS]]/PLTable[[#This Row],[revenue]]</f>
        <v>0.21786026502581268</v>
      </c>
      <c r="N209" s="80">
        <f ca="1">($C$19-($C$20-$C$19)*RAND())*PLTable[[#This Row],[revenue]]</f>
        <v>195.85473708651941</v>
      </c>
      <c r="O209" s="80">
        <f t="shared" si="17"/>
        <v>6000</v>
      </c>
      <c r="P209" s="80">
        <f t="shared" si="18"/>
        <v>3000</v>
      </c>
      <c r="Q20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3625.1735230438567</v>
      </c>
      <c r="R209" s="90">
        <f ca="1">PLTable[[#This Row],[revenue]]-PLTable[[#This Row],[COGS]]-PLTable[[#This Row],[VOE]]-PLTable[[#This Row],[FE ]]-PLTable[[#This Row],[IE]]</f>
        <v>10357.638637268163</v>
      </c>
      <c r="S209" s="80">
        <f ca="1">PLTable[[#This Row],[revenue]]-PLTable[[#This Row],[COGS]]-PLTable[[#This Row],[VOE]]-PLTable[[#This Row],[FE ]]-PLTable[[#This Row],[IE]]-PLTable[[#This Row],[tax]]</f>
        <v>6732.4651142243056</v>
      </c>
    </row>
    <row r="210" spans="8:19" x14ac:dyDescent="0.25">
      <c r="H210" s="80">
        <f t="shared" si="19"/>
        <v>206</v>
      </c>
      <c r="I210" s="93">
        <f t="shared" ca="1" si="15"/>
        <v>10000</v>
      </c>
      <c r="J210" s="80">
        <f t="shared" ca="1" si="16"/>
        <v>1.5</v>
      </c>
      <c r="K210" s="80">
        <f ca="1">PLTable[[#This Row],[unit ]]*PLTable[[#This Row],[price]]</f>
        <v>15000</v>
      </c>
      <c r="L210" s="80">
        <f ca="1">(_xlfn.NORM.INV(RAND(),$C$15,$C$16))*PLTable[[#This Row],[revenue]]/100</f>
        <v>3742.6101143854798</v>
      </c>
      <c r="M210" s="80">
        <f ca="1">PLTable[[#This Row],[COGS]]/PLTable[[#This Row],[revenue]]</f>
        <v>0.24950734095903199</v>
      </c>
      <c r="N210" s="80">
        <f ca="1">($C$19-($C$20-$C$19)*RAND())*PLTable[[#This Row],[revenue]]</f>
        <v>544.73297038894839</v>
      </c>
      <c r="O210" s="80">
        <f t="shared" si="17"/>
        <v>6000</v>
      </c>
      <c r="P210" s="80">
        <f t="shared" si="18"/>
        <v>3000</v>
      </c>
      <c r="Q21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599.42992032895029</v>
      </c>
      <c r="R210" s="90">
        <f ca="1">PLTable[[#This Row],[revenue]]-PLTable[[#This Row],[COGS]]-PLTable[[#This Row],[VOE]]-PLTable[[#This Row],[FE ]]-PLTable[[#This Row],[IE]]</f>
        <v>1712.6569152255724</v>
      </c>
      <c r="S210" s="80">
        <f ca="1">PLTable[[#This Row],[revenue]]-PLTable[[#This Row],[COGS]]-PLTable[[#This Row],[VOE]]-PLTable[[#This Row],[FE ]]-PLTable[[#This Row],[IE]]-PLTable[[#This Row],[tax]]</f>
        <v>1113.2269948966223</v>
      </c>
    </row>
    <row r="211" spans="8:19" x14ac:dyDescent="0.25">
      <c r="H211" s="80">
        <f t="shared" si="19"/>
        <v>207</v>
      </c>
      <c r="I211" s="93">
        <f t="shared" ca="1" si="15"/>
        <v>10000</v>
      </c>
      <c r="J211" s="80">
        <f t="shared" ca="1" si="16"/>
        <v>2.5</v>
      </c>
      <c r="K211" s="80">
        <f ca="1">PLTable[[#This Row],[unit ]]*PLTable[[#This Row],[price]]</f>
        <v>25000</v>
      </c>
      <c r="L211" s="80">
        <f ca="1">(_xlfn.NORM.INV(RAND(),$C$15,$C$16))*PLTable[[#This Row],[revenue]]/100</f>
        <v>7734.156768171837</v>
      </c>
      <c r="M211" s="80">
        <f ca="1">PLTable[[#This Row],[COGS]]/PLTable[[#This Row],[revenue]]</f>
        <v>0.3093662707268735</v>
      </c>
      <c r="N211" s="80">
        <f ca="1">($C$19-($C$20-$C$19)*RAND())*PLTable[[#This Row],[revenue]]</f>
        <v>854.69680991614553</v>
      </c>
      <c r="O211" s="80">
        <f t="shared" si="17"/>
        <v>6000</v>
      </c>
      <c r="P211" s="80">
        <f t="shared" si="18"/>
        <v>3000</v>
      </c>
      <c r="Q21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2593.901247669206</v>
      </c>
      <c r="R211" s="90">
        <f ca="1">PLTable[[#This Row],[revenue]]-PLTable[[#This Row],[COGS]]-PLTable[[#This Row],[VOE]]-PLTable[[#This Row],[FE ]]-PLTable[[#This Row],[IE]]</f>
        <v>7411.1464219120171</v>
      </c>
      <c r="S211" s="80">
        <f ca="1">PLTable[[#This Row],[revenue]]-PLTable[[#This Row],[COGS]]-PLTable[[#This Row],[VOE]]-PLTable[[#This Row],[FE ]]-PLTable[[#This Row],[IE]]-PLTable[[#This Row],[tax]]</f>
        <v>4817.2451742428111</v>
      </c>
    </row>
    <row r="212" spans="8:19" x14ac:dyDescent="0.25">
      <c r="H212" s="80">
        <f t="shared" si="19"/>
        <v>208</v>
      </c>
      <c r="I212" s="93">
        <f t="shared" ca="1" si="15"/>
        <v>10000</v>
      </c>
      <c r="J212" s="80">
        <f t="shared" ca="1" si="16"/>
        <v>2</v>
      </c>
      <c r="K212" s="80">
        <f ca="1">PLTable[[#This Row],[unit ]]*PLTable[[#This Row],[price]]</f>
        <v>20000</v>
      </c>
      <c r="L212" s="80">
        <f ca="1">(_xlfn.NORM.INV(RAND(),$C$15,$C$16))*PLTable[[#This Row],[revenue]]/100</f>
        <v>5528.8058731985893</v>
      </c>
      <c r="M212" s="80">
        <f ca="1">PLTable[[#This Row],[COGS]]/PLTable[[#This Row],[revenue]]</f>
        <v>0.27644029365992945</v>
      </c>
      <c r="N212" s="80">
        <f ca="1">($C$19-($C$20-$C$19)*RAND())*PLTable[[#This Row],[revenue]]</f>
        <v>170.45666962780703</v>
      </c>
      <c r="O212" s="80">
        <f t="shared" si="17"/>
        <v>6000</v>
      </c>
      <c r="P212" s="80">
        <f t="shared" si="18"/>
        <v>3000</v>
      </c>
      <c r="Q21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1855.2581100107611</v>
      </c>
      <c r="R212" s="90">
        <f ca="1">PLTable[[#This Row],[revenue]]-PLTable[[#This Row],[COGS]]-PLTable[[#This Row],[VOE]]-PLTable[[#This Row],[FE ]]-PLTable[[#This Row],[IE]]</f>
        <v>5300.7374571736036</v>
      </c>
      <c r="S212" s="80">
        <f ca="1">PLTable[[#This Row],[revenue]]-PLTable[[#This Row],[COGS]]-PLTable[[#This Row],[VOE]]-PLTable[[#This Row],[FE ]]-PLTable[[#This Row],[IE]]-PLTable[[#This Row],[tax]]</f>
        <v>3445.4793471628427</v>
      </c>
    </row>
    <row r="213" spans="8:19" x14ac:dyDescent="0.25">
      <c r="H213" s="80">
        <f t="shared" si="19"/>
        <v>209</v>
      </c>
      <c r="I213" s="93">
        <f t="shared" ca="1" si="15"/>
        <v>10000</v>
      </c>
      <c r="J213" s="80">
        <f t="shared" ca="1" si="16"/>
        <v>1.5</v>
      </c>
      <c r="K213" s="80">
        <f ca="1">PLTable[[#This Row],[unit ]]*PLTable[[#This Row],[price]]</f>
        <v>15000</v>
      </c>
      <c r="L213" s="80">
        <f ca="1">(_xlfn.NORM.INV(RAND(),$C$15,$C$16))*PLTable[[#This Row],[revenue]]/100</f>
        <v>4387.2262025445225</v>
      </c>
      <c r="M213" s="80">
        <f ca="1">PLTable[[#This Row],[COGS]]/PLTable[[#This Row],[revenue]]</f>
        <v>0.29248174683630151</v>
      </c>
      <c r="N213" s="80">
        <f ca="1">($C$19-($C$20-$C$19)*RAND())*PLTable[[#This Row],[revenue]]</f>
        <v>1224.4145928505484</v>
      </c>
      <c r="O213" s="80">
        <f t="shared" si="17"/>
        <v>6000</v>
      </c>
      <c r="P213" s="80">
        <f t="shared" si="18"/>
        <v>3000</v>
      </c>
      <c r="Q21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135.92572161172509</v>
      </c>
      <c r="R213" s="90">
        <f ca="1">PLTable[[#This Row],[revenue]]-PLTable[[#This Row],[COGS]]-PLTable[[#This Row],[VOE]]-PLTable[[#This Row],[FE ]]-PLTable[[#This Row],[IE]]</f>
        <v>388.35920460492889</v>
      </c>
      <c r="S213" s="80">
        <f ca="1">PLTable[[#This Row],[revenue]]-PLTable[[#This Row],[COGS]]-PLTable[[#This Row],[VOE]]-PLTable[[#This Row],[FE ]]-PLTable[[#This Row],[IE]]-PLTable[[#This Row],[tax]]</f>
        <v>252.4334829932038</v>
      </c>
    </row>
    <row r="214" spans="8:19" x14ac:dyDescent="0.25">
      <c r="H214" s="80">
        <f t="shared" si="19"/>
        <v>210</v>
      </c>
      <c r="I214" s="93">
        <f t="shared" ca="1" si="15"/>
        <v>10000</v>
      </c>
      <c r="J214" s="80">
        <f t="shared" ca="1" si="16"/>
        <v>1.5</v>
      </c>
      <c r="K214" s="80">
        <f ca="1">PLTable[[#This Row],[unit ]]*PLTable[[#This Row],[price]]</f>
        <v>15000</v>
      </c>
      <c r="L214" s="80">
        <f ca="1">(_xlfn.NORM.INV(RAND(),$C$15,$C$16))*PLTable[[#This Row],[revenue]]/100</f>
        <v>4892.2234843936158</v>
      </c>
      <c r="M214" s="80">
        <f ca="1">PLTable[[#This Row],[COGS]]/PLTable[[#This Row],[revenue]]</f>
        <v>0.32614823229290774</v>
      </c>
      <c r="N214" s="80">
        <f ca="1">($C$19-($C$20-$C$19)*RAND())*PLTable[[#This Row],[revenue]]</f>
        <v>458.74702025431901</v>
      </c>
      <c r="O214" s="80">
        <f t="shared" si="17"/>
        <v>6000</v>
      </c>
      <c r="P214" s="80">
        <f t="shared" si="18"/>
        <v>3000</v>
      </c>
      <c r="Q21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227.16032337322247</v>
      </c>
      <c r="R214" s="90">
        <f ca="1">PLTable[[#This Row],[revenue]]-PLTable[[#This Row],[COGS]]-PLTable[[#This Row],[VOE]]-PLTable[[#This Row],[FE ]]-PLTable[[#This Row],[IE]]</f>
        <v>649.02949535206426</v>
      </c>
      <c r="S214" s="80">
        <f ca="1">PLTable[[#This Row],[revenue]]-PLTable[[#This Row],[COGS]]-PLTable[[#This Row],[VOE]]-PLTable[[#This Row],[FE ]]-PLTable[[#This Row],[IE]]-PLTable[[#This Row],[tax]]</f>
        <v>421.86917197884179</v>
      </c>
    </row>
    <row r="215" spans="8:19" x14ac:dyDescent="0.25">
      <c r="H215" s="80">
        <f t="shared" si="19"/>
        <v>211</v>
      </c>
      <c r="I215" s="93">
        <f t="shared" ca="1" si="15"/>
        <v>75000</v>
      </c>
      <c r="J215" s="80">
        <f t="shared" ca="1" si="16"/>
        <v>1.5</v>
      </c>
      <c r="K215" s="80">
        <f ca="1">PLTable[[#This Row],[unit ]]*PLTable[[#This Row],[price]]</f>
        <v>112500</v>
      </c>
      <c r="L215" s="80">
        <f ca="1">(_xlfn.NORM.INV(RAND(),$C$15,$C$16))*PLTable[[#This Row],[revenue]]/100</f>
        <v>38210.233052914024</v>
      </c>
      <c r="M215" s="80">
        <f ca="1">PLTable[[#This Row],[COGS]]/PLTable[[#This Row],[revenue]]</f>
        <v>0.33964651602590246</v>
      </c>
      <c r="N215" s="80">
        <f ca="1">($C$19-($C$20-$C$19)*RAND())*PLTable[[#This Row],[revenue]]</f>
        <v>11158.445850948498</v>
      </c>
      <c r="O215" s="80">
        <f t="shared" si="17"/>
        <v>6000</v>
      </c>
      <c r="P215" s="80">
        <f t="shared" si="18"/>
        <v>3000</v>
      </c>
      <c r="Q21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29772.226602875613</v>
      </c>
      <c r="R215" s="90">
        <f ca="1">PLTable[[#This Row],[revenue]]-PLTable[[#This Row],[COGS]]-PLTable[[#This Row],[VOE]]-PLTable[[#This Row],[FE ]]-PLTable[[#This Row],[IE]]</f>
        <v>54131.321096137472</v>
      </c>
      <c r="S215" s="80">
        <f ca="1">PLTable[[#This Row],[revenue]]-PLTable[[#This Row],[COGS]]-PLTable[[#This Row],[VOE]]-PLTable[[#This Row],[FE ]]-PLTable[[#This Row],[IE]]-PLTable[[#This Row],[tax]]</f>
        <v>24359.094493261859</v>
      </c>
    </row>
    <row r="216" spans="8:19" x14ac:dyDescent="0.25">
      <c r="H216" s="80">
        <f t="shared" si="19"/>
        <v>212</v>
      </c>
      <c r="I216" s="93">
        <f t="shared" ca="1" si="15"/>
        <v>10000</v>
      </c>
      <c r="J216" s="80">
        <f t="shared" ca="1" si="16"/>
        <v>1.5</v>
      </c>
      <c r="K216" s="80">
        <f ca="1">PLTable[[#This Row],[unit ]]*PLTable[[#This Row],[price]]</f>
        <v>15000</v>
      </c>
      <c r="L216" s="80">
        <f ca="1">(_xlfn.NORM.INV(RAND(),$C$15,$C$16))*PLTable[[#This Row],[revenue]]/100</f>
        <v>5164.6004676326374</v>
      </c>
      <c r="M216" s="80">
        <f ca="1">PLTable[[#This Row],[COGS]]/PLTable[[#This Row],[revenue]]</f>
        <v>0.34430669784217582</v>
      </c>
      <c r="N216" s="80">
        <f ca="1">($C$19-($C$20-$C$19)*RAND())*PLTable[[#This Row],[revenue]]</f>
        <v>143.18543124606563</v>
      </c>
      <c r="O216" s="80">
        <f t="shared" si="17"/>
        <v>6000</v>
      </c>
      <c r="P216" s="80">
        <f t="shared" si="18"/>
        <v>3000</v>
      </c>
      <c r="Q21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242.27493539245395</v>
      </c>
      <c r="R216" s="90">
        <f ca="1">PLTable[[#This Row],[revenue]]-PLTable[[#This Row],[COGS]]-PLTable[[#This Row],[VOE]]-PLTable[[#This Row],[FE ]]-PLTable[[#This Row],[IE]]</f>
        <v>692.21410112129706</v>
      </c>
      <c r="S216" s="80">
        <f ca="1">PLTable[[#This Row],[revenue]]-PLTable[[#This Row],[COGS]]-PLTable[[#This Row],[VOE]]-PLTable[[#This Row],[FE ]]-PLTable[[#This Row],[IE]]-PLTable[[#This Row],[tax]]</f>
        <v>449.93916572884314</v>
      </c>
    </row>
    <row r="217" spans="8:19" x14ac:dyDescent="0.25">
      <c r="H217" s="80">
        <f t="shared" si="19"/>
        <v>213</v>
      </c>
      <c r="I217" s="93">
        <f t="shared" ca="1" si="15"/>
        <v>10000</v>
      </c>
      <c r="J217" s="80">
        <f t="shared" ca="1" si="16"/>
        <v>1.5</v>
      </c>
      <c r="K217" s="80">
        <f ca="1">PLTable[[#This Row],[unit ]]*PLTable[[#This Row],[price]]</f>
        <v>15000</v>
      </c>
      <c r="L217" s="80">
        <f ca="1">(_xlfn.NORM.INV(RAND(),$C$15,$C$16))*PLTable[[#This Row],[revenue]]/100</f>
        <v>3660.0227461801319</v>
      </c>
      <c r="M217" s="80">
        <f ca="1">PLTable[[#This Row],[COGS]]/PLTable[[#This Row],[revenue]]</f>
        <v>0.24400151641200879</v>
      </c>
      <c r="N217" s="80">
        <f ca="1">($C$19-($C$20-$C$19)*RAND())*PLTable[[#This Row],[revenue]]</f>
        <v>73.674798721084926</v>
      </c>
      <c r="O217" s="80">
        <f t="shared" si="17"/>
        <v>6000</v>
      </c>
      <c r="P217" s="80">
        <f t="shared" si="18"/>
        <v>3000</v>
      </c>
      <c r="Q21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793.20585928457399</v>
      </c>
      <c r="R217" s="90">
        <f ca="1">PLTable[[#This Row],[revenue]]-PLTable[[#This Row],[COGS]]-PLTable[[#This Row],[VOE]]-PLTable[[#This Row],[FE ]]-PLTable[[#This Row],[IE]]</f>
        <v>2266.302455098783</v>
      </c>
      <c r="S217" s="80">
        <f ca="1">PLTable[[#This Row],[revenue]]-PLTable[[#This Row],[COGS]]-PLTable[[#This Row],[VOE]]-PLTable[[#This Row],[FE ]]-PLTable[[#This Row],[IE]]-PLTable[[#This Row],[tax]]</f>
        <v>1473.096595814209</v>
      </c>
    </row>
    <row r="218" spans="8:19" x14ac:dyDescent="0.25">
      <c r="H218" s="80">
        <f t="shared" si="19"/>
        <v>214</v>
      </c>
      <c r="I218" s="93">
        <f t="shared" ca="1" si="15"/>
        <v>10000</v>
      </c>
      <c r="J218" s="80">
        <f t="shared" ca="1" si="16"/>
        <v>2</v>
      </c>
      <c r="K218" s="80">
        <f ca="1">PLTable[[#This Row],[unit ]]*PLTable[[#This Row],[price]]</f>
        <v>20000</v>
      </c>
      <c r="L218" s="80">
        <f ca="1">(_xlfn.NORM.INV(RAND(),$C$15,$C$16))*PLTable[[#This Row],[revenue]]/100</f>
        <v>5317.2400577729941</v>
      </c>
      <c r="M218" s="80">
        <f ca="1">PLTable[[#This Row],[COGS]]/PLTable[[#This Row],[revenue]]</f>
        <v>0.2658620028886497</v>
      </c>
      <c r="N218" s="80">
        <f ca="1">($C$19-($C$20-$C$19)*RAND())*PLTable[[#This Row],[revenue]]</f>
        <v>390.49121396805111</v>
      </c>
      <c r="O218" s="80">
        <f t="shared" si="17"/>
        <v>6000</v>
      </c>
      <c r="P218" s="80">
        <f t="shared" si="18"/>
        <v>3000</v>
      </c>
      <c r="Q21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1852.2940548906345</v>
      </c>
      <c r="R218" s="90">
        <f ca="1">PLTable[[#This Row],[revenue]]-PLTable[[#This Row],[COGS]]-PLTable[[#This Row],[VOE]]-PLTable[[#This Row],[FE ]]-PLTable[[#This Row],[IE]]</f>
        <v>5292.2687282589559</v>
      </c>
      <c r="S218" s="80">
        <f ca="1">PLTable[[#This Row],[revenue]]-PLTable[[#This Row],[COGS]]-PLTable[[#This Row],[VOE]]-PLTable[[#This Row],[FE ]]-PLTable[[#This Row],[IE]]-PLTable[[#This Row],[tax]]</f>
        <v>3439.9746733683214</v>
      </c>
    </row>
    <row r="219" spans="8:19" x14ac:dyDescent="0.25">
      <c r="H219" s="80">
        <f t="shared" si="19"/>
        <v>215</v>
      </c>
      <c r="I219" s="93">
        <f t="shared" ca="1" si="15"/>
        <v>10000</v>
      </c>
      <c r="J219" s="80">
        <f t="shared" ca="1" si="16"/>
        <v>2.5</v>
      </c>
      <c r="K219" s="80">
        <f ca="1">PLTable[[#This Row],[unit ]]*PLTable[[#This Row],[price]]</f>
        <v>25000</v>
      </c>
      <c r="L219" s="80">
        <f ca="1">(_xlfn.NORM.INV(RAND(),$C$15,$C$16))*PLTable[[#This Row],[revenue]]/100</f>
        <v>9220.0677046926685</v>
      </c>
      <c r="M219" s="80">
        <f ca="1">PLTable[[#This Row],[COGS]]/PLTable[[#This Row],[revenue]]</f>
        <v>0.36880270818770672</v>
      </c>
      <c r="N219" s="80">
        <f ca="1">($C$19-($C$20-$C$19)*RAND())*PLTable[[#This Row],[revenue]]</f>
        <v>1912.8836519710392</v>
      </c>
      <c r="O219" s="80">
        <f t="shared" si="17"/>
        <v>6000</v>
      </c>
      <c r="P219" s="80">
        <f t="shared" si="18"/>
        <v>3000</v>
      </c>
      <c r="Q21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1703.4670251677026</v>
      </c>
      <c r="R219" s="90">
        <f ca="1">PLTable[[#This Row],[revenue]]-PLTable[[#This Row],[COGS]]-PLTable[[#This Row],[VOE]]-PLTable[[#This Row],[FE ]]-PLTable[[#This Row],[IE]]</f>
        <v>4867.048643336293</v>
      </c>
      <c r="S219" s="80">
        <f ca="1">PLTable[[#This Row],[revenue]]-PLTable[[#This Row],[COGS]]-PLTable[[#This Row],[VOE]]-PLTable[[#This Row],[FE ]]-PLTable[[#This Row],[IE]]-PLTable[[#This Row],[tax]]</f>
        <v>3163.5816181685905</v>
      </c>
    </row>
    <row r="220" spans="8:19" x14ac:dyDescent="0.25">
      <c r="H220" s="80">
        <f t="shared" si="19"/>
        <v>216</v>
      </c>
      <c r="I220" s="93">
        <f t="shared" ca="1" si="15"/>
        <v>10000</v>
      </c>
      <c r="J220" s="80">
        <f t="shared" ca="1" si="16"/>
        <v>1.5</v>
      </c>
      <c r="K220" s="80">
        <f ca="1">PLTable[[#This Row],[unit ]]*PLTable[[#This Row],[price]]</f>
        <v>15000</v>
      </c>
      <c r="L220" s="80">
        <f ca="1">(_xlfn.NORM.INV(RAND(),$C$15,$C$16))*PLTable[[#This Row],[revenue]]/100</f>
        <v>5495.9874165448873</v>
      </c>
      <c r="M220" s="80">
        <f ca="1">PLTable[[#This Row],[COGS]]/PLTable[[#This Row],[revenue]]</f>
        <v>0.36639916110299248</v>
      </c>
      <c r="N220" s="80">
        <f ca="1">($C$19-($C$20-$C$19)*RAND())*PLTable[[#This Row],[revenue]]</f>
        <v>1285.9243811036481</v>
      </c>
      <c r="O220" s="80">
        <f t="shared" si="17"/>
        <v>6000</v>
      </c>
      <c r="P220" s="80">
        <f t="shared" si="18"/>
        <v>3000</v>
      </c>
      <c r="Q22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0</v>
      </c>
      <c r="R220" s="90">
        <f ca="1">PLTable[[#This Row],[revenue]]-PLTable[[#This Row],[COGS]]-PLTable[[#This Row],[VOE]]-PLTable[[#This Row],[FE ]]-PLTable[[#This Row],[IE]]</f>
        <v>-781.91179764853587</v>
      </c>
      <c r="S220" s="80">
        <f ca="1">PLTable[[#This Row],[revenue]]-PLTable[[#This Row],[COGS]]-PLTable[[#This Row],[VOE]]-PLTable[[#This Row],[FE ]]-PLTable[[#This Row],[IE]]-PLTable[[#This Row],[tax]]</f>
        <v>-781.91179764853587</v>
      </c>
    </row>
    <row r="221" spans="8:19" x14ac:dyDescent="0.25">
      <c r="H221" s="80">
        <f t="shared" si="19"/>
        <v>217</v>
      </c>
      <c r="I221" s="93">
        <f t="shared" ca="1" si="15"/>
        <v>10000</v>
      </c>
      <c r="J221" s="80">
        <f t="shared" ca="1" si="16"/>
        <v>2</v>
      </c>
      <c r="K221" s="80">
        <f ca="1">PLTable[[#This Row],[unit ]]*PLTable[[#This Row],[price]]</f>
        <v>20000</v>
      </c>
      <c r="L221" s="80">
        <f ca="1">(_xlfn.NORM.INV(RAND(),$C$15,$C$16))*PLTable[[#This Row],[revenue]]/100</f>
        <v>6911.5043953184086</v>
      </c>
      <c r="M221" s="80">
        <f ca="1">PLTable[[#This Row],[COGS]]/PLTable[[#This Row],[revenue]]</f>
        <v>0.34557521976592043</v>
      </c>
      <c r="N221" s="80">
        <f ca="1">($C$19-($C$20-$C$19)*RAND())*PLTable[[#This Row],[revenue]]</f>
        <v>1159.6478257590618</v>
      </c>
      <c r="O221" s="80">
        <f t="shared" si="17"/>
        <v>6000</v>
      </c>
      <c r="P221" s="80">
        <f t="shared" si="18"/>
        <v>3000</v>
      </c>
      <c r="Q22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1025.0967226228852</v>
      </c>
      <c r="R221" s="90">
        <f ca="1">PLTable[[#This Row],[revenue]]-PLTable[[#This Row],[COGS]]-PLTable[[#This Row],[VOE]]-PLTable[[#This Row],[FE ]]-PLTable[[#This Row],[IE]]</f>
        <v>2928.847778922529</v>
      </c>
      <c r="S221" s="80">
        <f ca="1">PLTable[[#This Row],[revenue]]-PLTable[[#This Row],[COGS]]-PLTable[[#This Row],[VOE]]-PLTable[[#This Row],[FE ]]-PLTable[[#This Row],[IE]]-PLTable[[#This Row],[tax]]</f>
        <v>1903.7510562996438</v>
      </c>
    </row>
    <row r="222" spans="8:19" x14ac:dyDescent="0.25">
      <c r="H222" s="80">
        <f t="shared" si="19"/>
        <v>218</v>
      </c>
      <c r="I222" s="93">
        <f t="shared" ca="1" si="15"/>
        <v>10000</v>
      </c>
      <c r="J222" s="80">
        <f t="shared" ca="1" si="16"/>
        <v>2</v>
      </c>
      <c r="K222" s="80">
        <f ca="1">PLTable[[#This Row],[unit ]]*PLTable[[#This Row],[price]]</f>
        <v>20000</v>
      </c>
      <c r="L222" s="80">
        <f ca="1">(_xlfn.NORM.INV(RAND(),$C$15,$C$16))*PLTable[[#This Row],[revenue]]/100</f>
        <v>5218.7397265009622</v>
      </c>
      <c r="M222" s="80">
        <f ca="1">PLTable[[#This Row],[COGS]]/PLTable[[#This Row],[revenue]]</f>
        <v>0.26093698632504814</v>
      </c>
      <c r="N222" s="80">
        <f ca="1">($C$19-($C$20-$C$19)*RAND())*PLTable[[#This Row],[revenue]]</f>
        <v>343.67579468272095</v>
      </c>
      <c r="O222" s="80">
        <f t="shared" si="17"/>
        <v>6000</v>
      </c>
      <c r="P222" s="80">
        <f t="shared" si="18"/>
        <v>3000</v>
      </c>
      <c r="Q22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1903.154567585711</v>
      </c>
      <c r="R222" s="90">
        <f ca="1">PLTable[[#This Row],[revenue]]-PLTable[[#This Row],[COGS]]-PLTable[[#This Row],[VOE]]-PLTable[[#This Row],[FE ]]-PLTable[[#This Row],[IE]]</f>
        <v>5437.5844788163176</v>
      </c>
      <c r="S222" s="80">
        <f ca="1">PLTable[[#This Row],[revenue]]-PLTable[[#This Row],[COGS]]-PLTable[[#This Row],[VOE]]-PLTable[[#This Row],[FE ]]-PLTable[[#This Row],[IE]]-PLTable[[#This Row],[tax]]</f>
        <v>3534.4299112306066</v>
      </c>
    </row>
    <row r="223" spans="8:19" x14ac:dyDescent="0.25">
      <c r="H223" s="80">
        <f t="shared" si="19"/>
        <v>219</v>
      </c>
      <c r="I223" s="93">
        <f t="shared" ca="1" si="15"/>
        <v>75000</v>
      </c>
      <c r="J223" s="80">
        <f t="shared" ca="1" si="16"/>
        <v>2</v>
      </c>
      <c r="K223" s="80">
        <f ca="1">PLTable[[#This Row],[unit ]]*PLTable[[#This Row],[price]]</f>
        <v>150000</v>
      </c>
      <c r="L223" s="80">
        <f ca="1">(_xlfn.NORM.INV(RAND(),$C$15,$C$16))*PLTable[[#This Row],[revenue]]/100</f>
        <v>43021.798535290363</v>
      </c>
      <c r="M223" s="80">
        <f ca="1">PLTable[[#This Row],[COGS]]/PLTable[[#This Row],[revenue]]</f>
        <v>0.2868119902352691</v>
      </c>
      <c r="N223" s="80">
        <f ca="1">($C$19-($C$20-$C$19)*RAND())*PLTable[[#This Row],[revenue]]</f>
        <v>10586.986522493511</v>
      </c>
      <c r="O223" s="80">
        <f t="shared" si="17"/>
        <v>6000</v>
      </c>
      <c r="P223" s="80">
        <f t="shared" si="18"/>
        <v>3000</v>
      </c>
      <c r="Q22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48065.168218218874</v>
      </c>
      <c r="R223" s="90">
        <f ca="1">PLTable[[#This Row],[revenue]]-PLTable[[#This Row],[COGS]]-PLTable[[#This Row],[VOE]]-PLTable[[#This Row],[FE ]]-PLTable[[#This Row],[IE]]</f>
        <v>87391.214942216131</v>
      </c>
      <c r="S223" s="80">
        <f ca="1">PLTable[[#This Row],[revenue]]-PLTable[[#This Row],[COGS]]-PLTable[[#This Row],[VOE]]-PLTable[[#This Row],[FE ]]-PLTable[[#This Row],[IE]]-PLTable[[#This Row],[tax]]</f>
        <v>39326.046723997257</v>
      </c>
    </row>
    <row r="224" spans="8:19" x14ac:dyDescent="0.25">
      <c r="H224" s="80">
        <f t="shared" si="19"/>
        <v>220</v>
      </c>
      <c r="I224" s="93">
        <f t="shared" ca="1" si="15"/>
        <v>10000</v>
      </c>
      <c r="J224" s="80">
        <f t="shared" ca="1" si="16"/>
        <v>2</v>
      </c>
      <c r="K224" s="80">
        <f ca="1">PLTable[[#This Row],[unit ]]*PLTable[[#This Row],[price]]</f>
        <v>20000</v>
      </c>
      <c r="L224" s="80">
        <f ca="1">(_xlfn.NORM.INV(RAND(),$C$15,$C$16))*PLTable[[#This Row],[revenue]]/100</f>
        <v>5714.1077471523195</v>
      </c>
      <c r="M224" s="80">
        <f ca="1">PLTable[[#This Row],[COGS]]/PLTable[[#This Row],[revenue]]</f>
        <v>0.28570538735761597</v>
      </c>
      <c r="N224" s="80">
        <f ca="1">($C$19-($C$20-$C$19)*RAND())*PLTable[[#This Row],[revenue]]</f>
        <v>1383.7439884633397</v>
      </c>
      <c r="O224" s="80">
        <f t="shared" si="17"/>
        <v>6000</v>
      </c>
      <c r="P224" s="80">
        <f t="shared" si="18"/>
        <v>3000</v>
      </c>
      <c r="Q22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1365.7518925345187</v>
      </c>
      <c r="R224" s="90">
        <f ca="1">PLTable[[#This Row],[revenue]]-PLTable[[#This Row],[COGS]]-PLTable[[#This Row],[VOE]]-PLTable[[#This Row],[FE ]]-PLTable[[#This Row],[IE]]</f>
        <v>3902.1482643843392</v>
      </c>
      <c r="S224" s="80">
        <f ca="1">PLTable[[#This Row],[revenue]]-PLTable[[#This Row],[COGS]]-PLTable[[#This Row],[VOE]]-PLTable[[#This Row],[FE ]]-PLTable[[#This Row],[IE]]-PLTable[[#This Row],[tax]]</f>
        <v>2536.3963718498208</v>
      </c>
    </row>
    <row r="225" spans="8:19" x14ac:dyDescent="0.25">
      <c r="H225" s="80">
        <f t="shared" si="19"/>
        <v>221</v>
      </c>
      <c r="I225" s="93">
        <f t="shared" ref="I225:I288" ca="1" si="20">VLOOKUP(RAND(),$B$4:$C$6,2)</f>
        <v>75000</v>
      </c>
      <c r="J225" s="80">
        <f t="shared" ref="J225:J288" ca="1" si="21">VLOOKUP(RAND(),$B$9:$C$12,2)</f>
        <v>2</v>
      </c>
      <c r="K225" s="80">
        <f ca="1">PLTable[[#This Row],[unit ]]*PLTable[[#This Row],[price]]</f>
        <v>150000</v>
      </c>
      <c r="L225" s="80">
        <f ca="1">(_xlfn.NORM.INV(RAND(),$C$15,$C$16))*PLTable[[#This Row],[revenue]]/100</f>
        <v>45429.330272783998</v>
      </c>
      <c r="M225" s="80">
        <f ca="1">PLTable[[#This Row],[COGS]]/PLTable[[#This Row],[revenue]]</f>
        <v>0.30286220181856</v>
      </c>
      <c r="N225" s="80">
        <f ca="1">($C$19-($C$20-$C$19)*RAND())*PLTable[[#This Row],[revenue]]</f>
        <v>10595.885605383157</v>
      </c>
      <c r="O225" s="80">
        <f t="shared" ref="O225:O288" si="22">$B$23</f>
        <v>6000</v>
      </c>
      <c r="P225" s="80">
        <f t="shared" ref="P225:P288" si="23">$C$23</f>
        <v>3000</v>
      </c>
      <c r="Q22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46736.131267008073</v>
      </c>
      <c r="R225" s="90">
        <f ca="1">PLTable[[#This Row],[revenue]]-PLTable[[#This Row],[COGS]]-PLTable[[#This Row],[VOE]]-PLTable[[#This Row],[FE ]]-PLTable[[#This Row],[IE]]</f>
        <v>84974.784121832854</v>
      </c>
      <c r="S225" s="80">
        <f ca="1">PLTable[[#This Row],[revenue]]-PLTable[[#This Row],[COGS]]-PLTable[[#This Row],[VOE]]-PLTable[[#This Row],[FE ]]-PLTable[[#This Row],[IE]]-PLTable[[#This Row],[tax]]</f>
        <v>38238.652854824781</v>
      </c>
    </row>
    <row r="226" spans="8:19" x14ac:dyDescent="0.25">
      <c r="H226" s="80">
        <f t="shared" si="19"/>
        <v>222</v>
      </c>
      <c r="I226" s="93">
        <f t="shared" ca="1" si="20"/>
        <v>10000</v>
      </c>
      <c r="J226" s="80">
        <f t="shared" ca="1" si="21"/>
        <v>1.5</v>
      </c>
      <c r="K226" s="80">
        <f ca="1">PLTable[[#This Row],[unit ]]*PLTable[[#This Row],[price]]</f>
        <v>15000</v>
      </c>
      <c r="L226" s="80">
        <f ca="1">(_xlfn.NORM.INV(RAND(),$C$15,$C$16))*PLTable[[#This Row],[revenue]]/100</f>
        <v>3549.5441598470252</v>
      </c>
      <c r="M226" s="80">
        <f ca="1">PLTable[[#This Row],[COGS]]/PLTable[[#This Row],[revenue]]</f>
        <v>0.23663627732313502</v>
      </c>
      <c r="N226" s="80">
        <f ca="1">($C$19-($C$20-$C$19)*RAND())*PLTable[[#This Row],[revenue]]</f>
        <v>335.75475785903518</v>
      </c>
      <c r="O226" s="80">
        <f t="shared" si="22"/>
        <v>6000</v>
      </c>
      <c r="P226" s="80">
        <f t="shared" si="23"/>
        <v>3000</v>
      </c>
      <c r="Q22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740.14537880287935</v>
      </c>
      <c r="R226" s="90">
        <f ca="1">PLTable[[#This Row],[revenue]]-PLTable[[#This Row],[COGS]]-PLTable[[#This Row],[VOE]]-PLTable[[#This Row],[FE ]]-PLTable[[#This Row],[IE]]</f>
        <v>2114.701082293941</v>
      </c>
      <c r="S226" s="80">
        <f ca="1">PLTable[[#This Row],[revenue]]-PLTable[[#This Row],[COGS]]-PLTable[[#This Row],[VOE]]-PLTable[[#This Row],[FE ]]-PLTable[[#This Row],[IE]]-PLTable[[#This Row],[tax]]</f>
        <v>1374.5557034910616</v>
      </c>
    </row>
    <row r="227" spans="8:19" x14ac:dyDescent="0.25">
      <c r="H227" s="80">
        <f t="shared" si="19"/>
        <v>223</v>
      </c>
      <c r="I227" s="93">
        <f t="shared" ca="1" si="20"/>
        <v>10000</v>
      </c>
      <c r="J227" s="80">
        <f t="shared" ca="1" si="21"/>
        <v>2</v>
      </c>
      <c r="K227" s="80">
        <f ca="1">PLTable[[#This Row],[unit ]]*PLTable[[#This Row],[price]]</f>
        <v>20000</v>
      </c>
      <c r="L227" s="80">
        <f ca="1">(_xlfn.NORM.INV(RAND(),$C$15,$C$16))*PLTable[[#This Row],[revenue]]/100</f>
        <v>4474.8508333829404</v>
      </c>
      <c r="M227" s="80">
        <f ca="1">PLTable[[#This Row],[COGS]]/PLTable[[#This Row],[revenue]]</f>
        <v>0.22374254166914703</v>
      </c>
      <c r="N227" s="80">
        <f ca="1">($C$19-($C$20-$C$19)*RAND())*PLTable[[#This Row],[revenue]]</f>
        <v>150.29455951123148</v>
      </c>
      <c r="O227" s="80">
        <f t="shared" si="22"/>
        <v>6000</v>
      </c>
      <c r="P227" s="80">
        <f t="shared" si="23"/>
        <v>3000</v>
      </c>
      <c r="Q22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2231.1991124870392</v>
      </c>
      <c r="R227" s="90">
        <f ca="1">PLTable[[#This Row],[revenue]]-PLTable[[#This Row],[COGS]]-PLTable[[#This Row],[VOE]]-PLTable[[#This Row],[FE ]]-PLTable[[#This Row],[IE]]</f>
        <v>6374.8546071058263</v>
      </c>
      <c r="S227" s="80">
        <f ca="1">PLTable[[#This Row],[revenue]]-PLTable[[#This Row],[COGS]]-PLTable[[#This Row],[VOE]]-PLTable[[#This Row],[FE ]]-PLTable[[#This Row],[IE]]-PLTable[[#This Row],[tax]]</f>
        <v>4143.6554946187871</v>
      </c>
    </row>
    <row r="228" spans="8:19" x14ac:dyDescent="0.25">
      <c r="H228" s="80">
        <f t="shared" si="19"/>
        <v>224</v>
      </c>
      <c r="I228" s="93">
        <f t="shared" ca="1" si="20"/>
        <v>10000</v>
      </c>
      <c r="J228" s="80">
        <f t="shared" ca="1" si="21"/>
        <v>2</v>
      </c>
      <c r="K228" s="80">
        <f ca="1">PLTable[[#This Row],[unit ]]*PLTable[[#This Row],[price]]</f>
        <v>20000</v>
      </c>
      <c r="L228" s="80">
        <f ca="1">(_xlfn.NORM.INV(RAND(),$C$15,$C$16))*PLTable[[#This Row],[revenue]]/100</f>
        <v>5637.0104445747102</v>
      </c>
      <c r="M228" s="80">
        <f ca="1">PLTable[[#This Row],[COGS]]/PLTable[[#This Row],[revenue]]</f>
        <v>0.28185052222873552</v>
      </c>
      <c r="N228" s="80">
        <f ca="1">($C$19-($C$20-$C$19)*RAND())*PLTable[[#This Row],[revenue]]</f>
        <v>1673.8106748773153</v>
      </c>
      <c r="O228" s="80">
        <f t="shared" si="22"/>
        <v>6000</v>
      </c>
      <c r="P228" s="80">
        <f t="shared" si="23"/>
        <v>3000</v>
      </c>
      <c r="Q22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1291.2126081917913</v>
      </c>
      <c r="R228" s="90">
        <f ca="1">PLTable[[#This Row],[revenue]]-PLTable[[#This Row],[COGS]]-PLTable[[#This Row],[VOE]]-PLTable[[#This Row],[FE ]]-PLTable[[#This Row],[IE]]</f>
        <v>3689.1788805479755</v>
      </c>
      <c r="S228" s="80">
        <f ca="1">PLTable[[#This Row],[revenue]]-PLTable[[#This Row],[COGS]]-PLTable[[#This Row],[VOE]]-PLTable[[#This Row],[FE ]]-PLTable[[#This Row],[IE]]-PLTable[[#This Row],[tax]]</f>
        <v>2397.9662723561842</v>
      </c>
    </row>
    <row r="229" spans="8:19" x14ac:dyDescent="0.25">
      <c r="H229" s="80">
        <f t="shared" si="19"/>
        <v>225</v>
      </c>
      <c r="I229" s="93">
        <f t="shared" ca="1" si="20"/>
        <v>10000</v>
      </c>
      <c r="J229" s="80">
        <f t="shared" ca="1" si="21"/>
        <v>2.5</v>
      </c>
      <c r="K229" s="80">
        <f ca="1">PLTable[[#This Row],[unit ]]*PLTable[[#This Row],[price]]</f>
        <v>25000</v>
      </c>
      <c r="L229" s="80">
        <f ca="1">(_xlfn.NORM.INV(RAND(),$C$15,$C$16))*PLTable[[#This Row],[revenue]]/100</f>
        <v>8553.3848812287542</v>
      </c>
      <c r="M229" s="80">
        <f ca="1">PLTable[[#This Row],[COGS]]/PLTable[[#This Row],[revenue]]</f>
        <v>0.34213539524915015</v>
      </c>
      <c r="N229" s="80">
        <f ca="1">($C$19-($C$20-$C$19)*RAND())*PLTable[[#This Row],[revenue]]</f>
        <v>542.84553302716142</v>
      </c>
      <c r="O229" s="80">
        <f t="shared" si="22"/>
        <v>6000</v>
      </c>
      <c r="P229" s="80">
        <f t="shared" si="23"/>
        <v>3000</v>
      </c>
      <c r="Q22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2416.3193550104297</v>
      </c>
      <c r="R229" s="90">
        <f ca="1">PLTable[[#This Row],[revenue]]-PLTable[[#This Row],[COGS]]-PLTable[[#This Row],[VOE]]-PLTable[[#This Row],[FE ]]-PLTable[[#This Row],[IE]]</f>
        <v>6903.7695857440849</v>
      </c>
      <c r="S229" s="80">
        <f ca="1">PLTable[[#This Row],[revenue]]-PLTable[[#This Row],[COGS]]-PLTable[[#This Row],[VOE]]-PLTable[[#This Row],[FE ]]-PLTable[[#This Row],[IE]]-PLTable[[#This Row],[tax]]</f>
        <v>4487.4502307336552</v>
      </c>
    </row>
    <row r="230" spans="8:19" x14ac:dyDescent="0.25">
      <c r="H230" s="80">
        <f t="shared" si="19"/>
        <v>226</v>
      </c>
      <c r="I230" s="93">
        <f t="shared" ca="1" si="20"/>
        <v>10000</v>
      </c>
      <c r="J230" s="80">
        <f t="shared" ca="1" si="21"/>
        <v>1.5</v>
      </c>
      <c r="K230" s="80">
        <f ca="1">PLTable[[#This Row],[unit ]]*PLTable[[#This Row],[price]]</f>
        <v>15000</v>
      </c>
      <c r="L230" s="80">
        <f ca="1">(_xlfn.NORM.INV(RAND(),$C$15,$C$16))*PLTable[[#This Row],[revenue]]/100</f>
        <v>5390.7649649867426</v>
      </c>
      <c r="M230" s="80">
        <f ca="1">PLTable[[#This Row],[COGS]]/PLTable[[#This Row],[revenue]]</f>
        <v>0.35938433099911615</v>
      </c>
      <c r="N230" s="80">
        <f ca="1">($C$19-($C$20-$C$19)*RAND())*PLTable[[#This Row],[revenue]]</f>
        <v>817.8828846248158</v>
      </c>
      <c r="O230" s="80">
        <f t="shared" si="22"/>
        <v>6000</v>
      </c>
      <c r="P230" s="80">
        <f t="shared" si="23"/>
        <v>3000</v>
      </c>
      <c r="Q23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0</v>
      </c>
      <c r="R230" s="90">
        <f ca="1">PLTable[[#This Row],[revenue]]-PLTable[[#This Row],[COGS]]-PLTable[[#This Row],[VOE]]-PLTable[[#This Row],[FE ]]-PLTable[[#This Row],[IE]]</f>
        <v>-208.64784961155783</v>
      </c>
      <c r="S230" s="80">
        <f ca="1">PLTable[[#This Row],[revenue]]-PLTable[[#This Row],[COGS]]-PLTable[[#This Row],[VOE]]-PLTable[[#This Row],[FE ]]-PLTable[[#This Row],[IE]]-PLTable[[#This Row],[tax]]</f>
        <v>-208.64784961155783</v>
      </c>
    </row>
    <row r="231" spans="8:19" x14ac:dyDescent="0.25">
      <c r="H231" s="80">
        <f t="shared" si="19"/>
        <v>227</v>
      </c>
      <c r="I231" s="93">
        <f t="shared" ca="1" si="20"/>
        <v>75000</v>
      </c>
      <c r="J231" s="80">
        <f t="shared" ca="1" si="21"/>
        <v>2</v>
      </c>
      <c r="K231" s="80">
        <f ca="1">PLTable[[#This Row],[unit ]]*PLTable[[#This Row],[price]]</f>
        <v>150000</v>
      </c>
      <c r="L231" s="80">
        <f ca="1">(_xlfn.NORM.INV(RAND(),$C$15,$C$16))*PLTable[[#This Row],[revenue]]/100</f>
        <v>38052.93824337452</v>
      </c>
      <c r="M231" s="80">
        <f ca="1">PLTable[[#This Row],[COGS]]/PLTable[[#This Row],[revenue]]</f>
        <v>0.25368625495583014</v>
      </c>
      <c r="N231" s="80">
        <f ca="1">($C$19-($C$20-$C$19)*RAND())*PLTable[[#This Row],[revenue]]</f>
        <v>9472.2586488983816</v>
      </c>
      <c r="O231" s="80">
        <f t="shared" si="22"/>
        <v>6000</v>
      </c>
      <c r="P231" s="80">
        <f t="shared" si="23"/>
        <v>3000</v>
      </c>
      <c r="Q23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51411.14170924991</v>
      </c>
      <c r="R231" s="90">
        <f ca="1">PLTable[[#This Row],[revenue]]-PLTable[[#This Row],[COGS]]-PLTable[[#This Row],[VOE]]-PLTable[[#This Row],[FE ]]-PLTable[[#This Row],[IE]]</f>
        <v>93474.803107727101</v>
      </c>
      <c r="S231" s="80">
        <f ca="1">PLTable[[#This Row],[revenue]]-PLTable[[#This Row],[COGS]]-PLTable[[#This Row],[VOE]]-PLTable[[#This Row],[FE ]]-PLTable[[#This Row],[IE]]-PLTable[[#This Row],[tax]]</f>
        <v>42063.66139847719</v>
      </c>
    </row>
    <row r="232" spans="8:19" x14ac:dyDescent="0.25">
      <c r="H232" s="80">
        <f t="shared" si="19"/>
        <v>228</v>
      </c>
      <c r="I232" s="93">
        <f t="shared" ca="1" si="20"/>
        <v>10000</v>
      </c>
      <c r="J232" s="80">
        <f t="shared" ca="1" si="21"/>
        <v>2.5</v>
      </c>
      <c r="K232" s="80">
        <f ca="1">PLTable[[#This Row],[unit ]]*PLTable[[#This Row],[price]]</f>
        <v>25000</v>
      </c>
      <c r="L232" s="80">
        <f ca="1">(_xlfn.NORM.INV(RAND(),$C$15,$C$16))*PLTable[[#This Row],[revenue]]/100</f>
        <v>6063.1821291080059</v>
      </c>
      <c r="M232" s="80">
        <f ca="1">PLTable[[#This Row],[COGS]]/PLTable[[#This Row],[revenue]]</f>
        <v>0.24252728516432023</v>
      </c>
      <c r="N232" s="80">
        <f ca="1">($C$19-($C$20-$C$19)*RAND())*PLTable[[#This Row],[revenue]]</f>
        <v>169.85297608660966</v>
      </c>
      <c r="O232" s="80">
        <f t="shared" si="22"/>
        <v>6000</v>
      </c>
      <c r="P232" s="80">
        <f t="shared" si="23"/>
        <v>3000</v>
      </c>
      <c r="Q23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3418.4377131818842</v>
      </c>
      <c r="R232" s="90">
        <f ca="1">PLTable[[#This Row],[revenue]]-PLTable[[#This Row],[COGS]]-PLTable[[#This Row],[VOE]]-PLTable[[#This Row],[FE ]]-PLTable[[#This Row],[IE]]</f>
        <v>9766.9648948053837</v>
      </c>
      <c r="S232" s="80">
        <f ca="1">PLTable[[#This Row],[revenue]]-PLTable[[#This Row],[COGS]]-PLTable[[#This Row],[VOE]]-PLTable[[#This Row],[FE ]]-PLTable[[#This Row],[IE]]-PLTable[[#This Row],[tax]]</f>
        <v>6348.5271816234999</v>
      </c>
    </row>
    <row r="233" spans="8:19" x14ac:dyDescent="0.25">
      <c r="H233" s="80">
        <f t="shared" si="19"/>
        <v>229</v>
      </c>
      <c r="I233" s="93">
        <f t="shared" ca="1" si="20"/>
        <v>10000</v>
      </c>
      <c r="J233" s="80">
        <f t="shared" ca="1" si="21"/>
        <v>2</v>
      </c>
      <c r="K233" s="80">
        <f ca="1">PLTable[[#This Row],[unit ]]*PLTable[[#This Row],[price]]</f>
        <v>20000</v>
      </c>
      <c r="L233" s="80">
        <f ca="1">(_xlfn.NORM.INV(RAND(),$C$15,$C$16))*PLTable[[#This Row],[revenue]]/100</f>
        <v>5122.7442152072954</v>
      </c>
      <c r="M233" s="80">
        <f ca="1">PLTable[[#This Row],[COGS]]/PLTable[[#This Row],[revenue]]</f>
        <v>0.25613721076036478</v>
      </c>
      <c r="N233" s="80">
        <f ca="1">($C$19-($C$20-$C$19)*RAND())*PLTable[[#This Row],[revenue]]</f>
        <v>1047.1163221841477</v>
      </c>
      <c r="O233" s="80">
        <f t="shared" si="22"/>
        <v>6000</v>
      </c>
      <c r="P233" s="80">
        <f t="shared" si="23"/>
        <v>3000</v>
      </c>
      <c r="Q23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1690.5488119129955</v>
      </c>
      <c r="R233" s="90">
        <f ca="1">PLTable[[#This Row],[revenue]]-PLTable[[#This Row],[COGS]]-PLTable[[#This Row],[VOE]]-PLTable[[#This Row],[FE ]]-PLTable[[#This Row],[IE]]</f>
        <v>4830.1394626085585</v>
      </c>
      <c r="S233" s="80">
        <f ca="1">PLTable[[#This Row],[revenue]]-PLTable[[#This Row],[COGS]]-PLTable[[#This Row],[VOE]]-PLTable[[#This Row],[FE ]]-PLTable[[#This Row],[IE]]-PLTable[[#This Row],[tax]]</f>
        <v>3139.590650695563</v>
      </c>
    </row>
    <row r="234" spans="8:19" x14ac:dyDescent="0.25">
      <c r="H234" s="80">
        <f t="shared" si="19"/>
        <v>230</v>
      </c>
      <c r="I234" s="93">
        <f t="shared" ca="1" si="20"/>
        <v>10000</v>
      </c>
      <c r="J234" s="80">
        <f t="shared" ca="1" si="21"/>
        <v>1.5</v>
      </c>
      <c r="K234" s="80">
        <f ca="1">PLTable[[#This Row],[unit ]]*PLTable[[#This Row],[price]]</f>
        <v>15000</v>
      </c>
      <c r="L234" s="80">
        <f ca="1">(_xlfn.NORM.INV(RAND(),$C$15,$C$16))*PLTable[[#This Row],[revenue]]/100</f>
        <v>4503.7349789553355</v>
      </c>
      <c r="M234" s="80">
        <f ca="1">PLTable[[#This Row],[COGS]]/PLTable[[#This Row],[revenue]]</f>
        <v>0.30024899859702237</v>
      </c>
      <c r="N234" s="80">
        <f ca="1">($C$19-($C$20-$C$19)*RAND())*PLTable[[#This Row],[revenue]]</f>
        <v>808.57595648603774</v>
      </c>
      <c r="O234" s="80">
        <f t="shared" si="22"/>
        <v>6000</v>
      </c>
      <c r="P234" s="80">
        <f t="shared" si="23"/>
        <v>3000</v>
      </c>
      <c r="Q23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240.69117259551919</v>
      </c>
      <c r="R234" s="90">
        <f ca="1">PLTable[[#This Row],[revenue]]-PLTable[[#This Row],[COGS]]-PLTable[[#This Row],[VOE]]-PLTable[[#This Row],[FE ]]-PLTable[[#This Row],[IE]]</f>
        <v>687.68906455862634</v>
      </c>
      <c r="S234" s="80">
        <f ca="1">PLTable[[#This Row],[revenue]]-PLTable[[#This Row],[COGS]]-PLTable[[#This Row],[VOE]]-PLTable[[#This Row],[FE ]]-PLTable[[#This Row],[IE]]-PLTable[[#This Row],[tax]]</f>
        <v>446.99789196310712</v>
      </c>
    </row>
    <row r="235" spans="8:19" x14ac:dyDescent="0.25">
      <c r="H235" s="80">
        <f t="shared" si="19"/>
        <v>231</v>
      </c>
      <c r="I235" s="93">
        <f t="shared" ca="1" si="20"/>
        <v>10000</v>
      </c>
      <c r="J235" s="80">
        <f t="shared" ca="1" si="21"/>
        <v>2</v>
      </c>
      <c r="K235" s="80">
        <f ca="1">PLTable[[#This Row],[unit ]]*PLTable[[#This Row],[price]]</f>
        <v>20000</v>
      </c>
      <c r="L235" s="80">
        <f ca="1">(_xlfn.NORM.INV(RAND(),$C$15,$C$16))*PLTable[[#This Row],[revenue]]/100</f>
        <v>4952.0456001870416</v>
      </c>
      <c r="M235" s="80">
        <f ca="1">PLTable[[#This Row],[COGS]]/PLTable[[#This Row],[revenue]]</f>
        <v>0.24760228000935208</v>
      </c>
      <c r="N235" s="80">
        <f ca="1">($C$19-($C$20-$C$19)*RAND())*PLTable[[#This Row],[revenue]]</f>
        <v>426.74486422484006</v>
      </c>
      <c r="O235" s="80">
        <f t="shared" si="22"/>
        <v>6000</v>
      </c>
      <c r="P235" s="80">
        <f t="shared" si="23"/>
        <v>3000</v>
      </c>
      <c r="Q23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1967.4233374558416</v>
      </c>
      <c r="R235" s="90">
        <f ca="1">PLTable[[#This Row],[revenue]]-PLTable[[#This Row],[COGS]]-PLTable[[#This Row],[VOE]]-PLTable[[#This Row],[FE ]]-PLTable[[#This Row],[IE]]</f>
        <v>5621.2095355881193</v>
      </c>
      <c r="S235" s="80">
        <f ca="1">PLTable[[#This Row],[revenue]]-PLTable[[#This Row],[COGS]]-PLTable[[#This Row],[VOE]]-PLTable[[#This Row],[FE ]]-PLTable[[#This Row],[IE]]-PLTable[[#This Row],[tax]]</f>
        <v>3653.7861981322776</v>
      </c>
    </row>
    <row r="236" spans="8:19" x14ac:dyDescent="0.25">
      <c r="H236" s="80">
        <f t="shared" si="19"/>
        <v>232</v>
      </c>
      <c r="I236" s="93">
        <f t="shared" ca="1" si="20"/>
        <v>75000</v>
      </c>
      <c r="J236" s="80">
        <f t="shared" ca="1" si="21"/>
        <v>2.5</v>
      </c>
      <c r="K236" s="80">
        <f ca="1">PLTable[[#This Row],[unit ]]*PLTable[[#This Row],[price]]</f>
        <v>187500</v>
      </c>
      <c r="L236" s="80">
        <f ca="1">(_xlfn.NORM.INV(RAND(),$C$15,$C$16))*PLTable[[#This Row],[revenue]]/100</f>
        <v>50762.23751306341</v>
      </c>
      <c r="M236" s="80">
        <f ca="1">PLTable[[#This Row],[COGS]]/PLTable[[#This Row],[revenue]]</f>
        <v>0.27073193340300483</v>
      </c>
      <c r="N236" s="80">
        <f ca="1">($C$19-($C$20-$C$19)*RAND())*PLTable[[#This Row],[revenue]]</f>
        <v>16761.086082071102</v>
      </c>
      <c r="O236" s="80">
        <f t="shared" si="22"/>
        <v>6000</v>
      </c>
      <c r="P236" s="80">
        <f t="shared" si="23"/>
        <v>3000</v>
      </c>
      <c r="Q23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61037.172022676023</v>
      </c>
      <c r="R236" s="90">
        <f ca="1">PLTable[[#This Row],[revenue]]-PLTable[[#This Row],[COGS]]-PLTable[[#This Row],[VOE]]-PLTable[[#This Row],[FE ]]-PLTable[[#This Row],[IE]]</f>
        <v>110976.67640486549</v>
      </c>
      <c r="S236" s="80">
        <f ca="1">PLTable[[#This Row],[revenue]]-PLTable[[#This Row],[COGS]]-PLTable[[#This Row],[VOE]]-PLTable[[#This Row],[FE ]]-PLTable[[#This Row],[IE]]-PLTable[[#This Row],[tax]]</f>
        <v>49939.504382189465</v>
      </c>
    </row>
    <row r="237" spans="8:19" x14ac:dyDescent="0.25">
      <c r="H237" s="80">
        <f t="shared" si="19"/>
        <v>233</v>
      </c>
      <c r="I237" s="93">
        <f t="shared" ca="1" si="20"/>
        <v>10000</v>
      </c>
      <c r="J237" s="80">
        <f t="shared" ca="1" si="21"/>
        <v>2.5</v>
      </c>
      <c r="K237" s="80">
        <f ca="1">PLTable[[#This Row],[unit ]]*PLTable[[#This Row],[price]]</f>
        <v>25000</v>
      </c>
      <c r="L237" s="80">
        <f ca="1">(_xlfn.NORM.INV(RAND(),$C$15,$C$16))*PLTable[[#This Row],[revenue]]/100</f>
        <v>5777.6902731563932</v>
      </c>
      <c r="M237" s="80">
        <f ca="1">PLTable[[#This Row],[COGS]]/PLTable[[#This Row],[revenue]]</f>
        <v>0.23110761092625573</v>
      </c>
      <c r="N237" s="80">
        <f ca="1">($C$19-($C$20-$C$19)*RAND())*PLTable[[#This Row],[revenue]]</f>
        <v>1595.7712878933762</v>
      </c>
      <c r="O237" s="80">
        <f t="shared" si="22"/>
        <v>6000</v>
      </c>
      <c r="P237" s="80">
        <f t="shared" si="23"/>
        <v>3000</v>
      </c>
      <c r="Q23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3019.2884536325801</v>
      </c>
      <c r="R237" s="90">
        <f ca="1">PLTable[[#This Row],[revenue]]-PLTable[[#This Row],[COGS]]-PLTable[[#This Row],[VOE]]-PLTable[[#This Row],[FE ]]-PLTable[[#This Row],[IE]]</f>
        <v>8626.5384389502287</v>
      </c>
      <c r="S237" s="80">
        <f ca="1">PLTable[[#This Row],[revenue]]-PLTable[[#This Row],[COGS]]-PLTable[[#This Row],[VOE]]-PLTable[[#This Row],[FE ]]-PLTable[[#This Row],[IE]]-PLTable[[#This Row],[tax]]</f>
        <v>5607.2499853176487</v>
      </c>
    </row>
    <row r="238" spans="8:19" x14ac:dyDescent="0.25">
      <c r="H238" s="80">
        <f t="shared" si="19"/>
        <v>234</v>
      </c>
      <c r="I238" s="93">
        <f t="shared" ca="1" si="20"/>
        <v>10000</v>
      </c>
      <c r="J238" s="80">
        <f t="shared" ca="1" si="21"/>
        <v>2</v>
      </c>
      <c r="K238" s="80">
        <f ca="1">PLTable[[#This Row],[unit ]]*PLTable[[#This Row],[price]]</f>
        <v>20000</v>
      </c>
      <c r="L238" s="80">
        <f ca="1">(_xlfn.NORM.INV(RAND(),$C$15,$C$16))*PLTable[[#This Row],[revenue]]/100</f>
        <v>5836.8629134186112</v>
      </c>
      <c r="M238" s="80">
        <f ca="1">PLTable[[#This Row],[COGS]]/PLTable[[#This Row],[revenue]]</f>
        <v>0.29184314567093056</v>
      </c>
      <c r="N238" s="80">
        <f ca="1">($C$19-($C$20-$C$19)*RAND())*PLTable[[#This Row],[revenue]]</f>
        <v>1706.6514298447648</v>
      </c>
      <c r="O238" s="80">
        <f t="shared" si="22"/>
        <v>6000</v>
      </c>
      <c r="P238" s="80">
        <f t="shared" si="23"/>
        <v>3000</v>
      </c>
      <c r="Q23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1209.7699798578178</v>
      </c>
      <c r="R238" s="90">
        <f ca="1">PLTable[[#This Row],[revenue]]-PLTable[[#This Row],[COGS]]-PLTable[[#This Row],[VOE]]-PLTable[[#This Row],[FE ]]-PLTable[[#This Row],[IE]]</f>
        <v>3456.4856567366223</v>
      </c>
      <c r="S238" s="80">
        <f ca="1">PLTable[[#This Row],[revenue]]-PLTable[[#This Row],[COGS]]-PLTable[[#This Row],[VOE]]-PLTable[[#This Row],[FE ]]-PLTable[[#This Row],[IE]]-PLTable[[#This Row],[tax]]</f>
        <v>2246.7156768788045</v>
      </c>
    </row>
    <row r="239" spans="8:19" x14ac:dyDescent="0.25">
      <c r="H239" s="80">
        <f t="shared" si="19"/>
        <v>235</v>
      </c>
      <c r="I239" s="93">
        <f t="shared" ca="1" si="20"/>
        <v>10000</v>
      </c>
      <c r="J239" s="80">
        <f t="shared" ca="1" si="21"/>
        <v>2</v>
      </c>
      <c r="K239" s="80">
        <f ca="1">PLTable[[#This Row],[unit ]]*PLTable[[#This Row],[price]]</f>
        <v>20000</v>
      </c>
      <c r="L239" s="80">
        <f ca="1">(_xlfn.NORM.INV(RAND(),$C$15,$C$16))*PLTable[[#This Row],[revenue]]/100</f>
        <v>6013.2373705168875</v>
      </c>
      <c r="M239" s="80">
        <f ca="1">PLTable[[#This Row],[COGS]]/PLTable[[#This Row],[revenue]]</f>
        <v>0.30066186852584437</v>
      </c>
      <c r="N239" s="80">
        <f ca="1">($C$19-($C$20-$C$19)*RAND())*PLTable[[#This Row],[revenue]]</f>
        <v>1727.144070131505</v>
      </c>
      <c r="O239" s="80">
        <f t="shared" si="22"/>
        <v>6000</v>
      </c>
      <c r="P239" s="80">
        <f t="shared" si="23"/>
        <v>3000</v>
      </c>
      <c r="Q23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1140.8664957730632</v>
      </c>
      <c r="R239" s="90">
        <f ca="1">PLTable[[#This Row],[revenue]]-PLTable[[#This Row],[COGS]]-PLTable[[#This Row],[VOE]]-PLTable[[#This Row],[FE ]]-PLTable[[#This Row],[IE]]</f>
        <v>3259.6185593516093</v>
      </c>
      <c r="S239" s="80">
        <f ca="1">PLTable[[#This Row],[revenue]]-PLTable[[#This Row],[COGS]]-PLTable[[#This Row],[VOE]]-PLTable[[#This Row],[FE ]]-PLTable[[#This Row],[IE]]-PLTable[[#This Row],[tax]]</f>
        <v>2118.7520635785459</v>
      </c>
    </row>
    <row r="240" spans="8:19" x14ac:dyDescent="0.25">
      <c r="H240" s="80">
        <f t="shared" si="19"/>
        <v>236</v>
      </c>
      <c r="I240" s="93">
        <f t="shared" ca="1" si="20"/>
        <v>10000</v>
      </c>
      <c r="J240" s="80">
        <f t="shared" ca="1" si="21"/>
        <v>2</v>
      </c>
      <c r="K240" s="80">
        <f ca="1">PLTable[[#This Row],[unit ]]*PLTable[[#This Row],[price]]</f>
        <v>20000</v>
      </c>
      <c r="L240" s="80">
        <f ca="1">(_xlfn.NORM.INV(RAND(),$C$15,$C$16))*PLTable[[#This Row],[revenue]]/100</f>
        <v>5397.9872267328528</v>
      </c>
      <c r="M240" s="80">
        <f ca="1">PLTable[[#This Row],[COGS]]/PLTable[[#This Row],[revenue]]</f>
        <v>0.26989936133664266</v>
      </c>
      <c r="N240" s="80">
        <f ca="1">($C$19-($C$20-$C$19)*RAND())*PLTable[[#This Row],[revenue]]</f>
        <v>1224.3270700373209</v>
      </c>
      <c r="O240" s="80">
        <f t="shared" si="22"/>
        <v>6000</v>
      </c>
      <c r="P240" s="80">
        <f t="shared" si="23"/>
        <v>3000</v>
      </c>
      <c r="Q24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1532.1899961304387</v>
      </c>
      <c r="R240" s="90">
        <f ca="1">PLTable[[#This Row],[revenue]]-PLTable[[#This Row],[COGS]]-PLTable[[#This Row],[VOE]]-PLTable[[#This Row],[FE ]]-PLTable[[#This Row],[IE]]</f>
        <v>4377.6857032298249</v>
      </c>
      <c r="S240" s="80">
        <f ca="1">PLTable[[#This Row],[revenue]]-PLTable[[#This Row],[COGS]]-PLTable[[#This Row],[VOE]]-PLTable[[#This Row],[FE ]]-PLTable[[#This Row],[IE]]-PLTable[[#This Row],[tax]]</f>
        <v>2845.495707099386</v>
      </c>
    </row>
    <row r="241" spans="8:19" x14ac:dyDescent="0.25">
      <c r="H241" s="80">
        <f t="shared" si="19"/>
        <v>237</v>
      </c>
      <c r="I241" s="93">
        <f t="shared" ca="1" si="20"/>
        <v>75000</v>
      </c>
      <c r="J241" s="80">
        <f t="shared" ca="1" si="21"/>
        <v>2</v>
      </c>
      <c r="K241" s="80">
        <f ca="1">PLTable[[#This Row],[unit ]]*PLTable[[#This Row],[price]]</f>
        <v>150000</v>
      </c>
      <c r="L241" s="80">
        <f ca="1">(_xlfn.NORM.INV(RAND(),$C$15,$C$16))*PLTable[[#This Row],[revenue]]/100</f>
        <v>35263.805669973117</v>
      </c>
      <c r="M241" s="80">
        <f ca="1">PLTable[[#This Row],[COGS]]/PLTable[[#This Row],[revenue]]</f>
        <v>0.23509203779982077</v>
      </c>
      <c r="N241" s="80">
        <f ca="1">($C$19-($C$20-$C$19)*RAND())*PLTable[[#This Row],[revenue]]</f>
        <v>11659.413004831744</v>
      </c>
      <c r="O241" s="80">
        <f t="shared" si="22"/>
        <v>6000</v>
      </c>
      <c r="P241" s="80">
        <f t="shared" si="23"/>
        <v>3000</v>
      </c>
      <c r="Q24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51742.229728857332</v>
      </c>
      <c r="R241" s="90">
        <f ca="1">PLTable[[#This Row],[revenue]]-PLTable[[#This Row],[COGS]]-PLTable[[#This Row],[VOE]]-PLTable[[#This Row],[FE ]]-PLTable[[#This Row],[IE]]</f>
        <v>94076.781325195145</v>
      </c>
      <c r="S241" s="80">
        <f ca="1">PLTable[[#This Row],[revenue]]-PLTable[[#This Row],[COGS]]-PLTable[[#This Row],[VOE]]-PLTable[[#This Row],[FE ]]-PLTable[[#This Row],[IE]]-PLTable[[#This Row],[tax]]</f>
        <v>42334.551596337813</v>
      </c>
    </row>
    <row r="242" spans="8:19" x14ac:dyDescent="0.25">
      <c r="H242" s="80">
        <f t="shared" si="19"/>
        <v>238</v>
      </c>
      <c r="I242" s="93">
        <f t="shared" ca="1" si="20"/>
        <v>10000</v>
      </c>
      <c r="J242" s="80">
        <f t="shared" ca="1" si="21"/>
        <v>2</v>
      </c>
      <c r="K242" s="80">
        <f ca="1">PLTable[[#This Row],[unit ]]*PLTable[[#This Row],[price]]</f>
        <v>20000</v>
      </c>
      <c r="L242" s="80">
        <f ca="1">(_xlfn.NORM.INV(RAND(),$C$15,$C$16))*PLTable[[#This Row],[revenue]]/100</f>
        <v>6834.0072669839856</v>
      </c>
      <c r="M242" s="80">
        <f ca="1">PLTable[[#This Row],[COGS]]/PLTable[[#This Row],[revenue]]</f>
        <v>0.34170036334919929</v>
      </c>
      <c r="N242" s="80">
        <f ca="1">($C$19-($C$20-$C$19)*RAND())*PLTable[[#This Row],[revenue]]</f>
        <v>37.643349709495787</v>
      </c>
      <c r="O242" s="80">
        <f t="shared" si="22"/>
        <v>6000</v>
      </c>
      <c r="P242" s="80">
        <f t="shared" si="23"/>
        <v>3000</v>
      </c>
      <c r="Q24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1444.9222841572814</v>
      </c>
      <c r="R242" s="90">
        <f ca="1">PLTable[[#This Row],[revenue]]-PLTable[[#This Row],[COGS]]-PLTable[[#This Row],[VOE]]-PLTable[[#This Row],[FE ]]-PLTable[[#This Row],[IE]]</f>
        <v>4128.3493833065186</v>
      </c>
      <c r="S242" s="80">
        <f ca="1">PLTable[[#This Row],[revenue]]-PLTable[[#This Row],[COGS]]-PLTable[[#This Row],[VOE]]-PLTable[[#This Row],[FE ]]-PLTable[[#This Row],[IE]]-PLTable[[#This Row],[tax]]</f>
        <v>2683.4270991492372</v>
      </c>
    </row>
    <row r="243" spans="8:19" x14ac:dyDescent="0.25">
      <c r="H243" s="80">
        <f t="shared" si="19"/>
        <v>239</v>
      </c>
      <c r="I243" s="93">
        <f t="shared" ca="1" si="20"/>
        <v>75000</v>
      </c>
      <c r="J243" s="80">
        <f t="shared" ca="1" si="21"/>
        <v>2</v>
      </c>
      <c r="K243" s="80">
        <f ca="1">PLTable[[#This Row],[unit ]]*PLTable[[#This Row],[price]]</f>
        <v>150000</v>
      </c>
      <c r="L243" s="80">
        <f ca="1">(_xlfn.NORM.INV(RAND(),$C$15,$C$16))*PLTable[[#This Row],[revenue]]/100</f>
        <v>34201.369644123624</v>
      </c>
      <c r="M243" s="80">
        <f ca="1">PLTable[[#This Row],[COGS]]/PLTable[[#This Row],[revenue]]</f>
        <v>0.22800913096082417</v>
      </c>
      <c r="N243" s="80">
        <f ca="1">($C$19-($C$20-$C$19)*RAND())*PLTable[[#This Row],[revenue]]</f>
        <v>6524.670275496318</v>
      </c>
      <c r="O243" s="80">
        <f t="shared" si="22"/>
        <v>6000</v>
      </c>
      <c r="P243" s="80">
        <f t="shared" si="23"/>
        <v>3000</v>
      </c>
      <c r="Q24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55150.678044209038</v>
      </c>
      <c r="R243" s="90">
        <f ca="1">PLTable[[#This Row],[revenue]]-PLTable[[#This Row],[COGS]]-PLTable[[#This Row],[VOE]]-PLTable[[#This Row],[FE ]]-PLTable[[#This Row],[IE]]</f>
        <v>100273.96008038006</v>
      </c>
      <c r="S243" s="80">
        <f ca="1">PLTable[[#This Row],[revenue]]-PLTable[[#This Row],[COGS]]-PLTable[[#This Row],[VOE]]-PLTable[[#This Row],[FE ]]-PLTable[[#This Row],[IE]]-PLTable[[#This Row],[tax]]</f>
        <v>45123.282036171018</v>
      </c>
    </row>
    <row r="244" spans="8:19" x14ac:dyDescent="0.25">
      <c r="H244" s="80">
        <f t="shared" si="19"/>
        <v>240</v>
      </c>
      <c r="I244" s="93">
        <f t="shared" ca="1" si="20"/>
        <v>75000</v>
      </c>
      <c r="J244" s="80">
        <f t="shared" ca="1" si="21"/>
        <v>2.5</v>
      </c>
      <c r="K244" s="80">
        <f ca="1">PLTable[[#This Row],[unit ]]*PLTable[[#This Row],[price]]</f>
        <v>187500</v>
      </c>
      <c r="L244" s="80">
        <f ca="1">(_xlfn.NORM.INV(RAND(),$C$15,$C$16))*PLTable[[#This Row],[revenue]]/100</f>
        <v>51357.310779946536</v>
      </c>
      <c r="M244" s="80">
        <f ca="1">PLTable[[#This Row],[COGS]]/PLTable[[#This Row],[revenue]]</f>
        <v>0.27390565749304818</v>
      </c>
      <c r="N244" s="80">
        <f ca="1">($C$19-($C$20-$C$19)*RAND())*PLTable[[#This Row],[revenue]]</f>
        <v>4120.6872314152151</v>
      </c>
      <c r="O244" s="80">
        <f t="shared" si="22"/>
        <v>6000</v>
      </c>
      <c r="P244" s="80">
        <f t="shared" si="23"/>
        <v>3000</v>
      </c>
      <c r="Q24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67662.101093751044</v>
      </c>
      <c r="R244" s="90">
        <f ca="1">PLTable[[#This Row],[revenue]]-PLTable[[#This Row],[COGS]]-PLTable[[#This Row],[VOE]]-PLTable[[#This Row],[FE ]]-PLTable[[#This Row],[IE]]</f>
        <v>123022.00198863825</v>
      </c>
      <c r="S244" s="80">
        <f ca="1">PLTable[[#This Row],[revenue]]-PLTable[[#This Row],[COGS]]-PLTable[[#This Row],[VOE]]-PLTable[[#This Row],[FE ]]-PLTable[[#This Row],[IE]]-PLTable[[#This Row],[tax]]</f>
        <v>55359.900894887207</v>
      </c>
    </row>
    <row r="245" spans="8:19" x14ac:dyDescent="0.25">
      <c r="H245" s="80">
        <f t="shared" si="19"/>
        <v>241</v>
      </c>
      <c r="I245" s="93">
        <f t="shared" ca="1" si="20"/>
        <v>10000</v>
      </c>
      <c r="J245" s="80">
        <f t="shared" ca="1" si="21"/>
        <v>2.5</v>
      </c>
      <c r="K245" s="80">
        <f ca="1">PLTable[[#This Row],[unit ]]*PLTable[[#This Row],[price]]</f>
        <v>25000</v>
      </c>
      <c r="L245" s="80">
        <f ca="1">(_xlfn.NORM.INV(RAND(),$C$15,$C$16))*PLTable[[#This Row],[revenue]]/100</f>
        <v>6682.6076336912283</v>
      </c>
      <c r="M245" s="80">
        <f ca="1">PLTable[[#This Row],[COGS]]/PLTable[[#This Row],[revenue]]</f>
        <v>0.26730430534764915</v>
      </c>
      <c r="N245" s="80">
        <f ca="1">($C$19-($C$20-$C$19)*RAND())*PLTable[[#This Row],[revenue]]</f>
        <v>1145.1272432756932</v>
      </c>
      <c r="O245" s="80">
        <f t="shared" si="22"/>
        <v>6000</v>
      </c>
      <c r="P245" s="80">
        <f t="shared" si="23"/>
        <v>3000</v>
      </c>
      <c r="Q24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2860.292793061577</v>
      </c>
      <c r="R245" s="90">
        <f ca="1">PLTable[[#This Row],[revenue]]-PLTable[[#This Row],[COGS]]-PLTable[[#This Row],[VOE]]-PLTable[[#This Row],[FE ]]-PLTable[[#This Row],[IE]]</f>
        <v>8172.2651230330775</v>
      </c>
      <c r="S245" s="80">
        <f ca="1">PLTable[[#This Row],[revenue]]-PLTable[[#This Row],[COGS]]-PLTable[[#This Row],[VOE]]-PLTable[[#This Row],[FE ]]-PLTable[[#This Row],[IE]]-PLTable[[#This Row],[tax]]</f>
        <v>5311.9723299715006</v>
      </c>
    </row>
    <row r="246" spans="8:19" x14ac:dyDescent="0.25">
      <c r="H246" s="80">
        <f t="shared" si="19"/>
        <v>242</v>
      </c>
      <c r="I246" s="93">
        <f t="shared" ca="1" si="20"/>
        <v>10000</v>
      </c>
      <c r="J246" s="80">
        <f t="shared" ca="1" si="21"/>
        <v>2.5</v>
      </c>
      <c r="K246" s="80">
        <f ca="1">PLTable[[#This Row],[unit ]]*PLTable[[#This Row],[price]]</f>
        <v>25000</v>
      </c>
      <c r="L246" s="80">
        <f ca="1">(_xlfn.NORM.INV(RAND(),$C$15,$C$16))*PLTable[[#This Row],[revenue]]/100</f>
        <v>8633.7853978582098</v>
      </c>
      <c r="M246" s="80">
        <f ca="1">PLTable[[#This Row],[COGS]]/PLTable[[#This Row],[revenue]]</f>
        <v>0.34535141591432839</v>
      </c>
      <c r="N246" s="80">
        <f ca="1">($C$19-($C$20-$C$19)*RAND())*PLTable[[#This Row],[revenue]]</f>
        <v>1164.3058623301156</v>
      </c>
      <c r="O246" s="80">
        <f t="shared" si="22"/>
        <v>6000</v>
      </c>
      <c r="P246" s="80">
        <f t="shared" si="23"/>
        <v>3000</v>
      </c>
      <c r="Q24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2170.6680589340863</v>
      </c>
      <c r="R246" s="90">
        <f ca="1">PLTable[[#This Row],[revenue]]-PLTable[[#This Row],[COGS]]-PLTable[[#This Row],[VOE]]-PLTable[[#This Row],[FE ]]-PLTable[[#This Row],[IE]]</f>
        <v>6201.9087398116753</v>
      </c>
      <c r="S246" s="80">
        <f ca="1">PLTable[[#This Row],[revenue]]-PLTable[[#This Row],[COGS]]-PLTable[[#This Row],[VOE]]-PLTable[[#This Row],[FE ]]-PLTable[[#This Row],[IE]]-PLTable[[#This Row],[tax]]</f>
        <v>4031.2406808775891</v>
      </c>
    </row>
    <row r="247" spans="8:19" x14ac:dyDescent="0.25">
      <c r="H247" s="80">
        <f t="shared" si="19"/>
        <v>243</v>
      </c>
      <c r="I247" s="93">
        <f t="shared" ca="1" si="20"/>
        <v>10000</v>
      </c>
      <c r="J247" s="80">
        <f t="shared" ca="1" si="21"/>
        <v>2</v>
      </c>
      <c r="K247" s="80">
        <f ca="1">PLTable[[#This Row],[unit ]]*PLTable[[#This Row],[price]]</f>
        <v>20000</v>
      </c>
      <c r="L247" s="80">
        <f ca="1">(_xlfn.NORM.INV(RAND(),$C$15,$C$16))*PLTable[[#This Row],[revenue]]/100</f>
        <v>6386.0436675514202</v>
      </c>
      <c r="M247" s="80">
        <f ca="1">PLTable[[#This Row],[COGS]]/PLTable[[#This Row],[revenue]]</f>
        <v>0.31930218337757099</v>
      </c>
      <c r="N247" s="80">
        <f ca="1">($C$19-($C$20-$C$19)*RAND())*PLTable[[#This Row],[revenue]]</f>
        <v>871.5836047516467</v>
      </c>
      <c r="O247" s="80">
        <f t="shared" si="22"/>
        <v>6000</v>
      </c>
      <c r="P247" s="80">
        <f t="shared" si="23"/>
        <v>3000</v>
      </c>
      <c r="Q24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1309.8304546939264</v>
      </c>
      <c r="R247" s="90">
        <f ca="1">PLTable[[#This Row],[revenue]]-PLTable[[#This Row],[COGS]]-PLTable[[#This Row],[VOE]]-PLTable[[#This Row],[FE ]]-PLTable[[#This Row],[IE]]</f>
        <v>3742.372727696933</v>
      </c>
      <c r="S247" s="80">
        <f ca="1">PLTable[[#This Row],[revenue]]-PLTable[[#This Row],[COGS]]-PLTable[[#This Row],[VOE]]-PLTable[[#This Row],[FE ]]-PLTable[[#This Row],[IE]]-PLTable[[#This Row],[tax]]</f>
        <v>2432.5422730030068</v>
      </c>
    </row>
    <row r="248" spans="8:19" x14ac:dyDescent="0.25">
      <c r="H248" s="80">
        <f t="shared" si="19"/>
        <v>244</v>
      </c>
      <c r="I248" s="93">
        <f t="shared" ca="1" si="20"/>
        <v>10000</v>
      </c>
      <c r="J248" s="80">
        <f t="shared" ca="1" si="21"/>
        <v>1.5</v>
      </c>
      <c r="K248" s="80">
        <f ca="1">PLTable[[#This Row],[unit ]]*PLTable[[#This Row],[price]]</f>
        <v>15000</v>
      </c>
      <c r="L248" s="80">
        <f ca="1">(_xlfn.NORM.INV(RAND(),$C$15,$C$16))*PLTable[[#This Row],[revenue]]/100</f>
        <v>4859.3655392014462</v>
      </c>
      <c r="M248" s="80">
        <f ca="1">PLTable[[#This Row],[COGS]]/PLTable[[#This Row],[revenue]]</f>
        <v>0.32395770261342977</v>
      </c>
      <c r="N248" s="80">
        <f ca="1">($C$19-($C$20-$C$19)*RAND())*PLTable[[#This Row],[revenue]]</f>
        <v>1181.8009110592313</v>
      </c>
      <c r="O248" s="80">
        <f t="shared" si="22"/>
        <v>6000</v>
      </c>
      <c r="P248" s="80">
        <f t="shared" si="23"/>
        <v>3000</v>
      </c>
      <c r="Q24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0</v>
      </c>
      <c r="R248" s="90">
        <f ca="1">PLTable[[#This Row],[revenue]]-PLTable[[#This Row],[COGS]]-PLTable[[#This Row],[VOE]]-PLTable[[#This Row],[FE ]]-PLTable[[#This Row],[IE]]</f>
        <v>-41.166450260678175</v>
      </c>
      <c r="S248" s="80">
        <f ca="1">PLTable[[#This Row],[revenue]]-PLTable[[#This Row],[COGS]]-PLTable[[#This Row],[VOE]]-PLTable[[#This Row],[FE ]]-PLTable[[#This Row],[IE]]-PLTable[[#This Row],[tax]]</f>
        <v>-41.166450260678175</v>
      </c>
    </row>
    <row r="249" spans="8:19" x14ac:dyDescent="0.25">
      <c r="H249" s="80">
        <f t="shared" si="19"/>
        <v>245</v>
      </c>
      <c r="I249" s="93">
        <f t="shared" ca="1" si="20"/>
        <v>75000</v>
      </c>
      <c r="J249" s="80">
        <f t="shared" ca="1" si="21"/>
        <v>2</v>
      </c>
      <c r="K249" s="80">
        <f ca="1">PLTable[[#This Row],[unit ]]*PLTable[[#This Row],[price]]</f>
        <v>150000</v>
      </c>
      <c r="L249" s="80">
        <f ca="1">(_xlfn.NORM.INV(RAND(),$C$15,$C$16))*PLTable[[#This Row],[revenue]]/100</f>
        <v>35896.206884967643</v>
      </c>
      <c r="M249" s="80">
        <f ca="1">PLTable[[#This Row],[COGS]]/PLTable[[#This Row],[revenue]]</f>
        <v>0.2393080458997843</v>
      </c>
      <c r="N249" s="80">
        <f ca="1">($C$19-($C$20-$C$19)*RAND())*PLTable[[#This Row],[revenue]]</f>
        <v>4373.9394018788198</v>
      </c>
      <c r="O249" s="80">
        <f t="shared" si="22"/>
        <v>6000</v>
      </c>
      <c r="P249" s="80">
        <f t="shared" si="23"/>
        <v>3000</v>
      </c>
      <c r="Q24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55401.419542234449</v>
      </c>
      <c r="R249" s="90">
        <f ca="1">PLTable[[#This Row],[revenue]]-PLTable[[#This Row],[COGS]]-PLTable[[#This Row],[VOE]]-PLTable[[#This Row],[FE ]]-PLTable[[#This Row],[IE]]</f>
        <v>100729.85371315354</v>
      </c>
      <c r="S249" s="80">
        <f ca="1">PLTable[[#This Row],[revenue]]-PLTable[[#This Row],[COGS]]-PLTable[[#This Row],[VOE]]-PLTable[[#This Row],[FE ]]-PLTable[[#This Row],[IE]]-PLTable[[#This Row],[tax]]</f>
        <v>45328.434170919092</v>
      </c>
    </row>
    <row r="250" spans="8:19" x14ac:dyDescent="0.25">
      <c r="H250" s="80">
        <f t="shared" si="19"/>
        <v>246</v>
      </c>
      <c r="I250" s="93">
        <f t="shared" ca="1" si="20"/>
        <v>75000</v>
      </c>
      <c r="J250" s="80">
        <f t="shared" ca="1" si="21"/>
        <v>2.5</v>
      </c>
      <c r="K250" s="80">
        <f ca="1">PLTable[[#This Row],[unit ]]*PLTable[[#This Row],[price]]</f>
        <v>187500</v>
      </c>
      <c r="L250" s="80">
        <f ca="1">(_xlfn.NORM.INV(RAND(),$C$15,$C$16))*PLTable[[#This Row],[revenue]]/100</f>
        <v>57858.541100431241</v>
      </c>
      <c r="M250" s="80">
        <f ca="1">PLTable[[#This Row],[COGS]]/PLTable[[#This Row],[revenue]]</f>
        <v>0.30857888586896665</v>
      </c>
      <c r="N250" s="80">
        <f ca="1">($C$19-($C$20-$C$19)*RAND())*PLTable[[#This Row],[revenue]]</f>
        <v>2523.2033204141394</v>
      </c>
      <c r="O250" s="80">
        <f t="shared" si="22"/>
        <v>6000</v>
      </c>
      <c r="P250" s="80">
        <f t="shared" si="23"/>
        <v>3000</v>
      </c>
      <c r="Q25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64965.040568535056</v>
      </c>
      <c r="R250" s="90">
        <f ca="1">PLTable[[#This Row],[revenue]]-PLTable[[#This Row],[COGS]]-PLTable[[#This Row],[VOE]]-PLTable[[#This Row],[FE ]]-PLTable[[#This Row],[IE]]</f>
        <v>118118.25557915463</v>
      </c>
      <c r="S250" s="80">
        <f ca="1">PLTable[[#This Row],[revenue]]-PLTable[[#This Row],[COGS]]-PLTable[[#This Row],[VOE]]-PLTable[[#This Row],[FE ]]-PLTable[[#This Row],[IE]]-PLTable[[#This Row],[tax]]</f>
        <v>53153.215010619577</v>
      </c>
    </row>
    <row r="251" spans="8:19" x14ac:dyDescent="0.25">
      <c r="H251" s="80">
        <f t="shared" si="19"/>
        <v>247</v>
      </c>
      <c r="I251" s="93">
        <f t="shared" ca="1" si="20"/>
        <v>75000</v>
      </c>
      <c r="J251" s="80">
        <f t="shared" ca="1" si="21"/>
        <v>2</v>
      </c>
      <c r="K251" s="80">
        <f ca="1">PLTable[[#This Row],[unit ]]*PLTable[[#This Row],[price]]</f>
        <v>150000</v>
      </c>
      <c r="L251" s="80">
        <f ca="1">(_xlfn.NORM.INV(RAND(),$C$15,$C$16))*PLTable[[#This Row],[revenue]]/100</f>
        <v>47082.965133512123</v>
      </c>
      <c r="M251" s="80">
        <f ca="1">PLTable[[#This Row],[COGS]]/PLTable[[#This Row],[revenue]]</f>
        <v>0.31388643422341417</v>
      </c>
      <c r="N251" s="80">
        <f ca="1">($C$19-($C$20-$C$19)*RAND())*PLTable[[#This Row],[revenue]]</f>
        <v>8167.1239699700182</v>
      </c>
      <c r="O251" s="80">
        <f t="shared" si="22"/>
        <v>6000</v>
      </c>
      <c r="P251" s="80">
        <f t="shared" si="23"/>
        <v>3000</v>
      </c>
      <c r="Q25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47162.450993084822</v>
      </c>
      <c r="R251" s="90">
        <f ca="1">PLTable[[#This Row],[revenue]]-PLTable[[#This Row],[COGS]]-PLTable[[#This Row],[VOE]]-PLTable[[#This Row],[FE ]]-PLTable[[#This Row],[IE]]</f>
        <v>85749.910896517846</v>
      </c>
      <c r="S251" s="80">
        <f ca="1">PLTable[[#This Row],[revenue]]-PLTable[[#This Row],[COGS]]-PLTable[[#This Row],[VOE]]-PLTable[[#This Row],[FE ]]-PLTable[[#This Row],[IE]]-PLTable[[#This Row],[tax]]</f>
        <v>38587.459903433024</v>
      </c>
    </row>
    <row r="252" spans="8:19" x14ac:dyDescent="0.25">
      <c r="H252" s="80">
        <f t="shared" si="19"/>
        <v>248</v>
      </c>
      <c r="I252" s="93">
        <f t="shared" ca="1" si="20"/>
        <v>75000</v>
      </c>
      <c r="J252" s="80">
        <f t="shared" ca="1" si="21"/>
        <v>2</v>
      </c>
      <c r="K252" s="80">
        <f ca="1">PLTable[[#This Row],[unit ]]*PLTable[[#This Row],[price]]</f>
        <v>150000</v>
      </c>
      <c r="L252" s="80">
        <f ca="1">(_xlfn.NORM.INV(RAND(),$C$15,$C$16))*PLTable[[#This Row],[revenue]]/100</f>
        <v>46577.20788580877</v>
      </c>
      <c r="M252" s="80">
        <f ca="1">PLTable[[#This Row],[COGS]]/PLTable[[#This Row],[revenue]]</f>
        <v>0.31051471923872515</v>
      </c>
      <c r="N252" s="80">
        <f ca="1">($C$19-($C$20-$C$19)*RAND())*PLTable[[#This Row],[revenue]]</f>
        <v>1442.5986744980635</v>
      </c>
      <c r="O252" s="80">
        <f t="shared" si="22"/>
        <v>6000</v>
      </c>
      <c r="P252" s="80">
        <f t="shared" si="23"/>
        <v>3000</v>
      </c>
      <c r="Q25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51139.106391831243</v>
      </c>
      <c r="R252" s="90">
        <f ca="1">PLTable[[#This Row],[revenue]]-PLTable[[#This Row],[COGS]]-PLTable[[#This Row],[VOE]]-PLTable[[#This Row],[FE ]]-PLTable[[#This Row],[IE]]</f>
        <v>92980.193439693161</v>
      </c>
      <c r="S252" s="80">
        <f ca="1">PLTable[[#This Row],[revenue]]-PLTable[[#This Row],[COGS]]-PLTable[[#This Row],[VOE]]-PLTable[[#This Row],[FE ]]-PLTable[[#This Row],[IE]]-PLTable[[#This Row],[tax]]</f>
        <v>41841.087047861918</v>
      </c>
    </row>
    <row r="253" spans="8:19" x14ac:dyDescent="0.25">
      <c r="H253" s="80">
        <f t="shared" si="19"/>
        <v>249</v>
      </c>
      <c r="I253" s="93">
        <f t="shared" ca="1" si="20"/>
        <v>10000</v>
      </c>
      <c r="J253" s="80">
        <f t="shared" ca="1" si="21"/>
        <v>2</v>
      </c>
      <c r="K253" s="80">
        <f ca="1">PLTable[[#This Row],[unit ]]*PLTable[[#This Row],[price]]</f>
        <v>20000</v>
      </c>
      <c r="L253" s="80">
        <f ca="1">(_xlfn.NORM.INV(RAND(),$C$15,$C$16))*PLTable[[#This Row],[revenue]]/100</f>
        <v>6758.4377638092474</v>
      </c>
      <c r="M253" s="80">
        <f ca="1">PLTable[[#This Row],[COGS]]/PLTable[[#This Row],[revenue]]</f>
        <v>0.33792188819046237</v>
      </c>
      <c r="N253" s="80">
        <f ca="1">($C$19-($C$20-$C$19)*RAND())*PLTable[[#This Row],[revenue]]</f>
        <v>1475.6580465557317</v>
      </c>
      <c r="O253" s="80">
        <f t="shared" si="22"/>
        <v>6000</v>
      </c>
      <c r="P253" s="80">
        <f t="shared" si="23"/>
        <v>3000</v>
      </c>
      <c r="Q25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968.0664663722572</v>
      </c>
      <c r="R253" s="90">
        <f ca="1">PLTable[[#This Row],[revenue]]-PLTable[[#This Row],[COGS]]-PLTable[[#This Row],[VOE]]-PLTable[[#This Row],[FE ]]-PLTable[[#This Row],[IE]]</f>
        <v>2765.9041896350209</v>
      </c>
      <c r="S253" s="80">
        <f ca="1">PLTable[[#This Row],[revenue]]-PLTable[[#This Row],[COGS]]-PLTable[[#This Row],[VOE]]-PLTable[[#This Row],[FE ]]-PLTable[[#This Row],[IE]]-PLTable[[#This Row],[tax]]</f>
        <v>1797.8377232627636</v>
      </c>
    </row>
    <row r="254" spans="8:19" x14ac:dyDescent="0.25">
      <c r="H254" s="80">
        <f t="shared" si="19"/>
        <v>250</v>
      </c>
      <c r="I254" s="93">
        <f t="shared" ca="1" si="20"/>
        <v>75000</v>
      </c>
      <c r="J254" s="80">
        <f t="shared" ca="1" si="21"/>
        <v>2</v>
      </c>
      <c r="K254" s="80">
        <f ca="1">PLTable[[#This Row],[unit ]]*PLTable[[#This Row],[price]]</f>
        <v>150000</v>
      </c>
      <c r="L254" s="80">
        <f ca="1">(_xlfn.NORM.INV(RAND(),$C$15,$C$16))*PLTable[[#This Row],[revenue]]/100</f>
        <v>35661.054365471064</v>
      </c>
      <c r="M254" s="80">
        <f ca="1">PLTable[[#This Row],[COGS]]/PLTable[[#This Row],[revenue]]</f>
        <v>0.23774036243647376</v>
      </c>
      <c r="N254" s="80">
        <f ca="1">($C$19-($C$20-$C$19)*RAND())*PLTable[[#This Row],[revenue]]</f>
        <v>7466.5830569709797</v>
      </c>
      <c r="O254" s="80">
        <f t="shared" si="22"/>
        <v>6000</v>
      </c>
      <c r="P254" s="80">
        <f t="shared" si="23"/>
        <v>3000</v>
      </c>
      <c r="Q25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53829.799417656883</v>
      </c>
      <c r="R254" s="90">
        <f ca="1">PLTable[[#This Row],[revenue]]-PLTable[[#This Row],[COGS]]-PLTable[[#This Row],[VOE]]-PLTable[[#This Row],[FE ]]-PLTable[[#This Row],[IE]]</f>
        <v>97872.362577557957</v>
      </c>
      <c r="S254" s="80">
        <f ca="1">PLTable[[#This Row],[revenue]]-PLTable[[#This Row],[COGS]]-PLTable[[#This Row],[VOE]]-PLTable[[#This Row],[FE ]]-PLTable[[#This Row],[IE]]-PLTable[[#This Row],[tax]]</f>
        <v>44042.563159901074</v>
      </c>
    </row>
    <row r="255" spans="8:19" x14ac:dyDescent="0.25">
      <c r="H255" s="80">
        <f t="shared" si="19"/>
        <v>251</v>
      </c>
      <c r="I255" s="93">
        <f t="shared" ca="1" si="20"/>
        <v>10000</v>
      </c>
      <c r="J255" s="80">
        <f t="shared" ca="1" si="21"/>
        <v>2.5</v>
      </c>
      <c r="K255" s="80">
        <f ca="1">PLTable[[#This Row],[unit ]]*PLTable[[#This Row],[price]]</f>
        <v>25000</v>
      </c>
      <c r="L255" s="80">
        <f ca="1">(_xlfn.NORM.INV(RAND(),$C$15,$C$16))*PLTable[[#This Row],[revenue]]/100</f>
        <v>8325.8334172793875</v>
      </c>
      <c r="M255" s="80">
        <f ca="1">PLTable[[#This Row],[COGS]]/PLTable[[#This Row],[revenue]]</f>
        <v>0.33303333669117552</v>
      </c>
      <c r="N255" s="80">
        <f ca="1">($C$19-($C$20-$C$19)*RAND())*PLTable[[#This Row],[revenue]]</f>
        <v>364.87420994853261</v>
      </c>
      <c r="O255" s="80">
        <f t="shared" si="22"/>
        <v>6000</v>
      </c>
      <c r="P255" s="80">
        <f t="shared" si="23"/>
        <v>3000</v>
      </c>
      <c r="Q25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2558.2523304702277</v>
      </c>
      <c r="R255" s="90">
        <f ca="1">PLTable[[#This Row],[revenue]]-PLTable[[#This Row],[COGS]]-PLTable[[#This Row],[VOE]]-PLTable[[#This Row],[FE ]]-PLTable[[#This Row],[IE]]</f>
        <v>7309.292372772079</v>
      </c>
      <c r="S255" s="80">
        <f ca="1">PLTable[[#This Row],[revenue]]-PLTable[[#This Row],[COGS]]-PLTable[[#This Row],[VOE]]-PLTable[[#This Row],[FE ]]-PLTable[[#This Row],[IE]]-PLTable[[#This Row],[tax]]</f>
        <v>4751.0400423018509</v>
      </c>
    </row>
    <row r="256" spans="8:19" x14ac:dyDescent="0.25">
      <c r="H256" s="80">
        <f t="shared" si="19"/>
        <v>252</v>
      </c>
      <c r="I256" s="93">
        <f t="shared" ca="1" si="20"/>
        <v>10000</v>
      </c>
      <c r="J256" s="80">
        <f t="shared" ca="1" si="21"/>
        <v>2</v>
      </c>
      <c r="K256" s="80">
        <f ca="1">PLTable[[#This Row],[unit ]]*PLTable[[#This Row],[price]]</f>
        <v>20000</v>
      </c>
      <c r="L256" s="80">
        <f ca="1">(_xlfn.NORM.INV(RAND(),$C$15,$C$16))*PLTable[[#This Row],[revenue]]/100</f>
        <v>6247.3248136522516</v>
      </c>
      <c r="M256" s="80">
        <f ca="1">PLTable[[#This Row],[COGS]]/PLTable[[#This Row],[revenue]]</f>
        <v>0.31236624068261259</v>
      </c>
      <c r="N256" s="80">
        <f ca="1">($C$19-($C$20-$C$19)*RAND())*PLTable[[#This Row],[revenue]]</f>
        <v>1919.1556282779943</v>
      </c>
      <c r="O256" s="80">
        <f t="shared" si="22"/>
        <v>6000</v>
      </c>
      <c r="P256" s="80">
        <f t="shared" si="23"/>
        <v>3000</v>
      </c>
      <c r="Q25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991.73184532441337</v>
      </c>
      <c r="R256" s="90">
        <f ca="1">PLTable[[#This Row],[revenue]]-PLTable[[#This Row],[COGS]]-PLTable[[#This Row],[VOE]]-PLTable[[#This Row],[FE ]]-PLTable[[#This Row],[IE]]</f>
        <v>2833.5195580697527</v>
      </c>
      <c r="S256" s="80">
        <f ca="1">PLTable[[#This Row],[revenue]]-PLTable[[#This Row],[COGS]]-PLTable[[#This Row],[VOE]]-PLTable[[#This Row],[FE ]]-PLTable[[#This Row],[IE]]-PLTable[[#This Row],[tax]]</f>
        <v>1841.7877127453394</v>
      </c>
    </row>
    <row r="257" spans="8:19" x14ac:dyDescent="0.25">
      <c r="H257" s="80">
        <f t="shared" si="19"/>
        <v>253</v>
      </c>
      <c r="I257" s="93">
        <f t="shared" ca="1" si="20"/>
        <v>10000</v>
      </c>
      <c r="J257" s="80">
        <f t="shared" ca="1" si="21"/>
        <v>2</v>
      </c>
      <c r="K257" s="80">
        <f ca="1">PLTable[[#This Row],[unit ]]*PLTable[[#This Row],[price]]</f>
        <v>20000</v>
      </c>
      <c r="L257" s="80">
        <f ca="1">(_xlfn.NORM.INV(RAND(),$C$15,$C$16))*PLTable[[#This Row],[revenue]]/100</f>
        <v>6550.5094712103819</v>
      </c>
      <c r="M257" s="80">
        <f ca="1">PLTable[[#This Row],[COGS]]/PLTable[[#This Row],[revenue]]</f>
        <v>0.32752547356051909</v>
      </c>
      <c r="N257" s="80">
        <f ca="1">($C$19-($C$20-$C$19)*RAND())*PLTable[[#This Row],[revenue]]</f>
        <v>542.45416113102874</v>
      </c>
      <c r="O257" s="80">
        <f t="shared" si="22"/>
        <v>6000</v>
      </c>
      <c r="P257" s="80">
        <f t="shared" si="23"/>
        <v>3000</v>
      </c>
      <c r="Q25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1367.4627286805062</v>
      </c>
      <c r="R257" s="90">
        <f ca="1">PLTable[[#This Row],[revenue]]-PLTable[[#This Row],[COGS]]-PLTable[[#This Row],[VOE]]-PLTable[[#This Row],[FE ]]-PLTable[[#This Row],[IE]]</f>
        <v>3907.0363676585894</v>
      </c>
      <c r="S257" s="80">
        <f ca="1">PLTable[[#This Row],[revenue]]-PLTable[[#This Row],[COGS]]-PLTable[[#This Row],[VOE]]-PLTable[[#This Row],[FE ]]-PLTable[[#This Row],[IE]]-PLTable[[#This Row],[tax]]</f>
        <v>2539.5736389780832</v>
      </c>
    </row>
    <row r="258" spans="8:19" x14ac:dyDescent="0.25">
      <c r="H258" s="80">
        <f t="shared" si="19"/>
        <v>254</v>
      </c>
      <c r="I258" s="93">
        <f t="shared" ca="1" si="20"/>
        <v>10000</v>
      </c>
      <c r="J258" s="80">
        <f t="shared" ca="1" si="21"/>
        <v>1.5</v>
      </c>
      <c r="K258" s="80">
        <f ca="1">PLTable[[#This Row],[unit ]]*PLTable[[#This Row],[price]]</f>
        <v>15000</v>
      </c>
      <c r="L258" s="80">
        <f ca="1">(_xlfn.NORM.INV(RAND(),$C$15,$C$16))*PLTable[[#This Row],[revenue]]/100</f>
        <v>5433.9900605503972</v>
      </c>
      <c r="M258" s="80">
        <f ca="1">PLTable[[#This Row],[COGS]]/PLTable[[#This Row],[revenue]]</f>
        <v>0.36226600403669312</v>
      </c>
      <c r="N258" s="80">
        <f ca="1">($C$19-($C$20-$C$19)*RAND())*PLTable[[#This Row],[revenue]]</f>
        <v>189.02727371312128</v>
      </c>
      <c r="O258" s="80">
        <f t="shared" si="22"/>
        <v>6000</v>
      </c>
      <c r="P258" s="80">
        <f t="shared" si="23"/>
        <v>3000</v>
      </c>
      <c r="Q25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131.94393300776838</v>
      </c>
      <c r="R258" s="90">
        <f ca="1">PLTable[[#This Row],[revenue]]-PLTable[[#This Row],[COGS]]-PLTable[[#This Row],[VOE]]-PLTable[[#This Row],[FE ]]-PLTable[[#This Row],[IE]]</f>
        <v>376.98266573648107</v>
      </c>
      <c r="S258" s="80">
        <f ca="1">PLTable[[#This Row],[revenue]]-PLTable[[#This Row],[COGS]]-PLTable[[#This Row],[VOE]]-PLTable[[#This Row],[FE ]]-PLTable[[#This Row],[IE]]-PLTable[[#This Row],[tax]]</f>
        <v>245.03873272871269</v>
      </c>
    </row>
    <row r="259" spans="8:19" x14ac:dyDescent="0.25">
      <c r="H259" s="80">
        <f t="shared" si="19"/>
        <v>255</v>
      </c>
      <c r="I259" s="93">
        <f t="shared" ca="1" si="20"/>
        <v>75000</v>
      </c>
      <c r="J259" s="80">
        <f t="shared" ca="1" si="21"/>
        <v>2</v>
      </c>
      <c r="K259" s="80">
        <f ca="1">PLTable[[#This Row],[unit ]]*PLTable[[#This Row],[price]]</f>
        <v>150000</v>
      </c>
      <c r="L259" s="80">
        <f ca="1">(_xlfn.NORM.INV(RAND(),$C$15,$C$16))*PLTable[[#This Row],[revenue]]/100</f>
        <v>48914.498936714015</v>
      </c>
      <c r="M259" s="80">
        <f ca="1">PLTable[[#This Row],[COGS]]/PLTable[[#This Row],[revenue]]</f>
        <v>0.32609665957809342</v>
      </c>
      <c r="N259" s="80">
        <f ca="1">($C$19-($C$20-$C$19)*RAND())*PLTable[[#This Row],[revenue]]</f>
        <v>4517.3732783490586</v>
      </c>
      <c r="O259" s="80">
        <f t="shared" si="22"/>
        <v>6000</v>
      </c>
      <c r="P259" s="80">
        <f t="shared" si="23"/>
        <v>3000</v>
      </c>
      <c r="Q25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48162.470281715308</v>
      </c>
      <c r="R259" s="90">
        <f ca="1">PLTable[[#This Row],[revenue]]-PLTable[[#This Row],[COGS]]-PLTable[[#This Row],[VOE]]-PLTable[[#This Row],[FE ]]-PLTable[[#This Row],[IE]]</f>
        <v>87568.127784936922</v>
      </c>
      <c r="S259" s="80">
        <f ca="1">PLTable[[#This Row],[revenue]]-PLTable[[#This Row],[COGS]]-PLTable[[#This Row],[VOE]]-PLTable[[#This Row],[FE ]]-PLTable[[#This Row],[IE]]-PLTable[[#This Row],[tax]]</f>
        <v>39405.657503221613</v>
      </c>
    </row>
    <row r="260" spans="8:19" x14ac:dyDescent="0.25">
      <c r="H260" s="80">
        <f t="shared" si="19"/>
        <v>256</v>
      </c>
      <c r="I260" s="93">
        <f t="shared" ca="1" si="20"/>
        <v>10000</v>
      </c>
      <c r="J260" s="80">
        <f t="shared" ca="1" si="21"/>
        <v>2.5</v>
      </c>
      <c r="K260" s="80">
        <f ca="1">PLTable[[#This Row],[unit ]]*PLTable[[#This Row],[price]]</f>
        <v>25000</v>
      </c>
      <c r="L260" s="80">
        <f ca="1">(_xlfn.NORM.INV(RAND(),$C$15,$C$16))*PLTable[[#This Row],[revenue]]/100</f>
        <v>7346.6868654863238</v>
      </c>
      <c r="M260" s="80">
        <f ca="1">PLTable[[#This Row],[COGS]]/PLTable[[#This Row],[revenue]]</f>
        <v>0.29386747461945295</v>
      </c>
      <c r="N260" s="80">
        <f ca="1">($C$19-($C$20-$C$19)*RAND())*PLTable[[#This Row],[revenue]]</f>
        <v>266.9712852636095</v>
      </c>
      <c r="O260" s="80">
        <f t="shared" si="22"/>
        <v>6000</v>
      </c>
      <c r="P260" s="80">
        <f t="shared" si="23"/>
        <v>3000</v>
      </c>
      <c r="Q26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2935.2196472375222</v>
      </c>
      <c r="R260" s="90">
        <f ca="1">PLTable[[#This Row],[revenue]]-PLTable[[#This Row],[COGS]]-PLTable[[#This Row],[VOE]]-PLTable[[#This Row],[FE ]]-PLTable[[#This Row],[IE]]</f>
        <v>8386.3418492500641</v>
      </c>
      <c r="S260" s="80">
        <f ca="1">PLTable[[#This Row],[revenue]]-PLTable[[#This Row],[COGS]]-PLTable[[#This Row],[VOE]]-PLTable[[#This Row],[FE ]]-PLTable[[#This Row],[IE]]-PLTable[[#This Row],[tax]]</f>
        <v>5451.1222020125424</v>
      </c>
    </row>
    <row r="261" spans="8:19" x14ac:dyDescent="0.25">
      <c r="H261" s="80">
        <f t="shared" si="19"/>
        <v>257</v>
      </c>
      <c r="I261" s="93">
        <f t="shared" ca="1" si="20"/>
        <v>10000</v>
      </c>
      <c r="J261" s="80">
        <f t="shared" ca="1" si="21"/>
        <v>2</v>
      </c>
      <c r="K261" s="80">
        <f ca="1">PLTable[[#This Row],[unit ]]*PLTable[[#This Row],[price]]</f>
        <v>20000</v>
      </c>
      <c r="L261" s="80">
        <f ca="1">(_xlfn.NORM.INV(RAND(),$C$15,$C$16))*PLTable[[#This Row],[revenue]]/100</f>
        <v>5250.4735925948598</v>
      </c>
      <c r="M261" s="80">
        <f ca="1">PLTable[[#This Row],[COGS]]/PLTable[[#This Row],[revenue]]</f>
        <v>0.26252367962974299</v>
      </c>
      <c r="N261" s="80">
        <f ca="1">($C$19-($C$20-$C$19)*RAND())*PLTable[[#This Row],[revenue]]</f>
        <v>1272.8405169526502</v>
      </c>
      <c r="O261" s="80">
        <f t="shared" si="22"/>
        <v>6000</v>
      </c>
      <c r="P261" s="80">
        <f t="shared" si="23"/>
        <v>3000</v>
      </c>
      <c r="Q26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1566.8400616583717</v>
      </c>
      <c r="R261" s="90">
        <f ca="1">PLTable[[#This Row],[revenue]]-PLTable[[#This Row],[COGS]]-PLTable[[#This Row],[VOE]]-PLTable[[#This Row],[FE ]]-PLTable[[#This Row],[IE]]</f>
        <v>4476.6858904524906</v>
      </c>
      <c r="S261" s="80">
        <f ca="1">PLTable[[#This Row],[revenue]]-PLTable[[#This Row],[COGS]]-PLTable[[#This Row],[VOE]]-PLTable[[#This Row],[FE ]]-PLTable[[#This Row],[IE]]-PLTable[[#This Row],[tax]]</f>
        <v>2909.8458287941189</v>
      </c>
    </row>
    <row r="262" spans="8:19" x14ac:dyDescent="0.25">
      <c r="H262" s="80">
        <f t="shared" si="19"/>
        <v>258</v>
      </c>
      <c r="I262" s="93">
        <f t="shared" ca="1" si="20"/>
        <v>10000</v>
      </c>
      <c r="J262" s="80">
        <f t="shared" ca="1" si="21"/>
        <v>1.5</v>
      </c>
      <c r="K262" s="80">
        <f ca="1">PLTable[[#This Row],[unit ]]*PLTable[[#This Row],[price]]</f>
        <v>15000</v>
      </c>
      <c r="L262" s="80">
        <f ca="1">(_xlfn.NORM.INV(RAND(),$C$15,$C$16))*PLTable[[#This Row],[revenue]]/100</f>
        <v>5097.6753826014883</v>
      </c>
      <c r="M262" s="80">
        <f ca="1">PLTable[[#This Row],[COGS]]/PLTable[[#This Row],[revenue]]</f>
        <v>0.33984502550676587</v>
      </c>
      <c r="N262" s="80">
        <f ca="1">($C$19-($C$20-$C$19)*RAND())*PLTable[[#This Row],[revenue]]</f>
        <v>136.84684275302257</v>
      </c>
      <c r="O262" s="80">
        <f t="shared" si="22"/>
        <v>6000</v>
      </c>
      <c r="P262" s="80">
        <f t="shared" si="23"/>
        <v>3000</v>
      </c>
      <c r="Q26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267.91722112592123</v>
      </c>
      <c r="R262" s="90">
        <f ca="1">PLTable[[#This Row],[revenue]]-PLTable[[#This Row],[COGS]]-PLTable[[#This Row],[VOE]]-PLTable[[#This Row],[FE ]]-PLTable[[#This Row],[IE]]</f>
        <v>765.47777464548926</v>
      </c>
      <c r="S262" s="80">
        <f ca="1">PLTable[[#This Row],[revenue]]-PLTable[[#This Row],[COGS]]-PLTable[[#This Row],[VOE]]-PLTable[[#This Row],[FE ]]-PLTable[[#This Row],[IE]]-PLTable[[#This Row],[tax]]</f>
        <v>497.56055351956803</v>
      </c>
    </row>
    <row r="263" spans="8:19" x14ac:dyDescent="0.25">
      <c r="H263" s="80">
        <f t="shared" ref="H263:H300" si="24">H262+1</f>
        <v>259</v>
      </c>
      <c r="I263" s="93">
        <f t="shared" ca="1" si="20"/>
        <v>10000</v>
      </c>
      <c r="J263" s="80">
        <f t="shared" ca="1" si="21"/>
        <v>1.5</v>
      </c>
      <c r="K263" s="80">
        <f ca="1">PLTable[[#This Row],[unit ]]*PLTable[[#This Row],[price]]</f>
        <v>15000</v>
      </c>
      <c r="L263" s="80">
        <f ca="1">(_xlfn.NORM.INV(RAND(),$C$15,$C$16))*PLTable[[#This Row],[revenue]]/100</f>
        <v>4848.970874644745</v>
      </c>
      <c r="M263" s="80">
        <f ca="1">PLTable[[#This Row],[COGS]]/PLTable[[#This Row],[revenue]]</f>
        <v>0.32326472497631631</v>
      </c>
      <c r="N263" s="80">
        <f ca="1">($C$19-($C$20-$C$19)*RAND())*PLTable[[#This Row],[revenue]]</f>
        <v>267.02065698471165</v>
      </c>
      <c r="O263" s="80">
        <f t="shared" si="22"/>
        <v>6000</v>
      </c>
      <c r="P263" s="80">
        <f t="shared" si="23"/>
        <v>3000</v>
      </c>
      <c r="Q26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309.40296392968992</v>
      </c>
      <c r="R263" s="90">
        <f ca="1">PLTable[[#This Row],[revenue]]-PLTable[[#This Row],[COGS]]-PLTable[[#This Row],[VOE]]-PLTable[[#This Row],[FE ]]-PLTable[[#This Row],[IE]]</f>
        <v>884.00846837054269</v>
      </c>
      <c r="S263" s="80">
        <f ca="1">PLTable[[#This Row],[revenue]]-PLTable[[#This Row],[COGS]]-PLTable[[#This Row],[VOE]]-PLTable[[#This Row],[FE ]]-PLTable[[#This Row],[IE]]-PLTable[[#This Row],[tax]]</f>
        <v>574.60550444085277</v>
      </c>
    </row>
    <row r="264" spans="8:19" x14ac:dyDescent="0.25">
      <c r="H264" s="80">
        <f t="shared" si="24"/>
        <v>260</v>
      </c>
      <c r="I264" s="93">
        <f t="shared" ca="1" si="20"/>
        <v>10000</v>
      </c>
      <c r="J264" s="80">
        <f t="shared" ca="1" si="21"/>
        <v>2.5</v>
      </c>
      <c r="K264" s="80">
        <f ca="1">PLTable[[#This Row],[unit ]]*PLTable[[#This Row],[price]]</f>
        <v>25000</v>
      </c>
      <c r="L264" s="80">
        <f ca="1">(_xlfn.NORM.INV(RAND(),$C$15,$C$16))*PLTable[[#This Row],[revenue]]/100</f>
        <v>7789.3067767192524</v>
      </c>
      <c r="M264" s="80">
        <f ca="1">PLTable[[#This Row],[COGS]]/PLTable[[#This Row],[revenue]]</f>
        <v>0.31157227106877011</v>
      </c>
      <c r="N264" s="80">
        <f ca="1">($C$19-($C$20-$C$19)*RAND())*PLTable[[#This Row],[revenue]]</f>
        <v>2405.4740506864805</v>
      </c>
      <c r="O264" s="80">
        <f t="shared" si="22"/>
        <v>6000</v>
      </c>
      <c r="P264" s="80">
        <f t="shared" si="23"/>
        <v>3000</v>
      </c>
      <c r="Q26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2031.8267104079939</v>
      </c>
      <c r="R264" s="90">
        <f ca="1">PLTable[[#This Row],[revenue]]-PLTable[[#This Row],[COGS]]-PLTable[[#This Row],[VOE]]-PLTable[[#This Row],[FE ]]-PLTable[[#This Row],[IE]]</f>
        <v>5805.2191725942685</v>
      </c>
      <c r="S264" s="80">
        <f ca="1">PLTable[[#This Row],[revenue]]-PLTable[[#This Row],[COGS]]-PLTable[[#This Row],[VOE]]-PLTable[[#This Row],[FE ]]-PLTable[[#This Row],[IE]]-PLTable[[#This Row],[tax]]</f>
        <v>3773.3924621862743</v>
      </c>
    </row>
    <row r="265" spans="8:19" x14ac:dyDescent="0.25">
      <c r="H265" s="80">
        <f t="shared" si="24"/>
        <v>261</v>
      </c>
      <c r="I265" s="93">
        <f t="shared" ca="1" si="20"/>
        <v>10000</v>
      </c>
      <c r="J265" s="80">
        <f t="shared" ca="1" si="21"/>
        <v>2</v>
      </c>
      <c r="K265" s="80">
        <f ca="1">PLTable[[#This Row],[unit ]]*PLTable[[#This Row],[price]]</f>
        <v>20000</v>
      </c>
      <c r="L265" s="80">
        <f ca="1">(_xlfn.NORM.INV(RAND(),$C$15,$C$16))*PLTable[[#This Row],[revenue]]/100</f>
        <v>5355.156198122444</v>
      </c>
      <c r="M265" s="80">
        <f ca="1">PLTable[[#This Row],[COGS]]/PLTable[[#This Row],[revenue]]</f>
        <v>0.26775780990612219</v>
      </c>
      <c r="N265" s="80">
        <f ca="1">($C$19-($C$20-$C$19)*RAND())*PLTable[[#This Row],[revenue]]</f>
        <v>883.48459639117527</v>
      </c>
      <c r="O265" s="80">
        <f t="shared" si="22"/>
        <v>6000</v>
      </c>
      <c r="P265" s="80">
        <f t="shared" si="23"/>
        <v>3000</v>
      </c>
      <c r="Q26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1666.4757219202329</v>
      </c>
      <c r="R265" s="90">
        <f ca="1">PLTable[[#This Row],[revenue]]-PLTable[[#This Row],[COGS]]-PLTable[[#This Row],[VOE]]-PLTable[[#This Row],[FE ]]-PLTable[[#This Row],[IE]]</f>
        <v>4761.3592054863802</v>
      </c>
      <c r="S265" s="80">
        <f ca="1">PLTable[[#This Row],[revenue]]-PLTable[[#This Row],[COGS]]-PLTable[[#This Row],[VOE]]-PLTable[[#This Row],[FE ]]-PLTable[[#This Row],[IE]]-PLTable[[#This Row],[tax]]</f>
        <v>3094.8834835661473</v>
      </c>
    </row>
    <row r="266" spans="8:19" x14ac:dyDescent="0.25">
      <c r="H266" s="80">
        <f t="shared" si="24"/>
        <v>262</v>
      </c>
      <c r="I266" s="93">
        <f t="shared" ca="1" si="20"/>
        <v>75000</v>
      </c>
      <c r="J266" s="80">
        <f t="shared" ca="1" si="21"/>
        <v>2.5</v>
      </c>
      <c r="K266" s="80">
        <f ca="1">PLTable[[#This Row],[unit ]]*PLTable[[#This Row],[price]]</f>
        <v>187500</v>
      </c>
      <c r="L266" s="80">
        <f ca="1">(_xlfn.NORM.INV(RAND(),$C$15,$C$16))*PLTable[[#This Row],[revenue]]/100</f>
        <v>59504.025914148195</v>
      </c>
      <c r="M266" s="80">
        <f ca="1">PLTable[[#This Row],[COGS]]/PLTable[[#This Row],[revenue]]</f>
        <v>0.31735480487545703</v>
      </c>
      <c r="N266" s="80">
        <f ca="1">($C$19-($C$20-$C$19)*RAND())*PLTable[[#This Row],[revenue]]</f>
        <v>9122.8108810725498</v>
      </c>
      <c r="O266" s="80">
        <f t="shared" si="22"/>
        <v>6000</v>
      </c>
      <c r="P266" s="80">
        <f t="shared" si="23"/>
        <v>3000</v>
      </c>
      <c r="Q26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60430.239762628597</v>
      </c>
      <c r="R266" s="90">
        <f ca="1">PLTable[[#This Row],[revenue]]-PLTable[[#This Row],[COGS]]-PLTable[[#This Row],[VOE]]-PLTable[[#This Row],[FE ]]-PLTable[[#This Row],[IE]]</f>
        <v>109873.16320477925</v>
      </c>
      <c r="S266" s="80">
        <f ca="1">PLTable[[#This Row],[revenue]]-PLTable[[#This Row],[COGS]]-PLTable[[#This Row],[VOE]]-PLTable[[#This Row],[FE ]]-PLTable[[#This Row],[IE]]-PLTable[[#This Row],[tax]]</f>
        <v>49442.923442150655</v>
      </c>
    </row>
    <row r="267" spans="8:19" x14ac:dyDescent="0.25">
      <c r="H267" s="80">
        <f t="shared" si="24"/>
        <v>263</v>
      </c>
      <c r="I267" s="93">
        <f t="shared" ca="1" si="20"/>
        <v>75000</v>
      </c>
      <c r="J267" s="80">
        <f t="shared" ca="1" si="21"/>
        <v>1.5</v>
      </c>
      <c r="K267" s="80">
        <f ca="1">PLTable[[#This Row],[unit ]]*PLTable[[#This Row],[price]]</f>
        <v>112500</v>
      </c>
      <c r="L267" s="80">
        <f ca="1">(_xlfn.NORM.INV(RAND(),$C$15,$C$16))*PLTable[[#This Row],[revenue]]/100</f>
        <v>23686.321949473921</v>
      </c>
      <c r="M267" s="80">
        <f ca="1">PLTable[[#This Row],[COGS]]/PLTable[[#This Row],[revenue]]</f>
        <v>0.21054508399532373</v>
      </c>
      <c r="N267" s="80">
        <f ca="1">($C$19-($C$20-$C$19)*RAND())*PLTable[[#This Row],[revenue]]</f>
        <v>9668.1129958810052</v>
      </c>
      <c r="O267" s="80">
        <f t="shared" si="22"/>
        <v>6000</v>
      </c>
      <c r="P267" s="80">
        <f t="shared" si="23"/>
        <v>3000</v>
      </c>
      <c r="Q26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38580.060780054795</v>
      </c>
      <c r="R267" s="90">
        <f ca="1">PLTable[[#This Row],[revenue]]-PLTable[[#This Row],[COGS]]-PLTable[[#This Row],[VOE]]-PLTable[[#This Row],[FE ]]-PLTable[[#This Row],[IE]]</f>
        <v>70145.565054645078</v>
      </c>
      <c r="S267" s="80">
        <f ca="1">PLTable[[#This Row],[revenue]]-PLTable[[#This Row],[COGS]]-PLTable[[#This Row],[VOE]]-PLTable[[#This Row],[FE ]]-PLTable[[#This Row],[IE]]-PLTable[[#This Row],[tax]]</f>
        <v>31565.504274590283</v>
      </c>
    </row>
    <row r="268" spans="8:19" x14ac:dyDescent="0.25">
      <c r="H268" s="80">
        <f t="shared" si="24"/>
        <v>264</v>
      </c>
      <c r="I268" s="93">
        <f t="shared" ca="1" si="20"/>
        <v>10000</v>
      </c>
      <c r="J268" s="80">
        <f t="shared" ca="1" si="21"/>
        <v>1.5</v>
      </c>
      <c r="K268" s="80">
        <f ca="1">PLTable[[#This Row],[unit ]]*PLTable[[#This Row],[price]]</f>
        <v>15000</v>
      </c>
      <c r="L268" s="80">
        <f ca="1">(_xlfn.NORM.INV(RAND(),$C$15,$C$16))*PLTable[[#This Row],[revenue]]/100</f>
        <v>4027.9563391886463</v>
      </c>
      <c r="M268" s="80">
        <f ca="1">PLTable[[#This Row],[COGS]]/PLTable[[#This Row],[revenue]]</f>
        <v>0.26853042261257642</v>
      </c>
      <c r="N268" s="80">
        <f ca="1">($C$19-($C$20-$C$19)*RAND())*PLTable[[#This Row],[revenue]]</f>
        <v>1203.8610247307183</v>
      </c>
      <c r="O268" s="80">
        <f t="shared" si="22"/>
        <v>6000</v>
      </c>
      <c r="P268" s="80">
        <f t="shared" si="23"/>
        <v>3000</v>
      </c>
      <c r="Q26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268.86392262822233</v>
      </c>
      <c r="R268" s="90">
        <f ca="1">PLTable[[#This Row],[revenue]]-PLTable[[#This Row],[COGS]]-PLTable[[#This Row],[VOE]]-PLTable[[#This Row],[FE ]]-PLTable[[#This Row],[IE]]</f>
        <v>768.18263608063535</v>
      </c>
      <c r="S268" s="80">
        <f ca="1">PLTable[[#This Row],[revenue]]-PLTable[[#This Row],[COGS]]-PLTable[[#This Row],[VOE]]-PLTable[[#This Row],[FE ]]-PLTable[[#This Row],[IE]]-PLTable[[#This Row],[tax]]</f>
        <v>499.31871345241302</v>
      </c>
    </row>
    <row r="269" spans="8:19" x14ac:dyDescent="0.25">
      <c r="H269" s="80">
        <f t="shared" si="24"/>
        <v>265</v>
      </c>
      <c r="I269" s="93">
        <f t="shared" ca="1" si="20"/>
        <v>10000</v>
      </c>
      <c r="J269" s="80">
        <f t="shared" ca="1" si="21"/>
        <v>2.5</v>
      </c>
      <c r="K269" s="80">
        <f ca="1">PLTable[[#This Row],[unit ]]*PLTable[[#This Row],[price]]</f>
        <v>25000</v>
      </c>
      <c r="L269" s="80">
        <f ca="1">(_xlfn.NORM.INV(RAND(),$C$15,$C$16))*PLTable[[#This Row],[revenue]]/100</f>
        <v>7189.7882639049021</v>
      </c>
      <c r="M269" s="80">
        <f ca="1">PLTable[[#This Row],[COGS]]/PLTable[[#This Row],[revenue]]</f>
        <v>0.28759153055619607</v>
      </c>
      <c r="N269" s="80">
        <f ca="1">($C$19-($C$20-$C$19)*RAND())*PLTable[[#This Row],[revenue]]</f>
        <v>1266.2486153469663</v>
      </c>
      <c r="O269" s="80">
        <f t="shared" si="22"/>
        <v>6000</v>
      </c>
      <c r="P269" s="80">
        <f t="shared" si="23"/>
        <v>3000</v>
      </c>
      <c r="Q26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2640.3870922618462</v>
      </c>
      <c r="R269" s="90">
        <f ca="1">PLTable[[#This Row],[revenue]]-PLTable[[#This Row],[COGS]]-PLTable[[#This Row],[VOE]]-PLTable[[#This Row],[FE ]]-PLTable[[#This Row],[IE]]</f>
        <v>7543.9631207481325</v>
      </c>
      <c r="S269" s="80">
        <f ca="1">PLTable[[#This Row],[revenue]]-PLTable[[#This Row],[COGS]]-PLTable[[#This Row],[VOE]]-PLTable[[#This Row],[FE ]]-PLTable[[#This Row],[IE]]-PLTable[[#This Row],[tax]]</f>
        <v>4903.5760284862863</v>
      </c>
    </row>
    <row r="270" spans="8:19" x14ac:dyDescent="0.25">
      <c r="H270" s="80">
        <f t="shared" si="24"/>
        <v>266</v>
      </c>
      <c r="I270" s="93">
        <f t="shared" ca="1" si="20"/>
        <v>10000</v>
      </c>
      <c r="J270" s="80">
        <f t="shared" ca="1" si="21"/>
        <v>2</v>
      </c>
      <c r="K270" s="80">
        <f ca="1">PLTable[[#This Row],[unit ]]*PLTable[[#This Row],[price]]</f>
        <v>20000</v>
      </c>
      <c r="L270" s="80">
        <f ca="1">(_xlfn.NORM.INV(RAND(),$C$15,$C$16))*PLTable[[#This Row],[revenue]]/100</f>
        <v>7391.2155242203626</v>
      </c>
      <c r="M270" s="80">
        <f ca="1">PLTable[[#This Row],[COGS]]/PLTable[[#This Row],[revenue]]</f>
        <v>0.36956077621101813</v>
      </c>
      <c r="N270" s="80">
        <f ca="1">($C$19-($C$20-$C$19)*RAND())*PLTable[[#This Row],[revenue]]</f>
        <v>1009.3183905175514</v>
      </c>
      <c r="O270" s="80">
        <f t="shared" si="22"/>
        <v>6000</v>
      </c>
      <c r="P270" s="80">
        <f t="shared" si="23"/>
        <v>3000</v>
      </c>
      <c r="Q27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909.81312984172985</v>
      </c>
      <c r="R270" s="90">
        <f ca="1">PLTable[[#This Row],[revenue]]-PLTable[[#This Row],[COGS]]-PLTable[[#This Row],[VOE]]-PLTable[[#This Row],[FE ]]-PLTable[[#This Row],[IE]]</f>
        <v>2599.4660852620855</v>
      </c>
      <c r="S270" s="80">
        <f ca="1">PLTable[[#This Row],[revenue]]-PLTable[[#This Row],[COGS]]-PLTable[[#This Row],[VOE]]-PLTable[[#This Row],[FE ]]-PLTable[[#This Row],[IE]]-PLTable[[#This Row],[tax]]</f>
        <v>1689.6529554203557</v>
      </c>
    </row>
    <row r="271" spans="8:19" x14ac:dyDescent="0.25">
      <c r="H271" s="80">
        <f t="shared" si="24"/>
        <v>267</v>
      </c>
      <c r="I271" s="93">
        <f t="shared" ca="1" si="20"/>
        <v>10000</v>
      </c>
      <c r="J271" s="80">
        <f t="shared" ca="1" si="21"/>
        <v>1.5</v>
      </c>
      <c r="K271" s="80">
        <f ca="1">PLTable[[#This Row],[unit ]]*PLTable[[#This Row],[price]]</f>
        <v>15000</v>
      </c>
      <c r="L271" s="80">
        <f ca="1">(_xlfn.NORM.INV(RAND(),$C$15,$C$16))*PLTable[[#This Row],[revenue]]/100</f>
        <v>3485.8948383419188</v>
      </c>
      <c r="M271" s="80">
        <f ca="1">PLTable[[#This Row],[COGS]]/PLTable[[#This Row],[revenue]]</f>
        <v>0.23239298922279458</v>
      </c>
      <c r="N271" s="80">
        <f ca="1">($C$19-($C$20-$C$19)*RAND())*PLTable[[#This Row],[revenue]]</f>
        <v>1369.8037939277995</v>
      </c>
      <c r="O271" s="80">
        <f t="shared" si="22"/>
        <v>6000</v>
      </c>
      <c r="P271" s="80">
        <f t="shared" si="23"/>
        <v>3000</v>
      </c>
      <c r="Q27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400.50547870559819</v>
      </c>
      <c r="R271" s="90">
        <f ca="1">PLTable[[#This Row],[revenue]]-PLTable[[#This Row],[COGS]]-PLTable[[#This Row],[VOE]]-PLTable[[#This Row],[FE ]]-PLTable[[#This Row],[IE]]</f>
        <v>1144.3013677302806</v>
      </c>
      <c r="S271" s="80">
        <f ca="1">PLTable[[#This Row],[revenue]]-PLTable[[#This Row],[COGS]]-PLTable[[#This Row],[VOE]]-PLTable[[#This Row],[FE ]]-PLTable[[#This Row],[IE]]-PLTable[[#This Row],[tax]]</f>
        <v>743.79588902468242</v>
      </c>
    </row>
    <row r="272" spans="8:19" x14ac:dyDescent="0.25">
      <c r="H272" s="80">
        <f t="shared" si="24"/>
        <v>268</v>
      </c>
      <c r="I272" s="93">
        <f t="shared" ca="1" si="20"/>
        <v>75000</v>
      </c>
      <c r="J272" s="80">
        <f t="shared" ca="1" si="21"/>
        <v>2</v>
      </c>
      <c r="K272" s="80">
        <f ca="1">PLTable[[#This Row],[unit ]]*PLTable[[#This Row],[price]]</f>
        <v>150000</v>
      </c>
      <c r="L272" s="80">
        <f ca="1">(_xlfn.NORM.INV(RAND(),$C$15,$C$16))*PLTable[[#This Row],[revenue]]/100</f>
        <v>47009.803267756412</v>
      </c>
      <c r="M272" s="80">
        <f ca="1">PLTable[[#This Row],[COGS]]/PLTable[[#This Row],[revenue]]</f>
        <v>0.31339868845170943</v>
      </c>
      <c r="N272" s="80">
        <f ca="1">($C$19-($C$20-$C$19)*RAND())*PLTable[[#This Row],[revenue]]</f>
        <v>8174.0713993491809</v>
      </c>
      <c r="O272" s="80">
        <f t="shared" si="22"/>
        <v>6000</v>
      </c>
      <c r="P272" s="80">
        <f t="shared" si="23"/>
        <v>3000</v>
      </c>
      <c r="Q27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47198.868933091922</v>
      </c>
      <c r="R272" s="90">
        <f ca="1">PLTable[[#This Row],[revenue]]-PLTable[[#This Row],[COGS]]-PLTable[[#This Row],[VOE]]-PLTable[[#This Row],[FE ]]-PLTable[[#This Row],[IE]]</f>
        <v>85816.1253328944</v>
      </c>
      <c r="S272" s="80">
        <f ca="1">PLTable[[#This Row],[revenue]]-PLTable[[#This Row],[COGS]]-PLTable[[#This Row],[VOE]]-PLTable[[#This Row],[FE ]]-PLTable[[#This Row],[IE]]-PLTable[[#This Row],[tax]]</f>
        <v>38617.256399802478</v>
      </c>
    </row>
    <row r="273" spans="8:19" x14ac:dyDescent="0.25">
      <c r="H273" s="80">
        <f t="shared" si="24"/>
        <v>269</v>
      </c>
      <c r="I273" s="93">
        <f t="shared" ca="1" si="20"/>
        <v>10000</v>
      </c>
      <c r="J273" s="80">
        <f t="shared" ca="1" si="21"/>
        <v>1.5</v>
      </c>
      <c r="K273" s="80">
        <f ca="1">PLTable[[#This Row],[unit ]]*PLTable[[#This Row],[price]]</f>
        <v>15000</v>
      </c>
      <c r="L273" s="80">
        <f ca="1">(_xlfn.NORM.INV(RAND(),$C$15,$C$16))*PLTable[[#This Row],[revenue]]/100</f>
        <v>4648.2078674981176</v>
      </c>
      <c r="M273" s="80">
        <f ca="1">PLTable[[#This Row],[COGS]]/PLTable[[#This Row],[revenue]]</f>
        <v>0.30988052449987452</v>
      </c>
      <c r="N273" s="80">
        <f ca="1">($C$19-($C$20-$C$19)*RAND())*PLTable[[#This Row],[revenue]]</f>
        <v>1154.4710933064064</v>
      </c>
      <c r="O273" s="80">
        <f t="shared" si="22"/>
        <v>6000</v>
      </c>
      <c r="P273" s="80">
        <f t="shared" si="23"/>
        <v>3000</v>
      </c>
      <c r="Q27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69.062363718416691</v>
      </c>
      <c r="R273" s="90">
        <f ca="1">PLTable[[#This Row],[revenue]]-PLTable[[#This Row],[COGS]]-PLTable[[#This Row],[VOE]]-PLTable[[#This Row],[FE ]]-PLTable[[#This Row],[IE]]</f>
        <v>197.32103919547626</v>
      </c>
      <c r="S273" s="80">
        <f ca="1">PLTable[[#This Row],[revenue]]-PLTable[[#This Row],[COGS]]-PLTable[[#This Row],[VOE]]-PLTable[[#This Row],[FE ]]-PLTable[[#This Row],[IE]]-PLTable[[#This Row],[tax]]</f>
        <v>128.25867547705957</v>
      </c>
    </row>
    <row r="274" spans="8:19" x14ac:dyDescent="0.25">
      <c r="H274" s="80">
        <f t="shared" si="24"/>
        <v>270</v>
      </c>
      <c r="I274" s="93">
        <f t="shared" ca="1" si="20"/>
        <v>10000</v>
      </c>
      <c r="J274" s="80">
        <f t="shared" ca="1" si="21"/>
        <v>1.5</v>
      </c>
      <c r="K274" s="80">
        <f ca="1">PLTable[[#This Row],[unit ]]*PLTable[[#This Row],[price]]</f>
        <v>15000</v>
      </c>
      <c r="L274" s="80">
        <f ca="1">(_xlfn.NORM.INV(RAND(),$C$15,$C$16))*PLTable[[#This Row],[revenue]]/100</f>
        <v>3499.1950481634644</v>
      </c>
      <c r="M274" s="80">
        <f ca="1">PLTable[[#This Row],[COGS]]/PLTable[[#This Row],[revenue]]</f>
        <v>0.23327966987756429</v>
      </c>
      <c r="N274" s="80">
        <f ca="1">($C$19-($C$20-$C$19)*RAND())*PLTable[[#This Row],[revenue]]</f>
        <v>927.96895419451653</v>
      </c>
      <c r="O274" s="80">
        <f t="shared" si="22"/>
        <v>6000</v>
      </c>
      <c r="P274" s="80">
        <f t="shared" si="23"/>
        <v>3000</v>
      </c>
      <c r="Q27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550.49259917470624</v>
      </c>
      <c r="R274" s="90">
        <f ca="1">PLTable[[#This Row],[revenue]]-PLTable[[#This Row],[COGS]]-PLTable[[#This Row],[VOE]]-PLTable[[#This Row],[FE ]]-PLTable[[#This Row],[IE]]</f>
        <v>1572.8359976420179</v>
      </c>
      <c r="S274" s="80">
        <f ca="1">PLTable[[#This Row],[revenue]]-PLTable[[#This Row],[COGS]]-PLTable[[#This Row],[VOE]]-PLTable[[#This Row],[FE ]]-PLTable[[#This Row],[IE]]-PLTable[[#This Row],[tax]]</f>
        <v>1022.3433984673117</v>
      </c>
    </row>
    <row r="275" spans="8:19" x14ac:dyDescent="0.25">
      <c r="H275" s="80">
        <f t="shared" si="24"/>
        <v>271</v>
      </c>
      <c r="I275" s="93">
        <f t="shared" ca="1" si="20"/>
        <v>10000</v>
      </c>
      <c r="J275" s="80">
        <f t="shared" ca="1" si="21"/>
        <v>2</v>
      </c>
      <c r="K275" s="80">
        <f ca="1">PLTable[[#This Row],[unit ]]*PLTable[[#This Row],[price]]</f>
        <v>20000</v>
      </c>
      <c r="L275" s="80">
        <f ca="1">(_xlfn.NORM.INV(RAND(),$C$15,$C$16))*PLTable[[#This Row],[revenue]]/100</f>
        <v>5484.9773845937689</v>
      </c>
      <c r="M275" s="80">
        <f ca="1">PLTable[[#This Row],[COGS]]/PLTable[[#This Row],[revenue]]</f>
        <v>0.27424886922968844</v>
      </c>
      <c r="N275" s="80">
        <f ca="1">($C$19-($C$20-$C$19)*RAND())*PLTable[[#This Row],[revenue]]</f>
        <v>43.568647623395407</v>
      </c>
      <c r="O275" s="80">
        <f t="shared" si="22"/>
        <v>6000</v>
      </c>
      <c r="P275" s="80">
        <f t="shared" si="23"/>
        <v>3000</v>
      </c>
      <c r="Q27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1915.0088887239924</v>
      </c>
      <c r="R275" s="90">
        <f ca="1">PLTable[[#This Row],[revenue]]-PLTable[[#This Row],[COGS]]-PLTable[[#This Row],[VOE]]-PLTable[[#This Row],[FE ]]-PLTable[[#This Row],[IE]]</f>
        <v>5471.4539677828361</v>
      </c>
      <c r="S275" s="80">
        <f ca="1">PLTable[[#This Row],[revenue]]-PLTable[[#This Row],[COGS]]-PLTable[[#This Row],[VOE]]-PLTable[[#This Row],[FE ]]-PLTable[[#This Row],[IE]]-PLTable[[#This Row],[tax]]</f>
        <v>3556.4450790588435</v>
      </c>
    </row>
    <row r="276" spans="8:19" x14ac:dyDescent="0.25">
      <c r="H276" s="80">
        <f t="shared" si="24"/>
        <v>272</v>
      </c>
      <c r="I276" s="93">
        <f t="shared" ca="1" si="20"/>
        <v>10000</v>
      </c>
      <c r="J276" s="80">
        <f t="shared" ca="1" si="21"/>
        <v>2</v>
      </c>
      <c r="K276" s="80">
        <f ca="1">PLTable[[#This Row],[unit ]]*PLTable[[#This Row],[price]]</f>
        <v>20000</v>
      </c>
      <c r="L276" s="80">
        <f ca="1">(_xlfn.NORM.INV(RAND(),$C$15,$C$16))*PLTable[[#This Row],[revenue]]/100</f>
        <v>7059.6645460968884</v>
      </c>
      <c r="M276" s="80">
        <f ca="1">PLTable[[#This Row],[COGS]]/PLTable[[#This Row],[revenue]]</f>
        <v>0.35298322730484444</v>
      </c>
      <c r="N276" s="80">
        <f ca="1">($C$19-($C$20-$C$19)*RAND())*PLTable[[#This Row],[revenue]]</f>
        <v>1402.0328365339651</v>
      </c>
      <c r="O276" s="80">
        <f t="shared" si="22"/>
        <v>6000</v>
      </c>
      <c r="P276" s="80">
        <f t="shared" si="23"/>
        <v>3000</v>
      </c>
      <c r="Q27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888.40591607920135</v>
      </c>
      <c r="R276" s="90">
        <f ca="1">PLTable[[#This Row],[revenue]]-PLTable[[#This Row],[COGS]]-PLTable[[#This Row],[VOE]]-PLTable[[#This Row],[FE ]]-PLTable[[#This Row],[IE]]</f>
        <v>2538.3026173691469</v>
      </c>
      <c r="S276" s="80">
        <f ca="1">PLTable[[#This Row],[revenue]]-PLTable[[#This Row],[COGS]]-PLTable[[#This Row],[VOE]]-PLTable[[#This Row],[FE ]]-PLTable[[#This Row],[IE]]-PLTable[[#This Row],[tax]]</f>
        <v>1649.8967012899457</v>
      </c>
    </row>
    <row r="277" spans="8:19" x14ac:dyDescent="0.25">
      <c r="H277" s="80">
        <f t="shared" si="24"/>
        <v>273</v>
      </c>
      <c r="I277" s="93">
        <f t="shared" ca="1" si="20"/>
        <v>75000</v>
      </c>
      <c r="J277" s="80">
        <f t="shared" ca="1" si="21"/>
        <v>1.5</v>
      </c>
      <c r="K277" s="80">
        <f ca="1">PLTable[[#This Row],[unit ]]*PLTable[[#This Row],[price]]</f>
        <v>112500</v>
      </c>
      <c r="L277" s="80">
        <f ca="1">(_xlfn.NORM.INV(RAND(),$C$15,$C$16))*PLTable[[#This Row],[revenue]]/100</f>
        <v>37156.733932519557</v>
      </c>
      <c r="M277" s="80">
        <f ca="1">PLTable[[#This Row],[COGS]]/PLTable[[#This Row],[revenue]]</f>
        <v>0.33028207940017384</v>
      </c>
      <c r="N277" s="80">
        <f ca="1">($C$19-($C$20-$C$19)*RAND())*PLTable[[#This Row],[revenue]]</f>
        <v>1733.8632407416744</v>
      </c>
      <c r="O277" s="80">
        <f t="shared" si="22"/>
        <v>6000</v>
      </c>
      <c r="P277" s="80">
        <f t="shared" si="23"/>
        <v>3000</v>
      </c>
      <c r="Q27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35535.171554706321</v>
      </c>
      <c r="R277" s="90">
        <f ca="1">PLTable[[#This Row],[revenue]]-PLTable[[#This Row],[COGS]]-PLTable[[#This Row],[VOE]]-PLTable[[#This Row],[FE ]]-PLTable[[#This Row],[IE]]</f>
        <v>64609.402826738762</v>
      </c>
      <c r="S277" s="80">
        <f ca="1">PLTable[[#This Row],[revenue]]-PLTable[[#This Row],[COGS]]-PLTable[[#This Row],[VOE]]-PLTable[[#This Row],[FE ]]-PLTable[[#This Row],[IE]]-PLTable[[#This Row],[tax]]</f>
        <v>29074.231272032441</v>
      </c>
    </row>
    <row r="278" spans="8:19" x14ac:dyDescent="0.25">
      <c r="H278" s="80">
        <f t="shared" si="24"/>
        <v>274</v>
      </c>
      <c r="I278" s="93">
        <f t="shared" ca="1" si="20"/>
        <v>10000</v>
      </c>
      <c r="J278" s="80">
        <f t="shared" ca="1" si="21"/>
        <v>2</v>
      </c>
      <c r="K278" s="80">
        <f ca="1">PLTable[[#This Row],[unit ]]*PLTable[[#This Row],[price]]</f>
        <v>20000</v>
      </c>
      <c r="L278" s="80">
        <f ca="1">(_xlfn.NORM.INV(RAND(),$C$15,$C$16))*PLTable[[#This Row],[revenue]]/100</f>
        <v>5255.0743860969296</v>
      </c>
      <c r="M278" s="80">
        <f ca="1">PLTable[[#This Row],[COGS]]/PLTable[[#This Row],[revenue]]</f>
        <v>0.26275371930484648</v>
      </c>
      <c r="N278" s="80">
        <f ca="1">($C$19-($C$20-$C$19)*RAND())*PLTable[[#This Row],[revenue]]</f>
        <v>1872.2983034686106</v>
      </c>
      <c r="O278" s="80">
        <f t="shared" si="22"/>
        <v>6000</v>
      </c>
      <c r="P278" s="80">
        <f t="shared" si="23"/>
        <v>3000</v>
      </c>
      <c r="Q27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1355.4195586520602</v>
      </c>
      <c r="R278" s="90">
        <f ca="1">PLTable[[#This Row],[revenue]]-PLTable[[#This Row],[COGS]]-PLTable[[#This Row],[VOE]]-PLTable[[#This Row],[FE ]]-PLTable[[#This Row],[IE]]</f>
        <v>3872.6273104344582</v>
      </c>
      <c r="S278" s="80">
        <f ca="1">PLTable[[#This Row],[revenue]]-PLTable[[#This Row],[COGS]]-PLTable[[#This Row],[VOE]]-PLTable[[#This Row],[FE ]]-PLTable[[#This Row],[IE]]-PLTable[[#This Row],[tax]]</f>
        <v>2517.2077517823982</v>
      </c>
    </row>
    <row r="279" spans="8:19" x14ac:dyDescent="0.25">
      <c r="H279" s="80">
        <f t="shared" si="24"/>
        <v>275</v>
      </c>
      <c r="I279" s="93">
        <f t="shared" ca="1" si="20"/>
        <v>10000</v>
      </c>
      <c r="J279" s="80">
        <f t="shared" ca="1" si="21"/>
        <v>2.5</v>
      </c>
      <c r="K279" s="80">
        <f ca="1">PLTable[[#This Row],[unit ]]*PLTable[[#This Row],[price]]</f>
        <v>25000</v>
      </c>
      <c r="L279" s="80">
        <f ca="1">(_xlfn.NORM.INV(RAND(),$C$15,$C$16))*PLTable[[#This Row],[revenue]]/100</f>
        <v>5469.7252729577967</v>
      </c>
      <c r="M279" s="80">
        <f ca="1">PLTable[[#This Row],[COGS]]/PLTable[[#This Row],[revenue]]</f>
        <v>0.21878901091831188</v>
      </c>
      <c r="N279" s="80">
        <f ca="1">($C$19-($C$20-$C$19)*RAND())*PLTable[[#This Row],[revenue]]</f>
        <v>1955.4614042516253</v>
      </c>
      <c r="O279" s="80">
        <f t="shared" si="22"/>
        <v>6000</v>
      </c>
      <c r="P279" s="80">
        <f t="shared" si="23"/>
        <v>3000</v>
      </c>
      <c r="Q27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3001.1846629767024</v>
      </c>
      <c r="R279" s="90">
        <f ca="1">PLTable[[#This Row],[revenue]]-PLTable[[#This Row],[COGS]]-PLTable[[#This Row],[VOE]]-PLTable[[#This Row],[FE ]]-PLTable[[#This Row],[IE]]</f>
        <v>8574.8133227905782</v>
      </c>
      <c r="S279" s="80">
        <f ca="1">PLTable[[#This Row],[revenue]]-PLTable[[#This Row],[COGS]]-PLTable[[#This Row],[VOE]]-PLTable[[#This Row],[FE ]]-PLTable[[#This Row],[IE]]-PLTable[[#This Row],[tax]]</f>
        <v>5573.6286598138759</v>
      </c>
    </row>
    <row r="280" spans="8:19" x14ac:dyDescent="0.25">
      <c r="H280" s="80">
        <f t="shared" si="24"/>
        <v>276</v>
      </c>
      <c r="I280" s="93">
        <f t="shared" ca="1" si="20"/>
        <v>75000</v>
      </c>
      <c r="J280" s="80">
        <f t="shared" ca="1" si="21"/>
        <v>2</v>
      </c>
      <c r="K280" s="80">
        <f ca="1">PLTable[[#This Row],[unit ]]*PLTable[[#This Row],[price]]</f>
        <v>150000</v>
      </c>
      <c r="L280" s="80">
        <f ca="1">(_xlfn.NORM.INV(RAND(),$C$15,$C$16))*PLTable[[#This Row],[revenue]]/100</f>
        <v>41453.951325679853</v>
      </c>
      <c r="M280" s="80">
        <f ca="1">PLTable[[#This Row],[COGS]]/PLTable[[#This Row],[revenue]]</f>
        <v>0.27635967550453233</v>
      </c>
      <c r="N280" s="80">
        <f ca="1">($C$19-($C$20-$C$19)*RAND())*PLTable[[#This Row],[revenue]]</f>
        <v>8924.7234990915113</v>
      </c>
      <c r="O280" s="80">
        <f t="shared" si="22"/>
        <v>6000</v>
      </c>
      <c r="P280" s="80">
        <f t="shared" si="23"/>
        <v>3000</v>
      </c>
      <c r="Q28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49841.72884637575</v>
      </c>
      <c r="R280" s="90">
        <f ca="1">PLTable[[#This Row],[revenue]]-PLTable[[#This Row],[COGS]]-PLTable[[#This Row],[VOE]]-PLTable[[#This Row],[FE ]]-PLTable[[#This Row],[IE]]</f>
        <v>90621.325175228631</v>
      </c>
      <c r="S280" s="80">
        <f ca="1">PLTable[[#This Row],[revenue]]-PLTable[[#This Row],[COGS]]-PLTable[[#This Row],[VOE]]-PLTable[[#This Row],[FE ]]-PLTable[[#This Row],[IE]]-PLTable[[#This Row],[tax]]</f>
        <v>40779.59632885288</v>
      </c>
    </row>
    <row r="281" spans="8:19" x14ac:dyDescent="0.25">
      <c r="H281" s="80">
        <f t="shared" si="24"/>
        <v>277</v>
      </c>
      <c r="I281" s="93">
        <f t="shared" ca="1" si="20"/>
        <v>10000</v>
      </c>
      <c r="J281" s="80">
        <f t="shared" ca="1" si="21"/>
        <v>2</v>
      </c>
      <c r="K281" s="80">
        <f ca="1">PLTable[[#This Row],[unit ]]*PLTable[[#This Row],[price]]</f>
        <v>20000</v>
      </c>
      <c r="L281" s="80">
        <f ca="1">(_xlfn.NORM.INV(RAND(),$C$15,$C$16))*PLTable[[#This Row],[revenue]]/100</f>
        <v>5942.8520826293088</v>
      </c>
      <c r="M281" s="80">
        <f ca="1">PLTable[[#This Row],[COGS]]/PLTable[[#This Row],[revenue]]</f>
        <v>0.29714260413146543</v>
      </c>
      <c r="N281" s="80">
        <f ca="1">($C$19-($C$20-$C$19)*RAND())*PLTable[[#This Row],[revenue]]</f>
        <v>770.65157185400847</v>
      </c>
      <c r="O281" s="80">
        <f t="shared" si="22"/>
        <v>6000</v>
      </c>
      <c r="P281" s="80">
        <f t="shared" si="23"/>
        <v>3000</v>
      </c>
      <c r="Q28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1500.2737209308384</v>
      </c>
      <c r="R281" s="90">
        <f ca="1">PLTable[[#This Row],[revenue]]-PLTable[[#This Row],[COGS]]-PLTable[[#This Row],[VOE]]-PLTable[[#This Row],[FE ]]-PLTable[[#This Row],[IE]]</f>
        <v>4286.4963455166817</v>
      </c>
      <c r="S281" s="80">
        <f ca="1">PLTable[[#This Row],[revenue]]-PLTable[[#This Row],[COGS]]-PLTable[[#This Row],[VOE]]-PLTable[[#This Row],[FE ]]-PLTable[[#This Row],[IE]]-PLTable[[#This Row],[tax]]</f>
        <v>2786.2226245858433</v>
      </c>
    </row>
    <row r="282" spans="8:19" x14ac:dyDescent="0.25">
      <c r="H282" s="80">
        <f t="shared" si="24"/>
        <v>278</v>
      </c>
      <c r="I282" s="93">
        <f t="shared" ca="1" si="20"/>
        <v>10000</v>
      </c>
      <c r="J282" s="80">
        <f t="shared" ca="1" si="21"/>
        <v>2.5</v>
      </c>
      <c r="K282" s="80">
        <f ca="1">PLTable[[#This Row],[unit ]]*PLTable[[#This Row],[price]]</f>
        <v>25000</v>
      </c>
      <c r="L282" s="80">
        <f ca="1">(_xlfn.NORM.INV(RAND(),$C$15,$C$16))*PLTable[[#This Row],[revenue]]/100</f>
        <v>6961.4090287017343</v>
      </c>
      <c r="M282" s="80">
        <f ca="1">PLTable[[#This Row],[COGS]]/PLTable[[#This Row],[revenue]]</f>
        <v>0.27845636114806938</v>
      </c>
      <c r="N282" s="80">
        <f ca="1">($C$19-($C$20-$C$19)*RAND())*PLTable[[#This Row],[revenue]]</f>
        <v>135.44818323675372</v>
      </c>
      <c r="O282" s="80">
        <f t="shared" si="22"/>
        <v>6000</v>
      </c>
      <c r="P282" s="80">
        <f t="shared" si="23"/>
        <v>3000</v>
      </c>
      <c r="Q28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3116.0999758215289</v>
      </c>
      <c r="R282" s="90">
        <f ca="1">PLTable[[#This Row],[revenue]]-PLTable[[#This Row],[COGS]]-PLTable[[#This Row],[VOE]]-PLTable[[#This Row],[FE ]]-PLTable[[#This Row],[IE]]</f>
        <v>8903.142788061512</v>
      </c>
      <c r="S282" s="80">
        <f ca="1">PLTable[[#This Row],[revenue]]-PLTable[[#This Row],[COGS]]-PLTable[[#This Row],[VOE]]-PLTable[[#This Row],[FE ]]-PLTable[[#This Row],[IE]]-PLTable[[#This Row],[tax]]</f>
        <v>5787.0428122399826</v>
      </c>
    </row>
    <row r="283" spans="8:19" x14ac:dyDescent="0.25">
      <c r="H283" s="80">
        <f t="shared" si="24"/>
        <v>279</v>
      </c>
      <c r="I283" s="93">
        <f t="shared" ca="1" si="20"/>
        <v>75000</v>
      </c>
      <c r="J283" s="80">
        <f t="shared" ca="1" si="21"/>
        <v>1.5</v>
      </c>
      <c r="K283" s="80">
        <f ca="1">PLTable[[#This Row],[unit ]]*PLTable[[#This Row],[price]]</f>
        <v>112500</v>
      </c>
      <c r="L283" s="80">
        <f ca="1">(_xlfn.NORM.INV(RAND(),$C$15,$C$16))*PLTable[[#This Row],[revenue]]/100</f>
        <v>35325.036819206369</v>
      </c>
      <c r="M283" s="80">
        <f ca="1">PLTable[[#This Row],[COGS]]/PLTable[[#This Row],[revenue]]</f>
        <v>0.31400032728183441</v>
      </c>
      <c r="N283" s="80">
        <f ca="1">($C$19-($C$20-$C$19)*RAND())*PLTable[[#This Row],[revenue]]</f>
        <v>7394.1797437877649</v>
      </c>
      <c r="O283" s="80">
        <f t="shared" si="22"/>
        <v>6000</v>
      </c>
      <c r="P283" s="80">
        <f t="shared" si="23"/>
        <v>3000</v>
      </c>
      <c r="Q28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33429.430890353222</v>
      </c>
      <c r="R283" s="90">
        <f ca="1">PLTable[[#This Row],[revenue]]-PLTable[[#This Row],[COGS]]-PLTable[[#This Row],[VOE]]-PLTable[[#This Row],[FE ]]-PLTable[[#This Row],[IE]]</f>
        <v>60780.783437005855</v>
      </c>
      <c r="S283" s="80">
        <f ca="1">PLTable[[#This Row],[revenue]]-PLTable[[#This Row],[COGS]]-PLTable[[#This Row],[VOE]]-PLTable[[#This Row],[FE ]]-PLTable[[#This Row],[IE]]-PLTable[[#This Row],[tax]]</f>
        <v>27351.352546652633</v>
      </c>
    </row>
    <row r="284" spans="8:19" x14ac:dyDescent="0.25">
      <c r="H284" s="80">
        <f t="shared" si="24"/>
        <v>280</v>
      </c>
      <c r="I284" s="93">
        <f t="shared" ca="1" si="20"/>
        <v>10000</v>
      </c>
      <c r="J284" s="80">
        <f t="shared" ca="1" si="21"/>
        <v>2.5</v>
      </c>
      <c r="K284" s="80">
        <f ca="1">PLTable[[#This Row],[unit ]]*PLTable[[#This Row],[price]]</f>
        <v>25000</v>
      </c>
      <c r="L284" s="80">
        <f ca="1">(_xlfn.NORM.INV(RAND(),$C$15,$C$16))*PLTable[[#This Row],[revenue]]/100</f>
        <v>9716.0595802950611</v>
      </c>
      <c r="M284" s="80">
        <f ca="1">PLTable[[#This Row],[COGS]]/PLTable[[#This Row],[revenue]]</f>
        <v>0.38864238321180244</v>
      </c>
      <c r="N284" s="80">
        <f ca="1">($C$19-($C$20-$C$19)*RAND())*PLTable[[#This Row],[revenue]]</f>
        <v>66.333825015255783</v>
      </c>
      <c r="O284" s="80">
        <f t="shared" si="22"/>
        <v>6000</v>
      </c>
      <c r="P284" s="80">
        <f t="shared" si="23"/>
        <v>3000</v>
      </c>
      <c r="Q28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2176.1623081413891</v>
      </c>
      <c r="R284" s="90">
        <f ca="1">PLTable[[#This Row],[revenue]]-PLTable[[#This Row],[COGS]]-PLTable[[#This Row],[VOE]]-PLTable[[#This Row],[FE ]]-PLTable[[#This Row],[IE]]</f>
        <v>6217.6065946896833</v>
      </c>
      <c r="S284" s="80">
        <f ca="1">PLTable[[#This Row],[revenue]]-PLTable[[#This Row],[COGS]]-PLTable[[#This Row],[VOE]]-PLTable[[#This Row],[FE ]]-PLTable[[#This Row],[IE]]-PLTable[[#This Row],[tax]]</f>
        <v>4041.4442865482943</v>
      </c>
    </row>
    <row r="285" spans="8:19" x14ac:dyDescent="0.25">
      <c r="H285" s="80">
        <f t="shared" si="24"/>
        <v>281</v>
      </c>
      <c r="I285" s="93">
        <f t="shared" ca="1" si="20"/>
        <v>10000</v>
      </c>
      <c r="J285" s="80">
        <f t="shared" ca="1" si="21"/>
        <v>2</v>
      </c>
      <c r="K285" s="80">
        <f ca="1">PLTable[[#This Row],[unit ]]*PLTable[[#This Row],[price]]</f>
        <v>20000</v>
      </c>
      <c r="L285" s="80">
        <f ca="1">(_xlfn.NORM.INV(RAND(),$C$15,$C$16))*PLTable[[#This Row],[revenue]]/100</f>
        <v>6402.7126426523027</v>
      </c>
      <c r="M285" s="80">
        <f ca="1">PLTable[[#This Row],[COGS]]/PLTable[[#This Row],[revenue]]</f>
        <v>0.32013563213261514</v>
      </c>
      <c r="N285" s="80">
        <f ca="1">($C$19-($C$20-$C$19)*RAND())*PLTable[[#This Row],[revenue]]</f>
        <v>1622.6288085689</v>
      </c>
      <c r="O285" s="80">
        <f t="shared" si="22"/>
        <v>6000</v>
      </c>
      <c r="P285" s="80">
        <f t="shared" si="23"/>
        <v>3000</v>
      </c>
      <c r="Q28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1041.1304920725793</v>
      </c>
      <c r="R285" s="90">
        <f ca="1">PLTable[[#This Row],[revenue]]-PLTable[[#This Row],[COGS]]-PLTable[[#This Row],[VOE]]-PLTable[[#This Row],[FE ]]-PLTable[[#This Row],[IE]]</f>
        <v>2974.6585487787979</v>
      </c>
      <c r="S285" s="80">
        <f ca="1">PLTable[[#This Row],[revenue]]-PLTable[[#This Row],[COGS]]-PLTable[[#This Row],[VOE]]-PLTable[[#This Row],[FE ]]-PLTable[[#This Row],[IE]]-PLTable[[#This Row],[tax]]</f>
        <v>1933.5280567062186</v>
      </c>
    </row>
    <row r="286" spans="8:19" x14ac:dyDescent="0.25">
      <c r="H286" s="80">
        <f t="shared" si="24"/>
        <v>282</v>
      </c>
      <c r="I286" s="93">
        <f t="shared" ca="1" si="20"/>
        <v>10000</v>
      </c>
      <c r="J286" s="80">
        <f t="shared" ca="1" si="21"/>
        <v>2.5</v>
      </c>
      <c r="K286" s="80">
        <f ca="1">PLTable[[#This Row],[unit ]]*PLTable[[#This Row],[price]]</f>
        <v>25000</v>
      </c>
      <c r="L286" s="80">
        <f ca="1">(_xlfn.NORM.INV(RAND(),$C$15,$C$16))*PLTable[[#This Row],[revenue]]/100</f>
        <v>8538.5791650943229</v>
      </c>
      <c r="M286" s="80">
        <f ca="1">PLTable[[#This Row],[COGS]]/PLTable[[#This Row],[revenue]]</f>
        <v>0.34154316660377293</v>
      </c>
      <c r="N286" s="80">
        <f ca="1">($C$19-($C$20-$C$19)*RAND())*PLTable[[#This Row],[revenue]]</f>
        <v>1517.2746991151785</v>
      </c>
      <c r="O286" s="80">
        <f t="shared" si="22"/>
        <v>6000</v>
      </c>
      <c r="P286" s="80">
        <f t="shared" si="23"/>
        <v>3000</v>
      </c>
      <c r="Q28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2080.4511475266754</v>
      </c>
      <c r="R286" s="90">
        <f ca="1">PLTable[[#This Row],[revenue]]-PLTable[[#This Row],[COGS]]-PLTable[[#This Row],[VOE]]-PLTable[[#This Row],[FE ]]-PLTable[[#This Row],[IE]]</f>
        <v>5944.1461357905009</v>
      </c>
      <c r="S286" s="80">
        <f ca="1">PLTable[[#This Row],[revenue]]-PLTable[[#This Row],[COGS]]-PLTable[[#This Row],[VOE]]-PLTable[[#This Row],[FE ]]-PLTable[[#This Row],[IE]]-PLTable[[#This Row],[tax]]</f>
        <v>3863.6949882638255</v>
      </c>
    </row>
    <row r="287" spans="8:19" x14ac:dyDescent="0.25">
      <c r="H287" s="80">
        <f t="shared" si="24"/>
        <v>283</v>
      </c>
      <c r="I287" s="93">
        <f t="shared" ca="1" si="20"/>
        <v>10000</v>
      </c>
      <c r="J287" s="80">
        <f t="shared" ca="1" si="21"/>
        <v>2</v>
      </c>
      <c r="K287" s="80">
        <f ca="1">PLTable[[#This Row],[unit ]]*PLTable[[#This Row],[price]]</f>
        <v>20000</v>
      </c>
      <c r="L287" s="80">
        <f ca="1">(_xlfn.NORM.INV(RAND(),$C$15,$C$16))*PLTable[[#This Row],[revenue]]/100</f>
        <v>6029.8539866122474</v>
      </c>
      <c r="M287" s="80">
        <f ca="1">PLTable[[#This Row],[COGS]]/PLTable[[#This Row],[revenue]]</f>
        <v>0.30149269933061235</v>
      </c>
      <c r="N287" s="80">
        <f ca="1">($C$19-($C$20-$C$19)*RAND())*PLTable[[#This Row],[revenue]]</f>
        <v>265.14125610120038</v>
      </c>
      <c r="O287" s="80">
        <f t="shared" si="22"/>
        <v>6000</v>
      </c>
      <c r="P287" s="80">
        <f t="shared" si="23"/>
        <v>3000</v>
      </c>
      <c r="Q28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1646.751665050293</v>
      </c>
      <c r="R287" s="90">
        <f ca="1">PLTable[[#This Row],[revenue]]-PLTable[[#This Row],[COGS]]-PLTable[[#This Row],[VOE]]-PLTable[[#This Row],[FE ]]-PLTable[[#This Row],[IE]]</f>
        <v>4705.0047572865515</v>
      </c>
      <c r="S287" s="80">
        <f ca="1">PLTable[[#This Row],[revenue]]-PLTable[[#This Row],[COGS]]-PLTable[[#This Row],[VOE]]-PLTable[[#This Row],[FE ]]-PLTable[[#This Row],[IE]]-PLTable[[#This Row],[tax]]</f>
        <v>3058.2530922362585</v>
      </c>
    </row>
    <row r="288" spans="8:19" x14ac:dyDescent="0.25">
      <c r="H288" s="80">
        <f t="shared" si="24"/>
        <v>284</v>
      </c>
      <c r="I288" s="93">
        <f t="shared" ca="1" si="20"/>
        <v>75000</v>
      </c>
      <c r="J288" s="80">
        <f t="shared" ca="1" si="21"/>
        <v>2.5</v>
      </c>
      <c r="K288" s="80">
        <f ca="1">PLTable[[#This Row],[unit ]]*PLTable[[#This Row],[price]]</f>
        <v>187500</v>
      </c>
      <c r="L288" s="80">
        <f ca="1">(_xlfn.NORM.INV(RAND(),$C$15,$C$16))*PLTable[[#This Row],[revenue]]/100</f>
        <v>51093.903056769421</v>
      </c>
      <c r="M288" s="80">
        <f ca="1">PLTable[[#This Row],[COGS]]/PLTable[[#This Row],[revenue]]</f>
        <v>0.27250081630277023</v>
      </c>
      <c r="N288" s="80">
        <f ca="1">($C$19-($C$20-$C$19)*RAND())*PLTable[[#This Row],[revenue]]</f>
        <v>13326.705981066101</v>
      </c>
      <c r="O288" s="80">
        <f t="shared" si="22"/>
        <v>6000</v>
      </c>
      <c r="P288" s="80">
        <f t="shared" si="23"/>
        <v>3000</v>
      </c>
      <c r="Q28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62743.665029190466</v>
      </c>
      <c r="R288" s="90">
        <f ca="1">PLTable[[#This Row],[revenue]]-PLTable[[#This Row],[COGS]]-PLTable[[#This Row],[VOE]]-PLTable[[#This Row],[FE ]]-PLTable[[#This Row],[IE]]</f>
        <v>114079.39096216447</v>
      </c>
      <c r="S288" s="80">
        <f ca="1">PLTable[[#This Row],[revenue]]-PLTable[[#This Row],[COGS]]-PLTable[[#This Row],[VOE]]-PLTable[[#This Row],[FE ]]-PLTable[[#This Row],[IE]]-PLTable[[#This Row],[tax]]</f>
        <v>51335.725932974005</v>
      </c>
    </row>
    <row r="289" spans="8:19" x14ac:dyDescent="0.25">
      <c r="H289" s="80">
        <f t="shared" si="24"/>
        <v>285</v>
      </c>
      <c r="I289" s="93">
        <f t="shared" ref="I289:I300" ca="1" si="25">VLOOKUP(RAND(),$B$4:$C$6,2)</f>
        <v>75000</v>
      </c>
      <c r="J289" s="80">
        <f t="shared" ref="J289:J300" ca="1" si="26">VLOOKUP(RAND(),$B$9:$C$12,2)</f>
        <v>2</v>
      </c>
      <c r="K289" s="80">
        <f ca="1">PLTable[[#This Row],[unit ]]*PLTable[[#This Row],[price]]</f>
        <v>150000</v>
      </c>
      <c r="L289" s="80">
        <f ca="1">(_xlfn.NORM.INV(RAND(),$C$15,$C$16))*PLTable[[#This Row],[revenue]]/100</f>
        <v>51718.968370078801</v>
      </c>
      <c r="M289" s="80">
        <f ca="1">PLTable[[#This Row],[COGS]]/PLTable[[#This Row],[revenue]]</f>
        <v>0.34479312246719201</v>
      </c>
      <c r="N289" s="80">
        <f ca="1">($C$19-($C$20-$C$19)*RAND())*PLTable[[#This Row],[revenue]]</f>
        <v>1362.1922277053375</v>
      </c>
      <c r="O289" s="80">
        <f t="shared" ref="O289:O300" si="27">$B$23</f>
        <v>6000</v>
      </c>
      <c r="P289" s="80">
        <f t="shared" ref="P289:P300" si="28">$C$23</f>
        <v>3000</v>
      </c>
      <c r="Q28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48355.361671218729</v>
      </c>
      <c r="R289" s="90">
        <f ca="1">PLTable[[#This Row],[revenue]]-PLTable[[#This Row],[COGS]]-PLTable[[#This Row],[VOE]]-PLTable[[#This Row],[FE ]]-PLTable[[#This Row],[IE]]</f>
        <v>87918.839402215861</v>
      </c>
      <c r="S289" s="80">
        <f ca="1">PLTable[[#This Row],[revenue]]-PLTable[[#This Row],[COGS]]-PLTable[[#This Row],[VOE]]-PLTable[[#This Row],[FE ]]-PLTable[[#This Row],[IE]]-PLTable[[#This Row],[tax]]</f>
        <v>39563.477730997132</v>
      </c>
    </row>
    <row r="290" spans="8:19" x14ac:dyDescent="0.25">
      <c r="H290" s="80">
        <f t="shared" si="24"/>
        <v>286</v>
      </c>
      <c r="I290" s="93">
        <f t="shared" ca="1" si="25"/>
        <v>75000</v>
      </c>
      <c r="J290" s="80">
        <f t="shared" ca="1" si="26"/>
        <v>1.5</v>
      </c>
      <c r="K290" s="80">
        <f ca="1">PLTable[[#This Row],[unit ]]*PLTable[[#This Row],[price]]</f>
        <v>112500</v>
      </c>
      <c r="L290" s="80">
        <f ca="1">(_xlfn.NORM.INV(RAND(),$C$15,$C$16))*PLTable[[#This Row],[revenue]]/100</f>
        <v>35601.265600615996</v>
      </c>
      <c r="M290" s="80">
        <f ca="1">PLTable[[#This Row],[COGS]]/PLTable[[#This Row],[revenue]]</f>
        <v>0.31645569422769776</v>
      </c>
      <c r="N290" s="80">
        <f ca="1">($C$19-($C$20-$C$19)*RAND())*PLTable[[#This Row],[revenue]]</f>
        <v>11209.345128881801</v>
      </c>
      <c r="O290" s="80">
        <f t="shared" si="27"/>
        <v>6000</v>
      </c>
      <c r="P290" s="80">
        <f t="shared" si="28"/>
        <v>3000</v>
      </c>
      <c r="Q29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31179.164098776211</v>
      </c>
      <c r="R290" s="90">
        <f ca="1">PLTable[[#This Row],[revenue]]-PLTable[[#This Row],[COGS]]-PLTable[[#This Row],[VOE]]-PLTable[[#This Row],[FE ]]-PLTable[[#This Row],[IE]]</f>
        <v>56689.389270502201</v>
      </c>
      <c r="S290" s="80">
        <f ca="1">PLTable[[#This Row],[revenue]]-PLTable[[#This Row],[COGS]]-PLTable[[#This Row],[VOE]]-PLTable[[#This Row],[FE ]]-PLTable[[#This Row],[IE]]-PLTable[[#This Row],[tax]]</f>
        <v>25510.22517172599</v>
      </c>
    </row>
    <row r="291" spans="8:19" x14ac:dyDescent="0.25">
      <c r="H291" s="80">
        <f t="shared" si="24"/>
        <v>287</v>
      </c>
      <c r="I291" s="93">
        <f t="shared" ca="1" si="25"/>
        <v>10000</v>
      </c>
      <c r="J291" s="80">
        <f t="shared" ca="1" si="26"/>
        <v>2.5</v>
      </c>
      <c r="K291" s="80">
        <f ca="1">PLTable[[#This Row],[unit ]]*PLTable[[#This Row],[price]]</f>
        <v>25000</v>
      </c>
      <c r="L291" s="80">
        <f ca="1">(_xlfn.NORM.INV(RAND(),$C$15,$C$16))*PLTable[[#This Row],[revenue]]/100</f>
        <v>4774.8064579599304</v>
      </c>
      <c r="M291" s="80">
        <f ca="1">PLTable[[#This Row],[COGS]]/PLTable[[#This Row],[revenue]]</f>
        <v>0.19099225831839722</v>
      </c>
      <c r="N291" s="80">
        <f ca="1">($C$19-($C$20-$C$19)*RAND())*PLTable[[#This Row],[revenue]]</f>
        <v>1447.3887022257427</v>
      </c>
      <c r="O291" s="80">
        <f t="shared" si="27"/>
        <v>6000</v>
      </c>
      <c r="P291" s="80">
        <f t="shared" si="28"/>
        <v>3000</v>
      </c>
      <c r="Q291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3422.2316939350139</v>
      </c>
      <c r="R291" s="90">
        <f ca="1">PLTable[[#This Row],[revenue]]-PLTable[[#This Row],[COGS]]-PLTable[[#This Row],[VOE]]-PLTable[[#This Row],[FE ]]-PLTable[[#This Row],[IE]]</f>
        <v>9777.8048398143255</v>
      </c>
      <c r="S291" s="80">
        <f ca="1">PLTable[[#This Row],[revenue]]-PLTable[[#This Row],[COGS]]-PLTable[[#This Row],[VOE]]-PLTable[[#This Row],[FE ]]-PLTable[[#This Row],[IE]]-PLTable[[#This Row],[tax]]</f>
        <v>6355.5731458793116</v>
      </c>
    </row>
    <row r="292" spans="8:19" x14ac:dyDescent="0.25">
      <c r="H292" s="80">
        <f t="shared" si="24"/>
        <v>288</v>
      </c>
      <c r="I292" s="93">
        <f t="shared" ca="1" si="25"/>
        <v>10000</v>
      </c>
      <c r="J292" s="80">
        <f t="shared" ca="1" si="26"/>
        <v>2</v>
      </c>
      <c r="K292" s="80">
        <f ca="1">PLTable[[#This Row],[unit ]]*PLTable[[#This Row],[price]]</f>
        <v>20000</v>
      </c>
      <c r="L292" s="80">
        <f ca="1">(_xlfn.NORM.INV(RAND(),$C$15,$C$16))*PLTable[[#This Row],[revenue]]/100</f>
        <v>6140.952589822924</v>
      </c>
      <c r="M292" s="80">
        <f ca="1">PLTable[[#This Row],[COGS]]/PLTable[[#This Row],[revenue]]</f>
        <v>0.30704762949114622</v>
      </c>
      <c r="N292" s="80">
        <f ca="1">($C$19-($C$20-$C$19)*RAND())*PLTable[[#This Row],[revenue]]</f>
        <v>507.65983332532431</v>
      </c>
      <c r="O292" s="80">
        <f t="shared" si="27"/>
        <v>6000</v>
      </c>
      <c r="P292" s="80">
        <f t="shared" si="28"/>
        <v>3000</v>
      </c>
      <c r="Q292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1522.985651898113</v>
      </c>
      <c r="R292" s="90">
        <f ca="1">PLTable[[#This Row],[revenue]]-PLTable[[#This Row],[COGS]]-PLTable[[#This Row],[VOE]]-PLTable[[#This Row],[FE ]]-PLTable[[#This Row],[IE]]</f>
        <v>4351.3875768517519</v>
      </c>
      <c r="S292" s="80">
        <f ca="1">PLTable[[#This Row],[revenue]]-PLTable[[#This Row],[COGS]]-PLTable[[#This Row],[VOE]]-PLTable[[#This Row],[FE ]]-PLTable[[#This Row],[IE]]-PLTable[[#This Row],[tax]]</f>
        <v>2828.4019249536386</v>
      </c>
    </row>
    <row r="293" spans="8:19" x14ac:dyDescent="0.25">
      <c r="H293" s="80">
        <f t="shared" si="24"/>
        <v>289</v>
      </c>
      <c r="I293" s="93">
        <f t="shared" ca="1" si="25"/>
        <v>10000</v>
      </c>
      <c r="J293" s="80">
        <f t="shared" ca="1" si="26"/>
        <v>2</v>
      </c>
      <c r="K293" s="80">
        <f ca="1">PLTable[[#This Row],[unit ]]*PLTable[[#This Row],[price]]</f>
        <v>20000</v>
      </c>
      <c r="L293" s="80">
        <f ca="1">(_xlfn.NORM.INV(RAND(),$C$15,$C$16))*PLTable[[#This Row],[revenue]]/100</f>
        <v>4779.9614994935073</v>
      </c>
      <c r="M293" s="80">
        <f ca="1">PLTable[[#This Row],[COGS]]/PLTable[[#This Row],[revenue]]</f>
        <v>0.23899807497467537</v>
      </c>
      <c r="N293" s="80">
        <f ca="1">($C$19-($C$20-$C$19)*RAND())*PLTable[[#This Row],[revenue]]</f>
        <v>1249.9946341785455</v>
      </c>
      <c r="O293" s="80">
        <f t="shared" si="27"/>
        <v>6000</v>
      </c>
      <c r="P293" s="80">
        <f t="shared" si="28"/>
        <v>3000</v>
      </c>
      <c r="Q293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1739.5153532147815</v>
      </c>
      <c r="R293" s="90">
        <f ca="1">PLTable[[#This Row],[revenue]]-PLTable[[#This Row],[COGS]]-PLTable[[#This Row],[VOE]]-PLTable[[#This Row],[FE ]]-PLTable[[#This Row],[IE]]</f>
        <v>4970.0438663279474</v>
      </c>
      <c r="S293" s="80">
        <f ca="1">PLTable[[#This Row],[revenue]]-PLTable[[#This Row],[COGS]]-PLTable[[#This Row],[VOE]]-PLTable[[#This Row],[FE ]]-PLTable[[#This Row],[IE]]-PLTable[[#This Row],[tax]]</f>
        <v>3230.5285131131659</v>
      </c>
    </row>
    <row r="294" spans="8:19" x14ac:dyDescent="0.25">
      <c r="H294" s="80">
        <f t="shared" si="24"/>
        <v>290</v>
      </c>
      <c r="I294" s="93">
        <f t="shared" ca="1" si="25"/>
        <v>10000</v>
      </c>
      <c r="J294" s="80">
        <f t="shared" ca="1" si="26"/>
        <v>1.5</v>
      </c>
      <c r="K294" s="80">
        <f ca="1">PLTable[[#This Row],[unit ]]*PLTable[[#This Row],[price]]</f>
        <v>15000</v>
      </c>
      <c r="L294" s="80">
        <f ca="1">(_xlfn.NORM.INV(RAND(),$C$15,$C$16))*PLTable[[#This Row],[revenue]]/100</f>
        <v>4675.7439423013248</v>
      </c>
      <c r="M294" s="80">
        <f ca="1">PLTable[[#This Row],[COGS]]/PLTable[[#This Row],[revenue]]</f>
        <v>0.3117162628200883</v>
      </c>
      <c r="N294" s="80">
        <f ca="1">($C$19-($C$20-$C$19)*RAND())*PLTable[[#This Row],[revenue]]</f>
        <v>1141.1974580413112</v>
      </c>
      <c r="O294" s="80">
        <f t="shared" si="27"/>
        <v>6000</v>
      </c>
      <c r="P294" s="80">
        <f t="shared" si="28"/>
        <v>3000</v>
      </c>
      <c r="Q294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64.07050988007758</v>
      </c>
      <c r="R294" s="90">
        <f ca="1">PLTable[[#This Row],[revenue]]-PLTable[[#This Row],[COGS]]-PLTable[[#This Row],[VOE]]-PLTable[[#This Row],[FE ]]-PLTable[[#This Row],[IE]]</f>
        <v>183.05859965736454</v>
      </c>
      <c r="S294" s="80">
        <f ca="1">PLTable[[#This Row],[revenue]]-PLTable[[#This Row],[COGS]]-PLTable[[#This Row],[VOE]]-PLTable[[#This Row],[FE ]]-PLTable[[#This Row],[IE]]-PLTable[[#This Row],[tax]]</f>
        <v>118.98808977728696</v>
      </c>
    </row>
    <row r="295" spans="8:19" x14ac:dyDescent="0.25">
      <c r="H295" s="80">
        <f t="shared" si="24"/>
        <v>291</v>
      </c>
      <c r="I295" s="93">
        <f t="shared" ca="1" si="25"/>
        <v>10000</v>
      </c>
      <c r="J295" s="80">
        <f t="shared" ca="1" si="26"/>
        <v>2</v>
      </c>
      <c r="K295" s="80">
        <f ca="1">PLTable[[#This Row],[unit ]]*PLTable[[#This Row],[price]]</f>
        <v>20000</v>
      </c>
      <c r="L295" s="80">
        <f ca="1">(_xlfn.NORM.INV(RAND(),$C$15,$C$16))*PLTable[[#This Row],[revenue]]/100</f>
        <v>4874.1650496972215</v>
      </c>
      <c r="M295" s="80">
        <f ca="1">PLTable[[#This Row],[COGS]]/PLTable[[#This Row],[revenue]]</f>
        <v>0.24370825248486108</v>
      </c>
      <c r="N295" s="80">
        <f ca="1">($C$19-($C$20-$C$19)*RAND())*PLTable[[#This Row],[revenue]]</f>
        <v>991.3389515644717</v>
      </c>
      <c r="O295" s="80">
        <f t="shared" si="27"/>
        <v>6000</v>
      </c>
      <c r="P295" s="80">
        <f t="shared" si="28"/>
        <v>3000</v>
      </c>
      <c r="Q295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1797.0735995584071</v>
      </c>
      <c r="R295" s="90">
        <f ca="1">PLTable[[#This Row],[revenue]]-PLTable[[#This Row],[COGS]]-PLTable[[#This Row],[VOE]]-PLTable[[#This Row],[FE ]]-PLTable[[#This Row],[IE]]</f>
        <v>5134.4959987383063</v>
      </c>
      <c r="S295" s="80">
        <f ca="1">PLTable[[#This Row],[revenue]]-PLTable[[#This Row],[COGS]]-PLTable[[#This Row],[VOE]]-PLTable[[#This Row],[FE ]]-PLTable[[#This Row],[IE]]-PLTable[[#This Row],[tax]]</f>
        <v>3337.422399179899</v>
      </c>
    </row>
    <row r="296" spans="8:19" x14ac:dyDescent="0.25">
      <c r="H296" s="80">
        <f t="shared" si="24"/>
        <v>292</v>
      </c>
      <c r="I296" s="93">
        <f t="shared" ca="1" si="25"/>
        <v>75000</v>
      </c>
      <c r="J296" s="80">
        <f t="shared" ca="1" si="26"/>
        <v>2</v>
      </c>
      <c r="K296" s="80">
        <f ca="1">PLTable[[#This Row],[unit ]]*PLTable[[#This Row],[price]]</f>
        <v>150000</v>
      </c>
      <c r="L296" s="80">
        <f ca="1">(_xlfn.NORM.INV(RAND(),$C$15,$C$16))*PLTable[[#This Row],[revenue]]/100</f>
        <v>43141.892162617121</v>
      </c>
      <c r="M296" s="80">
        <f ca="1">PLTable[[#This Row],[COGS]]/PLTable[[#This Row],[revenue]]</f>
        <v>0.28761261441744745</v>
      </c>
      <c r="N296" s="80">
        <f ca="1">($C$19-($C$20-$C$19)*RAND())*PLTable[[#This Row],[revenue]]</f>
        <v>5032.3857327110518</v>
      </c>
      <c r="O296" s="80">
        <f t="shared" si="27"/>
        <v>6000</v>
      </c>
      <c r="P296" s="80">
        <f t="shared" si="28"/>
        <v>3000</v>
      </c>
      <c r="Q296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51054.14715756951</v>
      </c>
      <c r="R296" s="90">
        <f ca="1">PLTable[[#This Row],[revenue]]-PLTable[[#This Row],[COGS]]-PLTable[[#This Row],[VOE]]-PLTable[[#This Row],[FE ]]-PLTable[[#This Row],[IE]]</f>
        <v>92825.722104671833</v>
      </c>
      <c r="S296" s="80">
        <f ca="1">PLTable[[#This Row],[revenue]]-PLTable[[#This Row],[COGS]]-PLTable[[#This Row],[VOE]]-PLTable[[#This Row],[FE ]]-PLTable[[#This Row],[IE]]-PLTable[[#This Row],[tax]]</f>
        <v>41771.574947102323</v>
      </c>
    </row>
    <row r="297" spans="8:19" x14ac:dyDescent="0.25">
      <c r="H297" s="80">
        <f t="shared" si="24"/>
        <v>293</v>
      </c>
      <c r="I297" s="93">
        <f t="shared" ca="1" si="25"/>
        <v>10000</v>
      </c>
      <c r="J297" s="80">
        <f t="shared" ca="1" si="26"/>
        <v>1.5</v>
      </c>
      <c r="K297" s="80">
        <f ca="1">PLTable[[#This Row],[unit ]]*PLTable[[#This Row],[price]]</f>
        <v>15000</v>
      </c>
      <c r="L297" s="80">
        <f ca="1">(_xlfn.NORM.INV(RAND(),$C$15,$C$16))*PLTable[[#This Row],[revenue]]/100</f>
        <v>4679.5045469472143</v>
      </c>
      <c r="M297" s="80">
        <f ca="1">PLTable[[#This Row],[COGS]]/PLTable[[#This Row],[revenue]]</f>
        <v>0.31196696979648098</v>
      </c>
      <c r="N297" s="80">
        <f ca="1">($C$19-($C$20-$C$19)*RAND())*PLTable[[#This Row],[revenue]]</f>
        <v>92.759534822572093</v>
      </c>
      <c r="O297" s="80">
        <f t="shared" si="27"/>
        <v>6000</v>
      </c>
      <c r="P297" s="80">
        <f t="shared" si="28"/>
        <v>3000</v>
      </c>
      <c r="Q297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429.7075713805753</v>
      </c>
      <c r="R297" s="90">
        <f ca="1">PLTable[[#This Row],[revenue]]-PLTable[[#This Row],[COGS]]-PLTable[[#This Row],[VOE]]-PLTable[[#This Row],[FE ]]-PLTable[[#This Row],[IE]]</f>
        <v>1227.7359182302152</v>
      </c>
      <c r="S297" s="80">
        <f ca="1">PLTable[[#This Row],[revenue]]-PLTable[[#This Row],[COGS]]-PLTable[[#This Row],[VOE]]-PLTable[[#This Row],[FE ]]-PLTable[[#This Row],[IE]]-PLTable[[#This Row],[tax]]</f>
        <v>798.02834684964</v>
      </c>
    </row>
    <row r="298" spans="8:19" x14ac:dyDescent="0.25">
      <c r="H298" s="80">
        <f t="shared" si="24"/>
        <v>294</v>
      </c>
      <c r="I298" s="93">
        <f t="shared" ca="1" si="25"/>
        <v>10000</v>
      </c>
      <c r="J298" s="80">
        <f t="shared" ca="1" si="26"/>
        <v>1.5</v>
      </c>
      <c r="K298" s="80">
        <f ca="1">PLTable[[#This Row],[unit ]]*PLTable[[#This Row],[price]]</f>
        <v>15000</v>
      </c>
      <c r="L298" s="80">
        <f ca="1">(_xlfn.NORM.INV(RAND(),$C$15,$C$16))*PLTable[[#This Row],[revenue]]/100</f>
        <v>4547.4885161818693</v>
      </c>
      <c r="M298" s="80">
        <f ca="1">PLTable[[#This Row],[COGS]]/PLTable[[#This Row],[revenue]]</f>
        <v>0.30316590107879127</v>
      </c>
      <c r="N298" s="80">
        <f ca="1">($C$19-($C$20-$C$19)*RAND())*PLTable[[#This Row],[revenue]]</f>
        <v>1046.6303735573085</v>
      </c>
      <c r="O298" s="80">
        <f t="shared" si="27"/>
        <v>6000</v>
      </c>
      <c r="P298" s="80">
        <f t="shared" si="28"/>
        <v>3000</v>
      </c>
      <c r="Q298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142.05838859128752</v>
      </c>
      <c r="R298" s="90">
        <f ca="1">PLTable[[#This Row],[revenue]]-PLTable[[#This Row],[COGS]]-PLTable[[#This Row],[VOE]]-PLTable[[#This Row],[FE ]]-PLTable[[#This Row],[IE]]</f>
        <v>405.88111026082152</v>
      </c>
      <c r="S298" s="80">
        <f ca="1">PLTable[[#This Row],[revenue]]-PLTable[[#This Row],[COGS]]-PLTable[[#This Row],[VOE]]-PLTable[[#This Row],[FE ]]-PLTable[[#This Row],[IE]]-PLTable[[#This Row],[tax]]</f>
        <v>263.82272166953396</v>
      </c>
    </row>
    <row r="299" spans="8:19" x14ac:dyDescent="0.25">
      <c r="H299" s="80">
        <f t="shared" si="24"/>
        <v>295</v>
      </c>
      <c r="I299" s="93">
        <f t="shared" ca="1" si="25"/>
        <v>75000</v>
      </c>
      <c r="J299" s="80">
        <f t="shared" ca="1" si="26"/>
        <v>2</v>
      </c>
      <c r="K299" s="80">
        <f ca="1">PLTable[[#This Row],[unit ]]*PLTable[[#This Row],[price]]</f>
        <v>150000</v>
      </c>
      <c r="L299" s="80">
        <f ca="1">(_xlfn.NORM.INV(RAND(),$C$15,$C$16))*PLTable[[#This Row],[revenue]]/100</f>
        <v>40385.282954359987</v>
      </c>
      <c r="M299" s="80">
        <f ca="1">PLTable[[#This Row],[COGS]]/PLTable[[#This Row],[revenue]]</f>
        <v>0.26923521969573327</v>
      </c>
      <c r="N299" s="80">
        <f ca="1">($C$19-($C$20-$C$19)*RAND())*PLTable[[#This Row],[revenue]]</f>
        <v>4989.6451421072279</v>
      </c>
      <c r="O299" s="80">
        <f t="shared" si="27"/>
        <v>6000</v>
      </c>
      <c r="P299" s="80">
        <f t="shared" si="28"/>
        <v>3000</v>
      </c>
      <c r="Q299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52593.789546943037</v>
      </c>
      <c r="R299" s="90">
        <f ca="1">PLTable[[#This Row],[revenue]]-PLTable[[#This Row],[COGS]]-PLTable[[#This Row],[VOE]]-PLTable[[#This Row],[FE ]]-PLTable[[#This Row],[IE]]</f>
        <v>95625.071903532793</v>
      </c>
      <c r="S299" s="80">
        <f ca="1">PLTable[[#This Row],[revenue]]-PLTable[[#This Row],[COGS]]-PLTable[[#This Row],[VOE]]-PLTable[[#This Row],[FE ]]-PLTable[[#This Row],[IE]]-PLTable[[#This Row],[tax]]</f>
        <v>43031.282356589756</v>
      </c>
    </row>
    <row r="300" spans="8:19" x14ac:dyDescent="0.25">
      <c r="H300" s="80">
        <f t="shared" si="24"/>
        <v>296</v>
      </c>
      <c r="I300" s="93">
        <f t="shared" ca="1" si="25"/>
        <v>10000</v>
      </c>
      <c r="J300" s="80">
        <f t="shared" ca="1" si="26"/>
        <v>2</v>
      </c>
      <c r="K300" s="80">
        <f ca="1">PLTable[[#This Row],[unit ]]*PLTable[[#This Row],[price]]</f>
        <v>20000</v>
      </c>
      <c r="L300" s="80">
        <f ca="1">(_xlfn.NORM.INV(RAND(),$C$15,$C$16))*PLTable[[#This Row],[revenue]]/100</f>
        <v>7026.8749591997885</v>
      </c>
      <c r="M300" s="80">
        <f ca="1">PLTable[[#This Row],[COGS]]/PLTable[[#This Row],[revenue]]</f>
        <v>0.35134374795998941</v>
      </c>
      <c r="N300" s="80">
        <f ca="1">($C$19-($C$20-$C$19)*RAND())*PLTable[[#This Row],[revenue]]</f>
        <v>889.95364395457705</v>
      </c>
      <c r="O300" s="80">
        <f t="shared" si="27"/>
        <v>6000</v>
      </c>
      <c r="P300" s="80">
        <f t="shared" si="28"/>
        <v>3000</v>
      </c>
      <c r="Q300" s="80">
        <f ca="1">IF(PLTable[[#This Row],[revenue]]-PLTable[[#This Row],[COGS]]-PLTable[[#This Row],[VOE]]-PLTable[[#This Row],[FE ]]-PLTable[[#This Row],[IE]]&lt;0,0,
              IF(    (PLTable[[#This Row],[revenue]]-PLTable[[#This Row],[COGS]]-PLTable[[#This Row],[VOE]]-PLTable[[#This Row],[FE ]]-PLTable[[#This Row],[IE]])&lt;$C$26,
                    $B$26*(PLTable[[#This Row],[revenue]]-PLTable[[#This Row],[COGS]]-PLTable[[#This Row],[VOE]]-PLTable[[#This Row],[FE ]]-PLTable[[#This Row],[IE]]),
                           $B$27*(PLTable[[#This Row],[revenue]]-PLTable[[#This Row],[COGS]]-PLTable[[#This Row],[VOE]]-PLTable[[#This Row],[FE ]]-PLTable[[#This Row],[IE]])))</f>
        <v>1079.1099888959723</v>
      </c>
      <c r="R300" s="90">
        <f ca="1">PLTable[[#This Row],[revenue]]-PLTable[[#This Row],[COGS]]-PLTable[[#This Row],[VOE]]-PLTable[[#This Row],[FE ]]-PLTable[[#This Row],[IE]]</f>
        <v>3083.1713968456352</v>
      </c>
      <c r="S300" s="80">
        <f ca="1">PLTable[[#This Row],[revenue]]-PLTable[[#This Row],[COGS]]-PLTable[[#This Row],[VOE]]-PLTable[[#This Row],[FE ]]-PLTable[[#This Row],[IE]]-PLTable[[#This Row],[tax]]</f>
        <v>2004.0614079496629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F7F3C2B8-5927-4487-8B2B-EF35FD7FC3D4}">
  <ds:schemaRefs/>
</ds:datastoreItem>
</file>

<file path=customXml/itemProps2.xml><?xml version="1.0" encoding="utf-8"?>
<ds:datastoreItem xmlns:ds="http://schemas.openxmlformats.org/officeDocument/2006/customXml" ds:itemID="{60B958B8-BDCC-45FF-AFBA-DBF46F26D609}">
  <ds:schemaRefs/>
</ds:datastoreItem>
</file>

<file path=customXml/itemProps3.xml><?xml version="1.0" encoding="utf-8"?>
<ds:datastoreItem xmlns:ds="http://schemas.openxmlformats.org/officeDocument/2006/customXml" ds:itemID="{2EBEA623-E6F4-41C7-8DF8-4B2DEDFE56D1}">
  <ds:schemaRefs/>
</ds:datastoreItem>
</file>

<file path=customXml/itemProps4.xml><?xml version="1.0" encoding="utf-8"?>
<ds:datastoreItem xmlns:ds="http://schemas.openxmlformats.org/officeDocument/2006/customXml" ds:itemID="{11867B53-6094-407B-AD33-1EE28123DF03}">
  <ds:schemaRefs/>
</ds:datastoreItem>
</file>

<file path=customXml/itemProps5.xml><?xml version="1.0" encoding="utf-8"?>
<ds:datastoreItem xmlns:ds="http://schemas.openxmlformats.org/officeDocument/2006/customXml" ds:itemID="{21CA7AEA-1530-4E6D-9FCE-7B692E01981F}">
  <ds:schemaRefs/>
</ds:datastoreItem>
</file>

<file path=customXml/itemProps6.xml><?xml version="1.0" encoding="utf-8"?>
<ds:datastoreItem xmlns:ds="http://schemas.openxmlformats.org/officeDocument/2006/customXml" ds:itemID="{790918D4-FE29-459D-AF11-96AE05F09092}">
  <ds:schemaRefs/>
</ds:datastoreItem>
</file>

<file path=customXml/itemProps7.xml><?xml version="1.0" encoding="utf-8"?>
<ds:datastoreItem xmlns:ds="http://schemas.openxmlformats.org/officeDocument/2006/customXml" ds:itemID="{2A0E9352-4C2E-4C51-8F30-69D36063E429}">
  <ds:schemaRefs/>
</ds:datastoreItem>
</file>

<file path=customXml/itemProps8.xml><?xml version="1.0" encoding="utf-8"?>
<ds:datastoreItem xmlns:ds="http://schemas.openxmlformats.org/officeDocument/2006/customXml" ds:itemID="{35234B1F-891A-4698-B83B-0CA0CBA14698}">
  <ds:schemaRefs/>
</ds:datastoreItem>
</file>

<file path=customXml/itemProps9.xml><?xml version="1.0" encoding="utf-8"?>
<ds:datastoreItem xmlns:ds="http://schemas.openxmlformats.org/officeDocument/2006/customXml" ds:itemID="{B7E42F5A-4E75-4445-877A-0C8E6BAFE324}">
  <ds:schemaRefs/>
</ds:datastoreItem>
</file>

<file path=customXml/itemProps10.xml><?xml version="1.0" encoding="utf-8"?>
<ds:datastoreItem xmlns:ds="http://schemas.openxmlformats.org/officeDocument/2006/customXml" ds:itemID="{055626A9-E58F-4382-8A6C-BD9009A94D78}">
  <ds:schemaRefs/>
</ds:datastoreItem>
</file>

<file path=customXml/itemProps11.xml><?xml version="1.0" encoding="utf-8"?>
<ds:datastoreItem xmlns:ds="http://schemas.openxmlformats.org/officeDocument/2006/customXml" ds:itemID="{4CB7AAD1-C446-47F3-83AB-2B11A04B41C1}">
  <ds:schemaRefs/>
</ds:datastoreItem>
</file>

<file path=customXml/itemProps12.xml><?xml version="1.0" encoding="utf-8"?>
<ds:datastoreItem xmlns:ds="http://schemas.openxmlformats.org/officeDocument/2006/customXml" ds:itemID="{0D73C486-C268-4BAA-8DBA-63B22A062154}">
  <ds:schemaRefs/>
</ds:datastoreItem>
</file>

<file path=customXml/itemProps13.xml><?xml version="1.0" encoding="utf-8"?>
<ds:datastoreItem xmlns:ds="http://schemas.openxmlformats.org/officeDocument/2006/customXml" ds:itemID="{315C4F68-0EE8-40C4-AD5B-1274FCABDAA2}">
  <ds:schemaRefs/>
</ds:datastoreItem>
</file>

<file path=customXml/itemProps14.xml><?xml version="1.0" encoding="utf-8"?>
<ds:datastoreItem xmlns:ds="http://schemas.openxmlformats.org/officeDocument/2006/customXml" ds:itemID="{15726063-FD93-4FB8-9ECD-3F84020F3FAD}">
  <ds:schemaRefs/>
</ds:datastoreItem>
</file>

<file path=customXml/itemProps15.xml><?xml version="1.0" encoding="utf-8"?>
<ds:datastoreItem xmlns:ds="http://schemas.openxmlformats.org/officeDocument/2006/customXml" ds:itemID="{6EFF4641-BD00-47A8-8560-97D9D655845E}">
  <ds:schemaRefs/>
</ds:datastoreItem>
</file>

<file path=customXml/itemProps16.xml><?xml version="1.0" encoding="utf-8"?>
<ds:datastoreItem xmlns:ds="http://schemas.openxmlformats.org/officeDocument/2006/customXml" ds:itemID="{1BD36C0D-0B9C-46FD-88A6-CC5CD81DB98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modeling</vt:lpstr>
      <vt:lpstr>Monte_Carlo_Simulation</vt:lpstr>
      <vt:lpstr>...</vt:lpstr>
      <vt:lpstr>linear transformation</vt:lpstr>
      <vt:lpstr>Sheet1</vt:lpstr>
      <vt:lpstr>income statet. example</vt:lpstr>
      <vt:lpstr>'linear transformation'!high_</vt:lpstr>
      <vt:lpstr>'linear transformation'!low_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ohene</dc:creator>
  <cp:lastModifiedBy>Michael Aboagye</cp:lastModifiedBy>
  <dcterms:created xsi:type="dcterms:W3CDTF">2024-07-31T17:59:29Z</dcterms:created>
  <dcterms:modified xsi:type="dcterms:W3CDTF">2024-08-29T17:24:35Z</dcterms:modified>
</cp:coreProperties>
</file>