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boag\Desktop\Excel Modeling Folder\"/>
    </mc:Choice>
  </mc:AlternateContent>
  <xr:revisionPtr revIDLastSave="0" documentId="13_ncr:1_{43F21104-31A9-4DAA-B350-5F22C0722F3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YorkRiverArcheologyBudgetExampl" sheetId="1" r:id="rId1"/>
    <sheet name="optimization" sheetId="2" r:id="rId2"/>
    <sheet name="Sensitivity Report 4" sheetId="24" r:id="rId3"/>
    <sheet name="Sensitivity Report 3" sheetId="23" r:id="rId4"/>
    <sheet name="Answer Report 3" sheetId="25" r:id="rId5"/>
    <sheet name="Answer Report 1" sheetId="21" r:id="rId6"/>
    <sheet name="Answer Report 2" sheetId="18" r:id="rId7"/>
    <sheet name="Sensitivity Report 1" sheetId="19" r:id="rId8"/>
    <sheet name="Sensitivity Report 2" sheetId="20" r:id="rId9"/>
    <sheet name="Sheet3" sheetId="22" r:id="rId10"/>
  </sheets>
  <definedNames>
    <definedName name="solver_adj" localSheetId="1" hidden="1">optimization!$F$4:$F$10</definedName>
    <definedName name="solver_drv" localSheetId="1" hidden="1">1</definedName>
    <definedName name="solver_eng" localSheetId="1" hidden="1">2</definedName>
    <definedName name="solver_eng" localSheetId="0" hidden="1">1</definedName>
    <definedName name="solver_est" localSheetId="1" hidden="1">1</definedName>
    <definedName name="solver_itr" localSheetId="1" hidden="1">2147483647</definedName>
    <definedName name="solver_lhs1" localSheetId="1" hidden="1">optimization!$D$23</definedName>
    <definedName name="solver_lhs10" localSheetId="1" hidden="1">optimization!$F$8</definedName>
    <definedName name="solver_lhs11" localSheetId="1" hidden="1">optimization!$F$9</definedName>
    <definedName name="solver_lhs12" localSheetId="1" hidden="1">optimization!$G$23</definedName>
    <definedName name="solver_lhs2" localSheetId="1" hidden="1">optimization!$E$23</definedName>
    <definedName name="solver_lhs3" localSheetId="1" hidden="1">optimization!$F$10</definedName>
    <definedName name="solver_lhs4" localSheetId="1" hidden="1">optimization!$F$23</definedName>
    <definedName name="solver_lhs5" localSheetId="1" hidden="1">optimization!$F$4</definedName>
    <definedName name="solver_lhs6" localSheetId="1" hidden="1">optimization!$F$4:$F$10</definedName>
    <definedName name="solver_lhs7" localSheetId="1" hidden="1">optimization!$F$5</definedName>
    <definedName name="solver_lhs8" localSheetId="1" hidden="1">optimization!$F$6</definedName>
    <definedName name="solver_lhs9" localSheetId="1" hidden="1">optimization!$F$7</definedName>
    <definedName name="solver_mip" localSheetId="1" hidden="1">2147483647</definedName>
    <definedName name="solver_msl" localSheetId="1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um" localSheetId="1" hidden="1">12</definedName>
    <definedName name="solver_num" localSheetId="0" hidden="1">0</definedName>
    <definedName name="solver_nwt" localSheetId="1" hidden="1">1</definedName>
    <definedName name="solver_opt" localSheetId="1" hidden="1">optimization!$F$5</definedName>
    <definedName name="solver_opt" localSheetId="0" hidden="1">YorkRiverArcheologyBudgetExampl!$E$20</definedName>
    <definedName name="solver_rbv" localSheetId="1" hidden="1">2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4</definedName>
    <definedName name="solver_rel7" localSheetId="1" hidden="1">1</definedName>
    <definedName name="solver_rel8" localSheetId="1" hidden="1">1</definedName>
    <definedName name="solver_rel9" localSheetId="1" hidden="1">1</definedName>
    <definedName name="solver_rhs1" localSheetId="1" hidden="1">optimization!$D$22</definedName>
    <definedName name="solver_rhs10" localSheetId="1" hidden="1">optimization!$D$8</definedName>
    <definedName name="solver_rhs11" localSheetId="1" hidden="1">optimization!$D$9</definedName>
    <definedName name="solver_rhs12" localSheetId="1" hidden="1">optimization!$G$22</definedName>
    <definedName name="solver_rhs2" localSheetId="1" hidden="1">optimization!$E$22</definedName>
    <definedName name="solver_rhs3" localSheetId="1" hidden="1">optimization!$D$10</definedName>
    <definedName name="solver_rhs4" localSheetId="1" hidden="1">optimization!$F$22</definedName>
    <definedName name="solver_rhs5" localSheetId="1" hidden="1">optimization!$D$4</definedName>
    <definedName name="solver_rhs6" localSheetId="1" hidden="1">"integer"</definedName>
    <definedName name="solver_rhs7" localSheetId="1" hidden="1">optimization!$D$5</definedName>
    <definedName name="solver_rhs8" localSheetId="1" hidden="1">optimization!$D$6</definedName>
    <definedName name="solver_rhs9" localSheetId="1" hidden="1">optimization!$D$7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4" l="1"/>
  <c r="J22" i="24"/>
  <c r="I22" i="24"/>
  <c r="J22" i="23"/>
  <c r="I22" i="23"/>
  <c r="K22" i="23"/>
  <c r="J10" i="20"/>
  <c r="J11" i="20"/>
  <c r="J12" i="20"/>
  <c r="J13" i="20"/>
  <c r="J14" i="20"/>
  <c r="J15" i="20"/>
  <c r="J9" i="20"/>
  <c r="J10" i="19"/>
  <c r="J11" i="19"/>
  <c r="J12" i="19"/>
  <c r="J13" i="19"/>
  <c r="J14" i="19"/>
  <c r="J15" i="19"/>
  <c r="J9" i="19"/>
  <c r="K10" i="20"/>
  <c r="K11" i="20"/>
  <c r="K12" i="20"/>
  <c r="K13" i="20"/>
  <c r="K14" i="20"/>
  <c r="K15" i="20"/>
  <c r="K9" i="20"/>
  <c r="K10" i="19"/>
  <c r="K11" i="19"/>
  <c r="K12" i="19"/>
  <c r="K13" i="19"/>
  <c r="K14" i="19"/>
  <c r="K15" i="19"/>
  <c r="K9" i="19"/>
  <c r="E2" i="22"/>
  <c r="D2" i="22"/>
  <c r="C2" i="22"/>
  <c r="E4" i="22"/>
  <c r="E5" i="22"/>
  <c r="E6" i="22"/>
  <c r="E7" i="22"/>
  <c r="E8" i="22"/>
  <c r="E9" i="22"/>
  <c r="E10" i="22"/>
  <c r="E11" i="22"/>
  <c r="E12" i="22"/>
  <c r="E3" i="22"/>
  <c r="D4" i="22"/>
  <c r="D5" i="22"/>
  <c r="D6" i="22"/>
  <c r="D7" i="22"/>
  <c r="D8" i="22"/>
  <c r="D9" i="22"/>
  <c r="D10" i="22"/>
  <c r="D11" i="22"/>
  <c r="D12" i="22"/>
  <c r="D3" i="22"/>
  <c r="C4" i="22"/>
  <c r="C5" i="22"/>
  <c r="C6" i="22"/>
  <c r="C7" i="22"/>
  <c r="C8" i="22"/>
  <c r="C9" i="22"/>
  <c r="C10" i="22"/>
  <c r="C11" i="22"/>
  <c r="C12" i="22"/>
  <c r="C3" i="22"/>
  <c r="E23" i="2"/>
  <c r="F23" i="2"/>
  <c r="G23" i="2"/>
  <c r="D23" i="2"/>
  <c r="F11" i="2"/>
  <c r="D11" i="2"/>
  <c r="J13" i="1"/>
  <c r="J5" i="1"/>
  <c r="J6" i="1"/>
  <c r="J7" i="1"/>
  <c r="J8" i="1"/>
  <c r="J9" i="1"/>
  <c r="J10" i="1"/>
  <c r="J4" i="1"/>
  <c r="G5" i="2"/>
  <c r="G6" i="2"/>
  <c r="G7" i="2"/>
  <c r="G8" i="2"/>
  <c r="G9" i="2"/>
  <c r="G10" i="2"/>
  <c r="G4" i="2"/>
  <c r="G11" i="1"/>
  <c r="H11" i="1"/>
  <c r="I11" i="1"/>
  <c r="F11" i="1"/>
  <c r="J11" i="1" s="1"/>
  <c r="G11" i="2" l="1"/>
  <c r="D11" i="1" l="1"/>
  <c r="C11" i="1"/>
  <c r="E5" i="1"/>
  <c r="E6" i="1"/>
  <c r="E7" i="1"/>
  <c r="E8" i="1"/>
  <c r="E11" i="1" s="1"/>
  <c r="E9" i="1"/>
  <c r="E10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Aboagye</author>
  </authors>
  <commentList>
    <comment ref="K22" authorId="0" shapeId="0" xr:uid="{8A5C4E4E-FAC0-455B-91C4-27A1B25A36AB}">
      <text>
        <r>
          <rPr>
            <b/>
            <sz val="9"/>
            <color indexed="81"/>
            <rFont val="Tahoma"/>
            <family val="2"/>
          </rPr>
          <t>Michael Aboagye:</t>
        </r>
        <r>
          <rPr>
            <sz val="9"/>
            <color indexed="81"/>
            <rFont val="Tahoma"/>
            <family val="2"/>
          </rPr>
          <t xml:space="preserve">
shadow price * 12 hrs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Aboagye</author>
  </authors>
  <commentList>
    <comment ref="K22" authorId="0" shapeId="0" xr:uid="{6CE7793C-876B-443F-9DB0-87D237BD8786}">
      <text>
        <r>
          <rPr>
            <b/>
            <sz val="9"/>
            <color indexed="81"/>
            <rFont val="Tahoma"/>
            <family val="2"/>
          </rPr>
          <t>Michael Aboagye:</t>
        </r>
        <r>
          <rPr>
            <sz val="9"/>
            <color indexed="81"/>
            <rFont val="Tahoma"/>
            <family val="2"/>
          </rPr>
          <t xml:space="preserve">
12hrs+shadow price</t>
        </r>
      </text>
    </comment>
  </commentList>
</comments>
</file>

<file path=xl/sharedStrings.xml><?xml version="1.0" encoding="utf-8"?>
<sst xmlns="http://schemas.openxmlformats.org/spreadsheetml/2006/main" count="527" uniqueCount="107">
  <si>
    <t>Project type</t>
  </si>
  <si>
    <t>No. of project available</t>
  </si>
  <si>
    <t>Res.A hrs used</t>
  </si>
  <si>
    <t>Res.D hrs used</t>
  </si>
  <si>
    <t>Res.B hrs used</t>
  </si>
  <si>
    <t>Res.Chrs used</t>
  </si>
  <si>
    <t>Total</t>
  </si>
  <si>
    <t>Revenue per Project</t>
  </si>
  <si>
    <t>Contribution to revenue</t>
  </si>
  <si>
    <t xml:space="preserve">Optimized </t>
  </si>
  <si>
    <t>Value Selected (No. of project selected out of the total).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</si>
  <si>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</si>
  <si>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</si>
  <si>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</si>
  <si>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</si>
  <si>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</si>
  <si>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</si>
  <si>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</si>
  <si>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Constraints</t>
  </si>
  <si>
    <t>$D$23</t>
  </si>
  <si>
    <t>$E$23</t>
  </si>
  <si>
    <t>Worksheet: [3.Excel modeling.______  Optimization.xlsx]optimization</t>
  </si>
  <si>
    <t>$F$4</t>
  </si>
  <si>
    <t>$F$5</t>
  </si>
  <si>
    <t>$F$6</t>
  </si>
  <si>
    <t>$F$7</t>
  </si>
  <si>
    <t>$F$8</t>
  </si>
  <si>
    <t>$F$9</t>
  </si>
  <si>
    <t>$F$10</t>
  </si>
  <si>
    <t>$G$23</t>
  </si>
  <si>
    <t>$F$23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</si>
  <si>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</si>
  <si>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</si>
  <si>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</si>
  <si>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</si>
  <si>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</si>
  <si>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</si>
  <si>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</si>
  <si>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</si>
  <si>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</si>
  <si>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</si>
  <si>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</si>
  <si>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</si>
  <si>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</si>
  <si>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</si>
  <si>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</si>
  <si>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$G$11</t>
  </si>
  <si>
    <t>Contin</t>
  </si>
  <si>
    <t>Binding</t>
  </si>
  <si>
    <t>Not Binding</t>
  </si>
  <si>
    <t>Iterations: 7 Subproblems: 0</t>
  </si>
  <si>
    <t>$F$7&lt;=$D$7</t>
  </si>
  <si>
    <t>$F$6&lt;=$D$6</t>
  </si>
  <si>
    <t>$F$5&lt;=$D$5</t>
  </si>
  <si>
    <t>$F$4&lt;=$D$4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</si>
  <si>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</si>
  <si>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</si>
  <si>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</si>
  <si>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</si>
  <si>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</si>
  <si>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</si>
  <si>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</si>
  <si>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</si>
  <si>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</si>
  <si>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</si>
  <si>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Revenue/Project</t>
  </si>
  <si>
    <t>Total Possible Revenue</t>
  </si>
  <si>
    <t>Outside Resource / Consulting (in Hours)</t>
  </si>
  <si>
    <t>Total Resource Hours</t>
  </si>
  <si>
    <t>Available Resource Hours</t>
  </si>
  <si>
    <t>Total (Goal: Maximize)</t>
  </si>
  <si>
    <t>Total (Goal: Maximize) Contribution to revenue</t>
  </si>
  <si>
    <t>#changing variables</t>
  </si>
  <si>
    <t xml:space="preserve"># target </t>
  </si>
  <si>
    <t>Report Created: 26 Aug 2024 12:43:40 am</t>
  </si>
  <si>
    <t>Solution Time: 0.109 Seconds.</t>
  </si>
  <si>
    <t>Optimized  Res.A hrs used</t>
  </si>
  <si>
    <t>$D$23&lt;=$D$22</t>
  </si>
  <si>
    <t>Optimized  Res.B hrs used</t>
  </si>
  <si>
    <t>$E$23&lt;=$E$22</t>
  </si>
  <si>
    <t>Optimized  Res.Chrs used</t>
  </si>
  <si>
    <t>$F$23&lt;=$F$22</t>
  </si>
  <si>
    <t>Optimized  Res.D hrs used</t>
  </si>
  <si>
    <t>$G$23&lt;=$G$22</t>
  </si>
  <si>
    <t>$F$10&lt;=$D$10</t>
  </si>
  <si>
    <t>$F$8&lt;=$D$8</t>
  </si>
  <si>
    <t>$F$9&lt;=$D$9</t>
  </si>
  <si>
    <t>Report Created: 26 Aug 2024 12:44:25 am</t>
  </si>
  <si>
    <t>#R.H.S</t>
  </si>
  <si>
    <t>Report Created: 26 Aug 2024 9:21:51 pm</t>
  </si>
  <si>
    <t>Report Created: 26 Aug 2024 9:23:48 pm</t>
  </si>
  <si>
    <t>Solution Time: 0.297 Seconds.</t>
  </si>
  <si>
    <t>Iterations: 8 Subproblems: 0</t>
  </si>
  <si>
    <t>$F$6=2</t>
  </si>
  <si>
    <t>project type</t>
  </si>
  <si>
    <t>proj. type</t>
  </si>
  <si>
    <t>allow. Inc</t>
  </si>
  <si>
    <t>allow dec.</t>
  </si>
  <si>
    <t>allowable. Inc</t>
  </si>
  <si>
    <t>Allowable Dec.</t>
  </si>
  <si>
    <t>Report Created: 26 Aug 2024 10:40:18 pm</t>
  </si>
  <si>
    <t>Report Created: 26 Aug 2024 10:45:27 pm</t>
  </si>
  <si>
    <t>Report Created: 26 Aug 2024 11:01:45 pm</t>
  </si>
  <si>
    <t>Result: Solver found an integer solution within tolerance.  All Constraints are satisfied.</t>
  </si>
  <si>
    <t>Solution Time: 0.734 Seconds.</t>
  </si>
  <si>
    <t>Iterations: 3 Subproblems: 8</t>
  </si>
  <si>
    <t>$F$4:$F$10=Integer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</si>
</sst>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#,##0,\ &quot;K&quot;"/>
    <numFmt numFmtId="166" formatCode="yyyy\ mm\ dd"/>
    <numFmt numFmtId="167" formatCode="#,##0.00,,\ &quot;M&quot;"/>
    <numFmt numFmtId="168" formatCode="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indexed="18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3" fontId="0" fillId="0" borderId="7" xfId="0" applyNumberFormat="1" applyFill="1" applyBorder="1" applyAlignment="1"/>
    <xf numFmtId="0" fontId="0" fillId="0" borderId="6" xfId="0" applyNumberFormat="1" applyFill="1" applyBorder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0" borderId="7" xfId="0" applyNumberFormat="1" applyFill="1" applyBorder="1" applyAlignment="1"/>
    <xf numFmtId="0" fontId="2" fillId="3" borderId="0" xfId="0" applyFont="1" applyFill="1"/>
    <xf numFmtId="43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0" fillId="3" borderId="7" xfId="0" applyNumberFormat="1" applyFill="1" applyBorder="1" applyAlignment="1"/>
    <xf numFmtId="0" fontId="0" fillId="0" borderId="0" xfId="0" applyAlignment="1">
      <alignment horizontal="center"/>
    </xf>
    <xf numFmtId="3" fontId="0" fillId="0" borderId="6" xfId="0" applyNumberFormat="1" applyFill="1" applyBorder="1" applyAlignment="1"/>
    <xf numFmtId="3" fontId="0" fillId="0" borderId="7" xfId="0" applyNumberFormat="1" applyFill="1" applyBorder="1" applyAlignment="1"/>
    <xf numFmtId="3" fontId="0" fillId="0" borderId="6" xfId="0" applyNumberFormat="1" applyFill="1" applyBorder="1" applyAlignment="1">
      <alignment horizontal="center"/>
    </xf>
    <xf numFmtId="3" fontId="0" fillId="0" borderId="7" xfId="0" applyNumberFormat="1" applyFill="1" applyBorder="1" applyAlignment="1">
      <alignment horizontal="center"/>
    </xf>
    <xf numFmtId="0" fontId="2" fillId="0" borderId="6" xfId="0" applyFont="1" applyFill="1" applyBorder="1" applyAlignment="1"/>
    <xf numFmtId="3" fontId="2" fillId="0" borderId="6" xfId="0" applyNumberFormat="1" applyFont="1" applyFill="1" applyBorder="1" applyAlignment="1">
      <alignment horizontal="center"/>
    </xf>
    <xf numFmtId="43" fontId="0" fillId="0" borderId="0" xfId="0" applyNumberFormat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5" borderId="6" xfId="0" applyFill="1" applyBorder="1" applyAlignment="1"/>
    <xf numFmtId="0" fontId="2" fillId="5" borderId="6" xfId="0" applyFont="1" applyFill="1" applyBorder="1" applyAlignment="1"/>
    <xf numFmtId="0" fontId="0" fillId="5" borderId="7" xfId="0" applyFill="1" applyBorder="1" applyAlignment="1"/>
    <xf numFmtId="0" fontId="2" fillId="0" borderId="0" xfId="0" applyFont="1" applyAlignment="1">
      <alignment horizontal="center"/>
    </xf>
    <xf numFmtId="0" fontId="5" fillId="0" borderId="6" xfId="0" applyFont="1" applyFill="1" applyBorder="1" applyAlignment="1">
      <alignment horizontal="right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8" borderId="6" xfId="0" applyFill="1" applyBorder="1" applyAlignment="1"/>
    <xf numFmtId="0" fontId="2" fillId="8" borderId="6" xfId="0" applyFont="1" applyFill="1" applyBorder="1" applyAlignment="1"/>
    <xf numFmtId="0" fontId="0" fillId="8" borderId="7" xfId="0" applyFill="1" applyBorder="1" applyAlignment="1"/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9" borderId="6" xfId="0" applyFill="1" applyBorder="1" applyAlignment="1"/>
    <xf numFmtId="0" fontId="2" fillId="9" borderId="6" xfId="0" applyFont="1" applyFill="1" applyBorder="1" applyAlignment="1"/>
    <xf numFmtId="0" fontId="0" fillId="9" borderId="7" xfId="0" applyFill="1" applyBorder="1" applyAlignment="1"/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166" fontId="0" fillId="0" borderId="0" xfId="0" applyNumberFormat="1" applyFont="1"/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5" fontId="2" fillId="0" borderId="3" xfId="1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/>
    </xf>
    <xf numFmtId="168" fontId="0" fillId="0" borderId="2" xfId="0" applyNumberFormat="1" applyFont="1" applyFill="1" applyBorder="1" applyAlignment="1">
      <alignment horizontal="center"/>
    </xf>
    <xf numFmtId="43" fontId="6" fillId="6" borderId="2" xfId="0" applyNumberFormat="1" applyFont="1" applyFill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0" fillId="0" borderId="0" xfId="0" applyFont="1" applyFill="1"/>
    <xf numFmtId="3" fontId="0" fillId="2" borderId="1" xfId="1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/>
    <xf numFmtId="43" fontId="2" fillId="0" borderId="2" xfId="1" applyFont="1" applyFill="1" applyBorder="1"/>
    <xf numFmtId="164" fontId="2" fillId="0" borderId="2" xfId="1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3" fontId="0" fillId="8" borderId="6" xfId="0" applyNumberFormat="1" applyFill="1" applyBorder="1" applyAlignment="1"/>
    <xf numFmtId="3" fontId="0" fillId="9" borderId="6" xfId="0" applyNumberFormat="1" applyFill="1" applyBorder="1" applyAlignment="1"/>
    <xf numFmtId="3" fontId="2" fillId="8" borderId="6" xfId="0" applyNumberFormat="1" applyFont="1" applyFill="1" applyBorder="1" applyAlignment="1"/>
    <xf numFmtId="3" fontId="2" fillId="9" borderId="6" xfId="0" applyNumberFormat="1" applyFont="1" applyFill="1" applyBorder="1" applyAlignment="1"/>
    <xf numFmtId="3" fontId="2" fillId="0" borderId="6" xfId="0" applyNumberFormat="1" applyFont="1" applyFill="1" applyBorder="1" applyAlignment="1"/>
    <xf numFmtId="3" fontId="0" fillId="0" borderId="0" xfId="1" applyNumberFormat="1" applyFont="1"/>
    <xf numFmtId="0" fontId="1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9" borderId="4" xfId="0" applyFont="1" applyFill="1" applyBorder="1" applyAlignment="1">
      <alignment horizontal="center" wrapText="1"/>
    </xf>
    <xf numFmtId="0" fontId="3" fillId="9" borderId="5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K13"/>
  <sheetViews>
    <sheetView zoomScale="120" zoomScaleNormal="120" workbookViewId="0">
      <selection activeCell="E18" sqref="E18"/>
    </sheetView>
  </sheetViews>
  <sheetFormatPr defaultRowHeight="15" x14ac:dyDescent="0.25"/>
  <cols>
    <col min="1" max="1" width="15.28515625" style="45" customWidth="1"/>
    <col min="2" max="2" width="9.28515625" style="45" bestFit="1" customWidth="1"/>
    <col min="3" max="3" width="14.5703125" style="45" customWidth="1"/>
    <col min="4" max="4" width="16.85546875" style="45" customWidth="1"/>
    <col min="5" max="5" width="14.28515625" style="45" customWidth="1"/>
    <col min="6" max="6" width="15.5703125" style="45" customWidth="1"/>
    <col min="7" max="7" width="14" style="45" bestFit="1" customWidth="1"/>
    <col min="8" max="8" width="15.28515625" style="45" customWidth="1"/>
    <col min="9" max="9" width="17.5703125" style="45" customWidth="1"/>
    <col min="10" max="10" width="10.140625" style="45" bestFit="1" customWidth="1"/>
    <col min="11" max="16384" width="9.140625" style="45"/>
  </cols>
  <sheetData>
    <row r="2" spans="1:11" x14ac:dyDescent="0.25">
      <c r="F2" s="87" t="s">
        <v>67</v>
      </c>
      <c r="G2" s="88"/>
      <c r="H2" s="88"/>
      <c r="I2" s="89"/>
    </row>
    <row r="3" spans="1:11" s="47" customFormat="1" ht="30" x14ac:dyDescent="0.25">
      <c r="B3" s="67" t="s">
        <v>0</v>
      </c>
      <c r="C3" s="67" t="s">
        <v>1</v>
      </c>
      <c r="D3" s="67" t="s">
        <v>65</v>
      </c>
      <c r="E3" s="67" t="s">
        <v>66</v>
      </c>
      <c r="F3" s="67" t="s">
        <v>2</v>
      </c>
      <c r="G3" s="67" t="s">
        <v>4</v>
      </c>
      <c r="H3" s="67" t="s">
        <v>5</v>
      </c>
      <c r="I3" s="67" t="s">
        <v>3</v>
      </c>
    </row>
    <row r="4" spans="1:11" x14ac:dyDescent="0.25">
      <c r="B4" s="68">
        <v>1</v>
      </c>
      <c r="C4" s="52">
        <v>25</v>
      </c>
      <c r="D4" s="69">
        <v>45000</v>
      </c>
      <c r="E4" s="70">
        <f>C4*D4</f>
        <v>1125000</v>
      </c>
      <c r="F4" s="71">
        <v>6</v>
      </c>
      <c r="G4" s="71">
        <v>12</v>
      </c>
      <c r="H4" s="71">
        <v>0</v>
      </c>
      <c r="I4" s="71">
        <v>5</v>
      </c>
      <c r="J4" s="72">
        <f>SUM(F4:I4)</f>
        <v>23</v>
      </c>
    </row>
    <row r="5" spans="1:11" x14ac:dyDescent="0.25">
      <c r="B5" s="68">
        <v>2</v>
      </c>
      <c r="C5" s="52">
        <v>30</v>
      </c>
      <c r="D5" s="69">
        <v>63000</v>
      </c>
      <c r="E5" s="70">
        <f t="shared" ref="E5:E10" si="0">C5*D5</f>
        <v>1890000</v>
      </c>
      <c r="F5" s="71">
        <v>9</v>
      </c>
      <c r="G5" s="71">
        <v>16</v>
      </c>
      <c r="H5" s="71">
        <v>4</v>
      </c>
      <c r="I5" s="71">
        <v>8</v>
      </c>
      <c r="J5" s="72">
        <f t="shared" ref="J5:J10" si="1">SUM(F5:I5)</f>
        <v>37</v>
      </c>
    </row>
    <row r="6" spans="1:11" x14ac:dyDescent="0.25">
      <c r="B6" s="68">
        <v>3</v>
      </c>
      <c r="C6" s="52">
        <v>47</v>
      </c>
      <c r="D6" s="69">
        <v>27500</v>
      </c>
      <c r="E6" s="70">
        <f t="shared" si="0"/>
        <v>1292500</v>
      </c>
      <c r="F6" s="71">
        <v>4</v>
      </c>
      <c r="G6" s="71">
        <v>10</v>
      </c>
      <c r="H6" s="71">
        <v>4</v>
      </c>
      <c r="I6" s="71">
        <v>5</v>
      </c>
      <c r="J6" s="72">
        <f t="shared" si="1"/>
        <v>23</v>
      </c>
    </row>
    <row r="7" spans="1:11" x14ac:dyDescent="0.25">
      <c r="B7" s="68">
        <v>4</v>
      </c>
      <c r="C7" s="52">
        <v>53</v>
      </c>
      <c r="D7" s="69">
        <v>19500</v>
      </c>
      <c r="E7" s="70">
        <f t="shared" si="0"/>
        <v>1033500</v>
      </c>
      <c r="F7" s="71">
        <v>4</v>
      </c>
      <c r="G7" s="71">
        <v>5</v>
      </c>
      <c r="H7" s="71">
        <v>0</v>
      </c>
      <c r="I7" s="71">
        <v>7</v>
      </c>
      <c r="J7" s="72">
        <f t="shared" si="1"/>
        <v>16</v>
      </c>
    </row>
    <row r="8" spans="1:11" x14ac:dyDescent="0.25">
      <c r="B8" s="68">
        <v>5</v>
      </c>
      <c r="C8" s="52">
        <v>16</v>
      </c>
      <c r="D8" s="69">
        <v>71000</v>
      </c>
      <c r="E8" s="70">
        <f t="shared" si="0"/>
        <v>1136000</v>
      </c>
      <c r="F8" s="71">
        <v>7</v>
      </c>
      <c r="G8" s="71">
        <v>10</v>
      </c>
      <c r="H8" s="71">
        <v>8</v>
      </c>
      <c r="I8" s="71">
        <v>4</v>
      </c>
      <c r="J8" s="72">
        <f t="shared" si="1"/>
        <v>29</v>
      </c>
    </row>
    <row r="9" spans="1:11" x14ac:dyDescent="0.25">
      <c r="B9" s="68">
        <v>6</v>
      </c>
      <c r="C9" s="52">
        <v>19</v>
      </c>
      <c r="D9" s="69">
        <v>56000</v>
      </c>
      <c r="E9" s="70">
        <f t="shared" si="0"/>
        <v>1064000</v>
      </c>
      <c r="F9" s="71">
        <v>10</v>
      </c>
      <c r="G9" s="71">
        <v>5</v>
      </c>
      <c r="H9" s="71">
        <v>7</v>
      </c>
      <c r="I9" s="71">
        <v>0</v>
      </c>
      <c r="J9" s="72">
        <f t="shared" si="1"/>
        <v>22</v>
      </c>
    </row>
    <row r="10" spans="1:11" x14ac:dyDescent="0.25">
      <c r="B10" s="68">
        <v>7</v>
      </c>
      <c r="C10" s="52">
        <v>36</v>
      </c>
      <c r="D10" s="69">
        <v>48500</v>
      </c>
      <c r="E10" s="70">
        <f t="shared" si="0"/>
        <v>1746000</v>
      </c>
      <c r="F10" s="71">
        <v>6</v>
      </c>
      <c r="G10" s="71">
        <v>7</v>
      </c>
      <c r="H10" s="71">
        <v>10</v>
      </c>
      <c r="I10" s="71">
        <v>3</v>
      </c>
      <c r="J10" s="72">
        <f t="shared" si="1"/>
        <v>26</v>
      </c>
    </row>
    <row r="11" spans="1:11" ht="15.75" thickBot="1" x14ac:dyDescent="0.3">
      <c r="B11" s="73" t="s">
        <v>6</v>
      </c>
      <c r="C11" s="74">
        <f>SUM(C4:C10)</f>
        <v>226</v>
      </c>
      <c r="D11" s="74">
        <f t="shared" ref="D11:E11" si="2">SUM(D4:D10)</f>
        <v>330500</v>
      </c>
      <c r="E11" s="74">
        <f t="shared" si="2"/>
        <v>9287000</v>
      </c>
      <c r="F11" s="75">
        <f>SUMPRODUCT($C$4:$C$10,F4:F10)</f>
        <v>1338</v>
      </c>
      <c r="G11" s="75">
        <f t="shared" ref="G11:I11" si="3">SUMPRODUCT($C$4:$C$10,G4:G10)</f>
        <v>2022</v>
      </c>
      <c r="H11" s="75">
        <f t="shared" si="3"/>
        <v>929</v>
      </c>
      <c r="I11" s="75">
        <f t="shared" si="3"/>
        <v>1143</v>
      </c>
      <c r="J11" s="62">
        <f>SUM(F11:I11)</f>
        <v>5432</v>
      </c>
      <c r="K11" s="45" t="s">
        <v>68</v>
      </c>
    </row>
    <row r="13" spans="1:11" ht="18" customHeight="1" x14ac:dyDescent="0.25">
      <c r="A13" s="47"/>
      <c r="F13" s="76">
        <v>800</v>
      </c>
      <c r="G13" s="76">
        <v>900</v>
      </c>
      <c r="H13" s="76">
        <v>700</v>
      </c>
      <c r="I13" s="76">
        <v>375</v>
      </c>
      <c r="J13" s="45">
        <f>SUM(F13:I13)</f>
        <v>2775</v>
      </c>
      <c r="K13" s="45" t="s">
        <v>69</v>
      </c>
    </row>
  </sheetData>
  <mergeCells count="1"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1D64-C7CD-4CA3-8C13-563D88CF9CC9}">
  <dimension ref="C2:E12"/>
  <sheetViews>
    <sheetView workbookViewId="0">
      <selection activeCell="E15" sqref="E15"/>
    </sheetView>
  </sheetViews>
  <sheetFormatPr defaultRowHeight="15" x14ac:dyDescent="0.25"/>
  <cols>
    <col min="3" max="4" width="13.28515625" bestFit="1" customWidth="1"/>
    <col min="5" max="5" width="13.140625" customWidth="1"/>
  </cols>
  <sheetData>
    <row r="2" spans="3:5" x14ac:dyDescent="0.25">
      <c r="C2" s="23">
        <f>'Answer Report 1'!D16</f>
        <v>5455122.881355932</v>
      </c>
      <c r="D2" s="23">
        <f>'Answer Report 2'!D16</f>
        <v>5480970.3389830505</v>
      </c>
      <c r="E2">
        <f>C2-D2</f>
        <v>-25847.457627118565</v>
      </c>
    </row>
    <row r="3" spans="3:5" x14ac:dyDescent="0.25">
      <c r="C3">
        <f>'Answer Report 1'!E21</f>
        <v>6.2372881355932179</v>
      </c>
      <c r="D3">
        <f>'Answer Report 2'!E21</f>
        <v>5.3220338983050688</v>
      </c>
      <c r="E3">
        <f>C3-D3</f>
        <v>0.91525423728814914</v>
      </c>
    </row>
    <row r="4" spans="3:5" x14ac:dyDescent="0.25">
      <c r="C4">
        <f>'Answer Report 1'!E22</f>
        <v>17.750000000000004</v>
      </c>
      <c r="D4">
        <f>'Answer Report 2'!E22</f>
        <v>19.750000000000011</v>
      </c>
      <c r="E4">
        <f t="shared" ref="E4:E12" si="0">C4-D4</f>
        <v>-2.0000000000000071</v>
      </c>
    </row>
    <row r="5" spans="3:5" x14ac:dyDescent="0.25">
      <c r="C5">
        <f>'Answer Report 1'!E23</f>
        <v>2</v>
      </c>
      <c r="D5">
        <f>'Answer Report 2'!E23</f>
        <v>0</v>
      </c>
      <c r="E5">
        <f t="shared" si="0"/>
        <v>2</v>
      </c>
    </row>
    <row r="6" spans="3:5" x14ac:dyDescent="0.25">
      <c r="C6">
        <f>'Answer Report 1'!E24</f>
        <v>2.8305084745762663</v>
      </c>
      <c r="D6">
        <f>'Answer Report 2'!E24</f>
        <v>2.6271186440677941</v>
      </c>
      <c r="E6">
        <f t="shared" si="0"/>
        <v>0.20338983050847226</v>
      </c>
    </row>
    <row r="7" spans="3:5" x14ac:dyDescent="0.25">
      <c r="C7">
        <f>'Answer Report 1'!E25</f>
        <v>16</v>
      </c>
      <c r="D7">
        <f>'Answer Report 2'!E25</f>
        <v>16</v>
      </c>
      <c r="E7">
        <f t="shared" si="0"/>
        <v>0</v>
      </c>
    </row>
    <row r="8" spans="3:5" x14ac:dyDescent="0.25">
      <c r="C8">
        <f>'Answer Report 1'!E26</f>
        <v>19</v>
      </c>
      <c r="D8">
        <f>'Answer Report 2'!E26</f>
        <v>19</v>
      </c>
      <c r="E8">
        <f t="shared" si="0"/>
        <v>0</v>
      </c>
    </row>
    <row r="9" spans="3:5" x14ac:dyDescent="0.25">
      <c r="C9">
        <f>'Answer Report 1'!E27</f>
        <v>36</v>
      </c>
      <c r="D9">
        <f>'Answer Report 2'!E27</f>
        <v>36</v>
      </c>
      <c r="E9">
        <f t="shared" si="0"/>
        <v>0</v>
      </c>
    </row>
    <row r="10" spans="3:5" x14ac:dyDescent="0.25">
      <c r="C10">
        <f>'Answer Report 1'!E28</f>
        <v>0</v>
      </c>
      <c r="D10">
        <f>'Answer Report 2'!E28</f>
        <v>0</v>
      </c>
      <c r="E10">
        <f t="shared" si="0"/>
        <v>0</v>
      </c>
    </row>
    <row r="11" spans="3:5" x14ac:dyDescent="0.25">
      <c r="C11">
        <f>'Answer Report 1'!E29</f>
        <v>0</v>
      </c>
      <c r="D11">
        <f>'Answer Report 2'!E29</f>
        <v>0</v>
      </c>
      <c r="E11">
        <f t="shared" si="0"/>
        <v>0</v>
      </c>
    </row>
    <row r="12" spans="3:5" x14ac:dyDescent="0.25">
      <c r="C12">
        <f>'Answer Report 1'!E30</f>
        <v>0</v>
      </c>
      <c r="D12">
        <f>'Answer Report 2'!E30</f>
        <v>0</v>
      </c>
      <c r="E1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6AEC-1B58-4BC1-9828-893B90E321C5}">
  <sheetPr>
    <tabColor rgb="FFFFC000"/>
  </sheetPr>
  <dimension ref="A2:K25"/>
  <sheetViews>
    <sheetView tabSelected="1" zoomScale="120" zoomScaleNormal="120" workbookViewId="0">
      <selection activeCell="H19" sqref="H19"/>
    </sheetView>
  </sheetViews>
  <sheetFormatPr defaultColWidth="0" defaultRowHeight="15" x14ac:dyDescent="0.25"/>
  <cols>
    <col min="1" max="1" width="3" style="45" customWidth="1"/>
    <col min="2" max="2" width="7.28515625" style="45" customWidth="1"/>
    <col min="3" max="3" width="16.7109375" style="45" customWidth="1"/>
    <col min="4" max="4" width="14.5703125" style="45" customWidth="1"/>
    <col min="5" max="5" width="12.28515625" style="45" bestFit="1" customWidth="1"/>
    <col min="6" max="6" width="22.28515625" style="45" customWidth="1"/>
    <col min="7" max="7" width="15.5703125" style="45" customWidth="1"/>
    <col min="8" max="8" width="21.42578125" style="45" customWidth="1"/>
    <col min="9" max="9" width="15.28515625" style="45" hidden="1" customWidth="1"/>
    <col min="10" max="10" width="17.5703125" style="45" hidden="1" customWidth="1"/>
    <col min="11" max="11" width="0" style="45" hidden="1" customWidth="1"/>
    <col min="12" max="16384" width="9.140625" style="45" hidden="1"/>
  </cols>
  <sheetData>
    <row r="2" spans="2:11" x14ac:dyDescent="0.25">
      <c r="F2" s="46" t="s">
        <v>72</v>
      </c>
    </row>
    <row r="3" spans="2:11" s="47" customFormat="1" ht="45" customHeight="1" x14ac:dyDescent="0.25">
      <c r="C3" s="48" t="s">
        <v>0</v>
      </c>
      <c r="D3" s="48" t="s">
        <v>1</v>
      </c>
      <c r="E3" s="49" t="s">
        <v>7</v>
      </c>
      <c r="F3" s="48" t="s">
        <v>10</v>
      </c>
      <c r="G3" s="48" t="s">
        <v>8</v>
      </c>
      <c r="H3" s="45"/>
      <c r="I3" s="45"/>
      <c r="J3" s="45"/>
    </row>
    <row r="4" spans="2:11" x14ac:dyDescent="0.25">
      <c r="B4" s="50"/>
      <c r="C4" s="51">
        <v>1</v>
      </c>
      <c r="D4" s="52">
        <v>25</v>
      </c>
      <c r="E4" s="53">
        <v>45000</v>
      </c>
      <c r="F4" s="54">
        <v>3</v>
      </c>
      <c r="G4" s="55">
        <f>E4*F4</f>
        <v>135000</v>
      </c>
    </row>
    <row r="5" spans="2:11" x14ac:dyDescent="0.25">
      <c r="C5" s="56">
        <v>2</v>
      </c>
      <c r="D5" s="52">
        <v>30</v>
      </c>
      <c r="E5" s="53">
        <v>63000</v>
      </c>
      <c r="F5" s="54">
        <v>22</v>
      </c>
      <c r="G5" s="55">
        <f t="shared" ref="G5:G10" si="0">E5*F5</f>
        <v>1386000</v>
      </c>
    </row>
    <row r="6" spans="2:11" x14ac:dyDescent="0.25">
      <c r="C6" s="51">
        <v>3</v>
      </c>
      <c r="D6" s="52">
        <v>47</v>
      </c>
      <c r="E6" s="53">
        <v>27500</v>
      </c>
      <c r="F6" s="54">
        <v>0</v>
      </c>
      <c r="G6" s="55">
        <f t="shared" si="0"/>
        <v>0</v>
      </c>
    </row>
    <row r="7" spans="2:11" x14ac:dyDescent="0.25">
      <c r="C7" s="56">
        <v>4</v>
      </c>
      <c r="D7" s="52">
        <v>53</v>
      </c>
      <c r="E7" s="53">
        <v>19500</v>
      </c>
      <c r="F7" s="54">
        <v>1</v>
      </c>
      <c r="G7" s="55">
        <f t="shared" si="0"/>
        <v>19500</v>
      </c>
    </row>
    <row r="8" spans="2:11" x14ac:dyDescent="0.25">
      <c r="C8" s="51">
        <v>5</v>
      </c>
      <c r="D8" s="52">
        <v>16</v>
      </c>
      <c r="E8" s="53">
        <v>71000</v>
      </c>
      <c r="F8" s="54">
        <v>16</v>
      </c>
      <c r="G8" s="55">
        <f t="shared" si="0"/>
        <v>1136000</v>
      </c>
    </row>
    <row r="9" spans="2:11" x14ac:dyDescent="0.25">
      <c r="C9" s="51">
        <v>6</v>
      </c>
      <c r="D9" s="52">
        <v>19</v>
      </c>
      <c r="E9" s="53">
        <v>56000</v>
      </c>
      <c r="F9" s="54">
        <v>19</v>
      </c>
      <c r="G9" s="55">
        <f t="shared" si="0"/>
        <v>1064000</v>
      </c>
    </row>
    <row r="10" spans="2:11" x14ac:dyDescent="0.25">
      <c r="C10" s="51">
        <v>7</v>
      </c>
      <c r="D10" s="52">
        <v>36</v>
      </c>
      <c r="E10" s="53">
        <v>48500</v>
      </c>
      <c r="F10" s="54">
        <v>36</v>
      </c>
      <c r="G10" s="55">
        <f t="shared" si="0"/>
        <v>1746000</v>
      </c>
    </row>
    <row r="11" spans="2:11" ht="30.75" thickBot="1" x14ac:dyDescent="0.3">
      <c r="C11" s="57" t="s">
        <v>70</v>
      </c>
      <c r="D11" s="58">
        <f>SUM(D4:D10)</f>
        <v>226</v>
      </c>
      <c r="E11" s="58"/>
      <c r="F11" s="59">
        <f>SUM(F4:F10)</f>
        <v>97</v>
      </c>
      <c r="G11" s="60">
        <f>SUM(G4:G10)</f>
        <v>5486500</v>
      </c>
      <c r="H11" s="61" t="s">
        <v>73</v>
      </c>
      <c r="K11" s="62"/>
    </row>
    <row r="12" spans="2:11" x14ac:dyDescent="0.25">
      <c r="C12" s="63"/>
      <c r="D12" s="63"/>
      <c r="E12" s="63"/>
      <c r="F12" s="63"/>
      <c r="G12" s="63"/>
    </row>
    <row r="13" spans="2:11" x14ac:dyDescent="0.25">
      <c r="C13" s="63"/>
      <c r="D13" s="63"/>
      <c r="E13" s="63"/>
      <c r="F13" s="63"/>
      <c r="G13" s="63"/>
    </row>
    <row r="14" spans="2:11" ht="30" x14ac:dyDescent="0.25">
      <c r="C14" s="48" t="s">
        <v>0</v>
      </c>
      <c r="D14" s="48" t="s">
        <v>2</v>
      </c>
      <c r="E14" s="48" t="s">
        <v>4</v>
      </c>
      <c r="F14" s="48" t="s">
        <v>5</v>
      </c>
      <c r="G14" s="48" t="s">
        <v>3</v>
      </c>
    </row>
    <row r="15" spans="2:11" x14ac:dyDescent="0.25">
      <c r="C15" s="51">
        <v>1</v>
      </c>
      <c r="D15" s="64">
        <v>6</v>
      </c>
      <c r="E15" s="64">
        <v>12</v>
      </c>
      <c r="F15" s="64">
        <v>0</v>
      </c>
      <c r="G15" s="64">
        <v>5</v>
      </c>
    </row>
    <row r="16" spans="2:11" x14ac:dyDescent="0.25">
      <c r="C16" s="51">
        <v>2</v>
      </c>
      <c r="D16" s="64">
        <v>9</v>
      </c>
      <c r="E16" s="64">
        <v>16</v>
      </c>
      <c r="F16" s="64">
        <v>4</v>
      </c>
      <c r="G16" s="64">
        <v>8</v>
      </c>
    </row>
    <row r="17" spans="3:8" x14ac:dyDescent="0.25">
      <c r="C17" s="51">
        <v>3</v>
      </c>
      <c r="D17" s="64">
        <v>4</v>
      </c>
      <c r="E17" s="64">
        <v>10</v>
      </c>
      <c r="F17" s="64">
        <v>4</v>
      </c>
      <c r="G17" s="64">
        <v>5</v>
      </c>
    </row>
    <row r="18" spans="3:8" x14ac:dyDescent="0.25">
      <c r="C18" s="51">
        <v>4</v>
      </c>
      <c r="D18" s="64">
        <v>4</v>
      </c>
      <c r="E18" s="64">
        <v>5</v>
      </c>
      <c r="F18" s="64">
        <v>0</v>
      </c>
      <c r="G18" s="64">
        <v>7</v>
      </c>
    </row>
    <row r="19" spans="3:8" x14ac:dyDescent="0.25">
      <c r="C19" s="51">
        <v>5</v>
      </c>
      <c r="D19" s="64">
        <v>7</v>
      </c>
      <c r="E19" s="64">
        <v>10</v>
      </c>
      <c r="F19" s="64">
        <v>8</v>
      </c>
      <c r="G19" s="64">
        <v>4</v>
      </c>
    </row>
    <row r="20" spans="3:8" x14ac:dyDescent="0.25">
      <c r="C20" s="51">
        <v>6</v>
      </c>
      <c r="D20" s="64">
        <v>10</v>
      </c>
      <c r="E20" s="64">
        <v>5</v>
      </c>
      <c r="F20" s="64">
        <v>7</v>
      </c>
      <c r="G20" s="64">
        <v>0</v>
      </c>
    </row>
    <row r="21" spans="3:8" x14ac:dyDescent="0.25">
      <c r="C21" s="51">
        <v>7</v>
      </c>
      <c r="D21" s="64">
        <v>6</v>
      </c>
      <c r="E21" s="64">
        <v>7</v>
      </c>
      <c r="F21" s="64">
        <v>10</v>
      </c>
      <c r="G21" s="64">
        <v>3</v>
      </c>
    </row>
    <row r="22" spans="3:8" x14ac:dyDescent="0.25">
      <c r="C22" s="63"/>
      <c r="D22" s="65">
        <v>800</v>
      </c>
      <c r="E22" s="65">
        <v>900</v>
      </c>
      <c r="F22" s="65">
        <v>712</v>
      </c>
      <c r="G22" s="65">
        <v>375</v>
      </c>
      <c r="H22" s="61" t="s">
        <v>88</v>
      </c>
    </row>
    <row r="23" spans="3:8" x14ac:dyDescent="0.25">
      <c r="C23" s="66" t="s">
        <v>9</v>
      </c>
      <c r="D23" s="54">
        <f>SUMPRODUCT($F$4:$F$10,D15:D21)</f>
        <v>738</v>
      </c>
      <c r="E23" s="54">
        <f t="shared" ref="E23:G23" si="1">SUMPRODUCT($F$4:$F$10,E15:E21)</f>
        <v>900</v>
      </c>
      <c r="F23" s="54">
        <f t="shared" si="1"/>
        <v>709</v>
      </c>
      <c r="G23" s="54">
        <f t="shared" si="1"/>
        <v>370</v>
      </c>
    </row>
    <row r="24" spans="3:8" x14ac:dyDescent="0.25">
      <c r="C24" s="63"/>
      <c r="D24" s="63"/>
      <c r="E24" s="63"/>
      <c r="F24" s="63"/>
      <c r="G24" s="63"/>
    </row>
    <row r="25" spans="3:8" x14ac:dyDescent="0.25">
      <c r="C25" s="63"/>
      <c r="D25" s="63"/>
      <c r="E25" s="63"/>
      <c r="F25" s="63"/>
      <c r="G25" s="63"/>
    </row>
  </sheetData>
  <scenarios current="0">
    <scenario name="sena1" count="7" user="Michael Aboagye" comment="Created by Michael Aboagye on 8/21/2024">
      <inputCells r="F4" val="5.32203389830506" numFmtId="43"/>
      <inputCells r="F5" val="19.75" numFmtId="43"/>
      <inputCells r="F6" val="0" numFmtId="43"/>
      <inputCells r="F7" val="2.6271186440678" numFmtId="43"/>
      <inputCells r="F8" val="16" numFmtId="43"/>
      <inputCells r="F9" val="19" numFmtId="43"/>
      <inputCells r="F10" val="36" numFmtId="43"/>
    </scenario>
    <scenario name="sen1" count="7" user="Michael Aboagye" comment="Created by Michael Aboagye on 8/21/2024">
      <inputCells r="F4" val="5.44067796610168" numFmtId="43"/>
      <inputCells r="F5" val="19.75" numFmtId="43"/>
      <inputCells r="F6" val="0" numFmtId="43"/>
      <inputCells r="F7" val="2.54237288135592" numFmtId="43"/>
      <inputCells r="F8" val="16" numFmtId="43"/>
      <inputCells r="F9" val="19" numFmtId="43"/>
      <inputCells r="F10" val="36" numFmtId="43"/>
    </scenario>
    <scenario name="S13" count="7" user="Michael Aboagye" comment="Created by Michael Aboagye on 8/21/2024">
      <inputCells r="F4" val="5.44067796610168" numFmtId="43"/>
      <inputCells r="F5" val="19.75" numFmtId="43"/>
      <inputCells r="F6" val="0" numFmtId="43"/>
      <inputCells r="F7" val="2.54237288135592" numFmtId="43"/>
      <inputCells r="F8" val="16" numFmtId="43"/>
      <inputCells r="F9" val="19" numFmtId="43"/>
      <inputCells r="F10" val="36" numFmtId="43"/>
    </scenario>
    <scenario name="SCN3" count="7" user="Michael Aboagye" comment="Created by Michael Aboagye on 8/22/2024">
      <inputCells r="F4" val="25" numFmtId="43"/>
      <inputCells r="F5" val="0" numFmtId="43"/>
      <inputCells r="F6" val="0" numFmtId="43"/>
      <inputCells r="F7" val="6.21090909090909" numFmtId="43"/>
      <inputCells r="F8" val="17.2872727272727" numFmtId="43"/>
      <inputCells r="F9" val="28.8145454545455" numFmtId="43"/>
      <inputCells r="F10" val="36" numFmtId="43"/>
    </scenario>
  </scenario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29D2-2EC7-4CCB-A61B-28441F614DD9}">
  <dimension ref="A1:K23"/>
  <sheetViews>
    <sheetView topLeftCell="A4" zoomScale="120" zoomScaleNormal="120" workbookViewId="0">
      <selection activeCell="N17" sqref="N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52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9" x14ac:dyDescent="0.25">
      <c r="A1" s="1" t="s">
        <v>11</v>
      </c>
    </row>
    <row r="2" spans="1:9" x14ac:dyDescent="0.25">
      <c r="A2" s="1" t="s">
        <v>21</v>
      </c>
    </row>
    <row r="3" spans="1:9" x14ac:dyDescent="0.25">
      <c r="A3" s="1" t="s">
        <v>101</v>
      </c>
    </row>
    <row r="6" spans="1:9" ht="15.75" thickBot="1" x14ac:dyDescent="0.3">
      <c r="A6" t="s">
        <v>12</v>
      </c>
    </row>
    <row r="7" spans="1:9" x14ac:dyDescent="0.25">
      <c r="B7" s="4"/>
      <c r="C7" s="4"/>
      <c r="D7" s="4" t="s">
        <v>15</v>
      </c>
      <c r="E7" s="4" t="s">
        <v>17</v>
      </c>
      <c r="F7" s="83" t="s">
        <v>56</v>
      </c>
      <c r="G7" s="85" t="s">
        <v>58</v>
      </c>
      <c r="H7" s="85" t="s">
        <v>58</v>
      </c>
      <c r="I7" s="4"/>
    </row>
    <row r="8" spans="1:9" ht="15.75" thickBot="1" x14ac:dyDescent="0.3">
      <c r="B8" s="5" t="s">
        <v>13</v>
      </c>
      <c r="C8" s="5" t="s">
        <v>14</v>
      </c>
      <c r="D8" s="5" t="s">
        <v>16</v>
      </c>
      <c r="E8" s="5" t="s">
        <v>55</v>
      </c>
      <c r="F8" s="84" t="s">
        <v>57</v>
      </c>
      <c r="G8" s="86" t="s">
        <v>59</v>
      </c>
      <c r="H8" s="86" t="s">
        <v>60</v>
      </c>
      <c r="I8" s="5"/>
    </row>
    <row r="9" spans="1:9" x14ac:dyDescent="0.25">
      <c r="B9" s="2" t="s">
        <v>22</v>
      </c>
      <c r="C9" s="2" t="s">
        <v>10</v>
      </c>
      <c r="D9" s="2">
        <v>1.6610169491525286</v>
      </c>
      <c r="E9" s="19">
        <v>0</v>
      </c>
      <c r="F9" s="2">
        <v>45000</v>
      </c>
      <c r="G9" s="2">
        <v>1800.0000000000175</v>
      </c>
      <c r="H9" s="2">
        <v>6160.9589041095878</v>
      </c>
      <c r="I9" s="2">
        <v>1</v>
      </c>
    </row>
    <row r="10" spans="1:9" x14ac:dyDescent="0.25">
      <c r="B10" s="2" t="s">
        <v>23</v>
      </c>
      <c r="C10" s="2" t="s">
        <v>10</v>
      </c>
      <c r="D10" s="2">
        <v>22.750000000000011</v>
      </c>
      <c r="E10" s="19">
        <v>0</v>
      </c>
      <c r="F10" s="2">
        <v>63000</v>
      </c>
      <c r="G10" s="2">
        <v>6098.3050847457607</v>
      </c>
      <c r="H10" s="2">
        <v>2796.6101694915365</v>
      </c>
      <c r="I10" s="2">
        <v>2</v>
      </c>
    </row>
    <row r="11" spans="1:9" x14ac:dyDescent="0.25">
      <c r="B11" s="2" t="s">
        <v>24</v>
      </c>
      <c r="C11" s="2" t="s">
        <v>10</v>
      </c>
      <c r="D11" s="2">
        <v>0</v>
      </c>
      <c r="E11" s="19">
        <v>-12923.728813559319</v>
      </c>
      <c r="F11" s="2">
        <v>27500</v>
      </c>
      <c r="G11" s="2">
        <v>12923.728813559319</v>
      </c>
      <c r="H11" s="2">
        <v>1E+30</v>
      </c>
      <c r="I11" s="2">
        <v>3</v>
      </c>
    </row>
    <row r="12" spans="1:9" x14ac:dyDescent="0.25">
      <c r="B12" s="2" t="s">
        <v>25</v>
      </c>
      <c r="C12" s="2" t="s">
        <v>10</v>
      </c>
      <c r="D12" s="2">
        <v>1.8135593220338975</v>
      </c>
      <c r="E12" s="19">
        <v>0</v>
      </c>
      <c r="F12" s="2">
        <v>19500</v>
      </c>
      <c r="G12" s="2">
        <v>10312.500000000047</v>
      </c>
      <c r="H12" s="2">
        <v>750.0000000000075</v>
      </c>
      <c r="I12" s="2">
        <v>4</v>
      </c>
    </row>
    <row r="13" spans="1:9" x14ac:dyDescent="0.25">
      <c r="B13" s="2" t="s">
        <v>26</v>
      </c>
      <c r="C13" s="2" t="s">
        <v>10</v>
      </c>
      <c r="D13" s="2">
        <v>16</v>
      </c>
      <c r="E13" s="19">
        <v>27932.203389830502</v>
      </c>
      <c r="F13" s="2">
        <v>71000</v>
      </c>
      <c r="G13" s="2">
        <v>1E+30</v>
      </c>
      <c r="H13" s="2">
        <v>27932.203389830502</v>
      </c>
      <c r="I13" s="2">
        <v>5</v>
      </c>
    </row>
    <row r="14" spans="1:9" x14ac:dyDescent="0.25">
      <c r="B14" s="2" t="s">
        <v>27</v>
      </c>
      <c r="C14" s="2" t="s">
        <v>10</v>
      </c>
      <c r="D14" s="2">
        <v>19</v>
      </c>
      <c r="E14" s="19">
        <v>32673.728813559315</v>
      </c>
      <c r="F14" s="2">
        <v>56000</v>
      </c>
      <c r="G14" s="2">
        <v>1E+30</v>
      </c>
      <c r="H14" s="2">
        <v>32673.728813559315</v>
      </c>
      <c r="I14" s="2">
        <v>6</v>
      </c>
    </row>
    <row r="15" spans="1:9" ht="15.75" thickBot="1" x14ac:dyDescent="0.3">
      <c r="B15" s="3" t="s">
        <v>28</v>
      </c>
      <c r="C15" s="3" t="s">
        <v>10</v>
      </c>
      <c r="D15" s="3">
        <v>36</v>
      </c>
      <c r="E15" s="20">
        <v>15245.762711864389</v>
      </c>
      <c r="F15" s="3">
        <v>48500</v>
      </c>
      <c r="G15" s="3">
        <v>1E+30</v>
      </c>
      <c r="H15" s="3">
        <v>15245.762711864389</v>
      </c>
      <c r="I15" s="3">
        <v>7</v>
      </c>
    </row>
    <row r="17" spans="1:11" ht="15.75" thickBot="1" x14ac:dyDescent="0.3">
      <c r="A17" t="s">
        <v>18</v>
      </c>
    </row>
    <row r="18" spans="1:11" x14ac:dyDescent="0.25">
      <c r="B18" s="4"/>
      <c r="C18" s="4"/>
      <c r="D18" s="4" t="s">
        <v>15</v>
      </c>
      <c r="E18" s="4" t="s">
        <v>61</v>
      </c>
      <c r="F18" s="4" t="s">
        <v>63</v>
      </c>
      <c r="G18" s="4" t="s">
        <v>58</v>
      </c>
      <c r="H18" s="4" t="s">
        <v>58</v>
      </c>
    </row>
    <row r="19" spans="1:11" ht="15.75" thickBot="1" x14ac:dyDescent="0.3">
      <c r="B19" s="5" t="s">
        <v>13</v>
      </c>
      <c r="C19" s="5" t="s">
        <v>14</v>
      </c>
      <c r="D19" s="5" t="s">
        <v>16</v>
      </c>
      <c r="E19" s="5" t="s">
        <v>62</v>
      </c>
      <c r="F19" s="5" t="s">
        <v>64</v>
      </c>
      <c r="G19" s="5" t="s">
        <v>59</v>
      </c>
      <c r="H19" s="5" t="s">
        <v>60</v>
      </c>
    </row>
    <row r="20" spans="1:11" x14ac:dyDescent="0.25">
      <c r="B20" s="2" t="s">
        <v>19</v>
      </c>
      <c r="C20" s="2" t="s">
        <v>76</v>
      </c>
      <c r="D20" s="2">
        <v>739.97033898305085</v>
      </c>
      <c r="E20" s="2">
        <v>0</v>
      </c>
      <c r="F20" s="2">
        <v>800</v>
      </c>
      <c r="G20" s="2">
        <v>1E+30</v>
      </c>
      <c r="H20" s="2">
        <v>60.029661016949149</v>
      </c>
    </row>
    <row r="21" spans="1:11" x14ac:dyDescent="0.25">
      <c r="B21" s="2" t="s">
        <v>20</v>
      </c>
      <c r="C21" s="2" t="s">
        <v>78</v>
      </c>
      <c r="D21" s="2">
        <v>900</v>
      </c>
      <c r="E21" s="2">
        <v>3686.4406779661003</v>
      </c>
      <c r="F21" s="2">
        <v>900</v>
      </c>
      <c r="G21" s="2">
        <v>21.399999999999984</v>
      </c>
      <c r="H21" s="2">
        <v>13.999999999999892</v>
      </c>
    </row>
    <row r="22" spans="1:11" x14ac:dyDescent="0.25">
      <c r="B22" s="2" t="s">
        <v>30</v>
      </c>
      <c r="C22" s="2" t="s">
        <v>80</v>
      </c>
      <c r="D22" s="2">
        <v>712</v>
      </c>
      <c r="E22" s="2">
        <v>699.15254237288354</v>
      </c>
      <c r="F22" s="2">
        <v>712</v>
      </c>
      <c r="G22" s="2">
        <v>5.4444444444444038</v>
      </c>
      <c r="H22" s="2">
        <v>76.500000000000114</v>
      </c>
      <c r="I22">
        <f>E22+G22</f>
        <v>704.596986817328</v>
      </c>
      <c r="J22">
        <f>E22-H22</f>
        <v>622.65254237288343</v>
      </c>
      <c r="K22">
        <f>E22*12</f>
        <v>8389.8305084746025</v>
      </c>
    </row>
    <row r="23" spans="1:11" ht="15.75" thickBot="1" x14ac:dyDescent="0.3">
      <c r="B23" s="3" t="s">
        <v>29</v>
      </c>
      <c r="C23" s="3" t="s">
        <v>82</v>
      </c>
      <c r="D23" s="3">
        <v>375</v>
      </c>
      <c r="E23" s="3">
        <v>152.54237288135744</v>
      </c>
      <c r="F23" s="3">
        <v>375</v>
      </c>
      <c r="G23" s="3">
        <v>19.599999999999834</v>
      </c>
      <c r="H23" s="3">
        <v>8.9166666666666625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18BB-F9B2-4C1D-9B3A-D89709059B34}">
  <dimension ref="A1:K23"/>
  <sheetViews>
    <sheetView zoomScale="120" zoomScaleNormal="120" workbookViewId="0">
      <selection activeCell="K22" sqref="K22"/>
    </sheetView>
  </sheetViews>
  <sheetFormatPr defaultRowHeight="15" x14ac:dyDescent="0.25"/>
  <cols>
    <col min="1" max="1" width="2.28515625" customWidth="1"/>
    <col min="2" max="2" width="6.28515625" bestFit="1" customWidth="1"/>
    <col min="3" max="3" width="52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  <col min="9" max="9" width="10" bestFit="1" customWidth="1"/>
  </cols>
  <sheetData>
    <row r="1" spans="1:8" x14ac:dyDescent="0.25">
      <c r="A1" s="1" t="s">
        <v>11</v>
      </c>
    </row>
    <row r="2" spans="1:8" x14ac:dyDescent="0.25">
      <c r="A2" s="1" t="s">
        <v>21</v>
      </c>
    </row>
    <row r="3" spans="1:8" x14ac:dyDescent="0.25">
      <c r="A3" s="1" t="s">
        <v>100</v>
      </c>
    </row>
    <row r="6" spans="1:8" ht="15.75" thickBot="1" x14ac:dyDescent="0.3">
      <c r="A6" t="s">
        <v>12</v>
      </c>
    </row>
    <row r="7" spans="1:8" x14ac:dyDescent="0.25">
      <c r="B7" s="4"/>
      <c r="C7" s="4"/>
      <c r="D7" s="4" t="s">
        <v>15</v>
      </c>
      <c r="E7" s="4" t="s">
        <v>17</v>
      </c>
      <c r="F7" s="4" t="s">
        <v>56</v>
      </c>
      <c r="G7" s="4" t="s">
        <v>58</v>
      </c>
      <c r="H7" s="4" t="s">
        <v>58</v>
      </c>
    </row>
    <row r="8" spans="1:8" ht="15.75" thickBot="1" x14ac:dyDescent="0.3">
      <c r="B8" s="5" t="s">
        <v>13</v>
      </c>
      <c r="C8" s="5" t="s">
        <v>14</v>
      </c>
      <c r="D8" s="5" t="s">
        <v>16</v>
      </c>
      <c r="E8" s="5" t="s">
        <v>55</v>
      </c>
      <c r="F8" s="5" t="s">
        <v>57</v>
      </c>
      <c r="G8" s="5" t="s">
        <v>59</v>
      </c>
      <c r="H8" s="5" t="s">
        <v>60</v>
      </c>
    </row>
    <row r="9" spans="1:8" x14ac:dyDescent="0.25">
      <c r="B9" s="2" t="s">
        <v>22</v>
      </c>
      <c r="C9" s="2" t="s">
        <v>10</v>
      </c>
      <c r="D9" s="2">
        <v>2.5762711864406795</v>
      </c>
      <c r="E9" s="2">
        <v>0</v>
      </c>
      <c r="F9" s="2">
        <v>45000</v>
      </c>
      <c r="G9" s="2">
        <v>1799.9999999997672</v>
      </c>
      <c r="H9" s="2">
        <v>6160.9589041095915</v>
      </c>
    </row>
    <row r="10" spans="1:8" x14ac:dyDescent="0.25">
      <c r="B10" s="2" t="s">
        <v>23</v>
      </c>
      <c r="C10" s="2" t="s">
        <v>10</v>
      </c>
      <c r="D10" s="2">
        <v>20.749999999999996</v>
      </c>
      <c r="E10" s="2">
        <v>0</v>
      </c>
      <c r="F10" s="2">
        <v>63000</v>
      </c>
      <c r="G10" s="2">
        <v>6098.3050847457671</v>
      </c>
      <c r="H10" s="2">
        <v>2796.6101694915319</v>
      </c>
    </row>
    <row r="11" spans="1:8" x14ac:dyDescent="0.25">
      <c r="B11" s="2" t="s">
        <v>24</v>
      </c>
      <c r="C11" s="2" t="s">
        <v>10</v>
      </c>
      <c r="D11" s="2">
        <v>2</v>
      </c>
      <c r="E11" s="2">
        <v>-12923.728813559323</v>
      </c>
      <c r="F11" s="2">
        <v>27500</v>
      </c>
      <c r="G11" s="2">
        <v>12923.728813559323</v>
      </c>
      <c r="H11" s="2">
        <v>1E+30</v>
      </c>
    </row>
    <row r="12" spans="1:8" x14ac:dyDescent="0.25">
      <c r="B12" s="2" t="s">
        <v>25</v>
      </c>
      <c r="C12" s="2" t="s">
        <v>10</v>
      </c>
      <c r="D12" s="2">
        <v>2.0169491525423697</v>
      </c>
      <c r="E12" s="2">
        <v>0</v>
      </c>
      <c r="F12" s="2">
        <v>19500</v>
      </c>
      <c r="G12" s="2">
        <v>10312.500000000027</v>
      </c>
      <c r="H12" s="2">
        <v>749.99999999992588</v>
      </c>
    </row>
    <row r="13" spans="1:8" x14ac:dyDescent="0.25">
      <c r="B13" s="2" t="s">
        <v>26</v>
      </c>
      <c r="C13" s="2" t="s">
        <v>10</v>
      </c>
      <c r="D13" s="2">
        <v>16</v>
      </c>
      <c r="E13" s="2">
        <v>27932.203389830498</v>
      </c>
      <c r="F13" s="2">
        <v>71000</v>
      </c>
      <c r="G13" s="2">
        <v>1E+30</v>
      </c>
      <c r="H13" s="2">
        <v>27932.203389830498</v>
      </c>
    </row>
    <row r="14" spans="1:8" x14ac:dyDescent="0.25">
      <c r="B14" s="2" t="s">
        <v>27</v>
      </c>
      <c r="C14" s="2" t="s">
        <v>10</v>
      </c>
      <c r="D14" s="2">
        <v>19</v>
      </c>
      <c r="E14" s="2">
        <v>32673.728813559304</v>
      </c>
      <c r="F14" s="2">
        <v>56000</v>
      </c>
      <c r="G14" s="2">
        <v>1E+30</v>
      </c>
      <c r="H14" s="2">
        <v>32673.728813559304</v>
      </c>
    </row>
    <row r="15" spans="1:8" ht="15.75" thickBot="1" x14ac:dyDescent="0.3">
      <c r="B15" s="3" t="s">
        <v>28</v>
      </c>
      <c r="C15" s="3" t="s">
        <v>10</v>
      </c>
      <c r="D15" s="3">
        <v>36</v>
      </c>
      <c r="E15" s="3">
        <v>15245.7627118644</v>
      </c>
      <c r="F15" s="3">
        <v>48500</v>
      </c>
      <c r="G15" s="3">
        <v>1E+30</v>
      </c>
      <c r="H15" s="3">
        <v>15245.7627118644</v>
      </c>
    </row>
    <row r="17" spans="1:11" ht="15.75" thickBot="1" x14ac:dyDescent="0.3">
      <c r="A17" t="s">
        <v>18</v>
      </c>
    </row>
    <row r="18" spans="1:11" x14ac:dyDescent="0.25">
      <c r="B18" s="4"/>
      <c r="C18" s="4"/>
      <c r="D18" s="4" t="s">
        <v>15</v>
      </c>
      <c r="E18" s="4" t="s">
        <v>61</v>
      </c>
      <c r="F18" s="4" t="s">
        <v>63</v>
      </c>
      <c r="G18" s="4" t="s">
        <v>58</v>
      </c>
      <c r="H18" s="4" t="s">
        <v>58</v>
      </c>
    </row>
    <row r="19" spans="1:11" ht="15.75" thickBot="1" x14ac:dyDescent="0.3">
      <c r="B19" s="5" t="s">
        <v>13</v>
      </c>
      <c r="C19" s="5" t="s">
        <v>14</v>
      </c>
      <c r="D19" s="5" t="s">
        <v>16</v>
      </c>
      <c r="E19" s="5" t="s">
        <v>62</v>
      </c>
      <c r="F19" s="5" t="s">
        <v>64</v>
      </c>
      <c r="G19" s="5" t="s">
        <v>59</v>
      </c>
      <c r="H19" s="5" t="s">
        <v>60</v>
      </c>
    </row>
    <row r="20" spans="1:11" x14ac:dyDescent="0.25">
      <c r="B20" s="2" t="s">
        <v>19</v>
      </c>
      <c r="C20" s="2" t="s">
        <v>76</v>
      </c>
      <c r="D20" s="2">
        <v>736.27542372881351</v>
      </c>
      <c r="E20" s="2">
        <v>0</v>
      </c>
      <c r="F20" s="2">
        <v>800</v>
      </c>
      <c r="G20" s="2">
        <v>1E+30</v>
      </c>
      <c r="H20" s="2">
        <v>63.7245762711864</v>
      </c>
    </row>
    <row r="21" spans="1:11" x14ac:dyDescent="0.25">
      <c r="B21" s="2" t="s">
        <v>20</v>
      </c>
      <c r="C21" s="2" t="s">
        <v>78</v>
      </c>
      <c r="D21" s="2">
        <v>900</v>
      </c>
      <c r="E21" s="2">
        <v>3686.4406779661067</v>
      </c>
      <c r="F21" s="2">
        <v>900</v>
      </c>
      <c r="G21" s="2">
        <v>23.799999999999997</v>
      </c>
      <c r="H21" s="2">
        <v>21.714285714285634</v>
      </c>
    </row>
    <row r="22" spans="1:11" x14ac:dyDescent="0.25">
      <c r="B22" s="2" t="s">
        <v>30</v>
      </c>
      <c r="C22" s="2" t="s">
        <v>80</v>
      </c>
      <c r="D22" s="2">
        <v>712</v>
      </c>
      <c r="E22" s="21">
        <v>699.15254237288218</v>
      </c>
      <c r="F22" s="2">
        <v>712</v>
      </c>
      <c r="G22" s="2">
        <v>8.4444444444444535</v>
      </c>
      <c r="H22" s="2">
        <v>73.500000000000028</v>
      </c>
      <c r="I22">
        <f>E22+G22</f>
        <v>707.59698681732664</v>
      </c>
      <c r="J22">
        <f>E22-H22</f>
        <v>625.65254237288218</v>
      </c>
      <c r="K22" s="82">
        <f>12*E22</f>
        <v>8389.8305084745862</v>
      </c>
    </row>
    <row r="23" spans="1:11" ht="15.75" thickBot="1" x14ac:dyDescent="0.3">
      <c r="B23" s="3" t="s">
        <v>29</v>
      </c>
      <c r="C23" s="3" t="s">
        <v>82</v>
      </c>
      <c r="D23" s="3">
        <v>375</v>
      </c>
      <c r="E23" s="3">
        <v>152.54237288134038</v>
      </c>
      <c r="F23" s="3">
        <v>375</v>
      </c>
      <c r="G23" s="3">
        <v>30.399999999999185</v>
      </c>
      <c r="H23" s="3">
        <v>9.9166666666666821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B8E68-AA51-4A93-98B7-944AF51E3749}">
  <dimension ref="A1:G43"/>
  <sheetViews>
    <sheetView showGridLines="0" topLeftCell="A7" workbookViewId="0"/>
  </sheetViews>
  <sheetFormatPr defaultRowHeight="15" x14ac:dyDescent="0.25"/>
  <cols>
    <col min="1" max="1" width="2.28515625" customWidth="1"/>
    <col min="2" max="2" width="18.28515625" bestFit="1" customWidth="1"/>
    <col min="3" max="3" width="52" bestFit="1" customWidth="1"/>
    <col min="4" max="5" width="13.710937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31</v>
      </c>
    </row>
    <row r="2" spans="1:5" x14ac:dyDescent="0.25">
      <c r="A2" s="1" t="s">
        <v>21</v>
      </c>
    </row>
    <row r="3" spans="1:5" x14ac:dyDescent="0.25">
      <c r="A3" s="1" t="s">
        <v>102</v>
      </c>
    </row>
    <row r="4" spans="1:5" x14ac:dyDescent="0.25">
      <c r="A4" s="1" t="s">
        <v>103</v>
      </c>
    </row>
    <row r="5" spans="1:5" x14ac:dyDescent="0.25">
      <c r="A5" s="1" t="s">
        <v>33</v>
      </c>
    </row>
    <row r="6" spans="1:5" x14ac:dyDescent="0.25">
      <c r="A6" s="1"/>
      <c r="B6" t="s">
        <v>34</v>
      </c>
    </row>
    <row r="7" spans="1:5" x14ac:dyDescent="0.25">
      <c r="A7" s="1"/>
      <c r="B7" t="s">
        <v>104</v>
      </c>
    </row>
    <row r="8" spans="1:5" x14ac:dyDescent="0.25">
      <c r="A8" s="1"/>
      <c r="B8" t="s">
        <v>105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6" t="s">
        <v>13</v>
      </c>
      <c r="C15" s="6" t="s">
        <v>14</v>
      </c>
      <c r="D15" s="6" t="s">
        <v>39</v>
      </c>
      <c r="E15" s="6" t="s">
        <v>40</v>
      </c>
    </row>
    <row r="16" spans="1:5" ht="15.75" thickBot="1" x14ac:dyDescent="0.3">
      <c r="B16" s="3" t="s">
        <v>46</v>
      </c>
      <c r="C16" s="3" t="s">
        <v>71</v>
      </c>
      <c r="D16" s="7">
        <v>5489360.1694915257</v>
      </c>
      <c r="E16" s="7">
        <v>5486500</v>
      </c>
    </row>
    <row r="19" spans="1:7" ht="15.75" thickBot="1" x14ac:dyDescent="0.3">
      <c r="A19" t="s">
        <v>12</v>
      </c>
    </row>
    <row r="20" spans="1:7" ht="15.75" thickBot="1" x14ac:dyDescent="0.3">
      <c r="B20" s="6" t="s">
        <v>13</v>
      </c>
      <c r="C20" s="6" t="s">
        <v>14</v>
      </c>
      <c r="D20" s="6" t="s">
        <v>39</v>
      </c>
      <c r="E20" s="6" t="s">
        <v>40</v>
      </c>
      <c r="F20" s="6" t="s">
        <v>41</v>
      </c>
    </row>
    <row r="21" spans="1:7" x14ac:dyDescent="0.25">
      <c r="B21" s="2" t="s">
        <v>22</v>
      </c>
      <c r="C21" s="2" t="s">
        <v>10</v>
      </c>
      <c r="D21" s="8">
        <v>1.6610169491525286</v>
      </c>
      <c r="E21" s="8">
        <v>3</v>
      </c>
      <c r="F21" s="2" t="s">
        <v>41</v>
      </c>
    </row>
    <row r="22" spans="1:7" x14ac:dyDescent="0.25">
      <c r="B22" s="2" t="s">
        <v>23</v>
      </c>
      <c r="C22" s="2" t="s">
        <v>10</v>
      </c>
      <c r="D22" s="8">
        <v>22.750000000000011</v>
      </c>
      <c r="E22" s="8">
        <v>22</v>
      </c>
      <c r="F22" s="2" t="s">
        <v>41</v>
      </c>
    </row>
    <row r="23" spans="1:7" x14ac:dyDescent="0.25">
      <c r="B23" s="2" t="s">
        <v>24</v>
      </c>
      <c r="C23" s="2" t="s">
        <v>10</v>
      </c>
      <c r="D23" s="8">
        <v>0</v>
      </c>
      <c r="E23" s="8">
        <v>0</v>
      </c>
      <c r="F23" s="2" t="s">
        <v>41</v>
      </c>
    </row>
    <row r="24" spans="1:7" x14ac:dyDescent="0.25">
      <c r="B24" s="2" t="s">
        <v>25</v>
      </c>
      <c r="C24" s="2" t="s">
        <v>10</v>
      </c>
      <c r="D24" s="8">
        <v>1.8135593220338975</v>
      </c>
      <c r="E24" s="8">
        <v>1</v>
      </c>
      <c r="F24" s="2" t="s">
        <v>41</v>
      </c>
    </row>
    <row r="25" spans="1:7" x14ac:dyDescent="0.25">
      <c r="B25" s="2" t="s">
        <v>26</v>
      </c>
      <c r="C25" s="2" t="s">
        <v>10</v>
      </c>
      <c r="D25" s="8">
        <v>16</v>
      </c>
      <c r="E25" s="8">
        <v>16</v>
      </c>
      <c r="F25" s="2" t="s">
        <v>41</v>
      </c>
    </row>
    <row r="26" spans="1:7" x14ac:dyDescent="0.25">
      <c r="B26" s="2" t="s">
        <v>27</v>
      </c>
      <c r="C26" s="2" t="s">
        <v>10</v>
      </c>
      <c r="D26" s="8">
        <v>19</v>
      </c>
      <c r="E26" s="8">
        <v>19</v>
      </c>
      <c r="F26" s="2" t="s">
        <v>41</v>
      </c>
    </row>
    <row r="27" spans="1:7" ht="15.75" thickBot="1" x14ac:dyDescent="0.3">
      <c r="B27" s="3" t="s">
        <v>28</v>
      </c>
      <c r="C27" s="3" t="s">
        <v>10</v>
      </c>
      <c r="D27" s="11">
        <v>36</v>
      </c>
      <c r="E27" s="11">
        <v>36</v>
      </c>
      <c r="F27" s="3" t="s">
        <v>41</v>
      </c>
    </row>
    <row r="30" spans="1:7" ht="15.75" thickBot="1" x14ac:dyDescent="0.3">
      <c r="A30" t="s">
        <v>18</v>
      </c>
    </row>
    <row r="31" spans="1:7" ht="15.75" thickBot="1" x14ac:dyDescent="0.3">
      <c r="B31" s="6" t="s">
        <v>13</v>
      </c>
      <c r="C31" s="6" t="s">
        <v>14</v>
      </c>
      <c r="D31" s="6" t="s">
        <v>42</v>
      </c>
      <c r="E31" s="6" t="s">
        <v>43</v>
      </c>
      <c r="F31" s="6" t="s">
        <v>44</v>
      </c>
      <c r="G31" s="6" t="s">
        <v>45</v>
      </c>
    </row>
    <row r="32" spans="1:7" x14ac:dyDescent="0.25">
      <c r="B32" s="2" t="s">
        <v>19</v>
      </c>
      <c r="C32" s="2" t="s">
        <v>76</v>
      </c>
      <c r="D32" s="8">
        <v>738</v>
      </c>
      <c r="E32" s="2" t="s">
        <v>77</v>
      </c>
      <c r="F32" s="2" t="s">
        <v>49</v>
      </c>
      <c r="G32" s="2">
        <v>62</v>
      </c>
    </row>
    <row r="33" spans="2:7" x14ac:dyDescent="0.25">
      <c r="B33" s="2" t="s">
        <v>20</v>
      </c>
      <c r="C33" s="2" t="s">
        <v>78</v>
      </c>
      <c r="D33" s="8">
        <v>900</v>
      </c>
      <c r="E33" s="2" t="s">
        <v>79</v>
      </c>
      <c r="F33" s="2" t="s">
        <v>48</v>
      </c>
      <c r="G33" s="2">
        <v>0</v>
      </c>
    </row>
    <row r="34" spans="2:7" x14ac:dyDescent="0.25">
      <c r="B34" s="2" t="s">
        <v>30</v>
      </c>
      <c r="C34" s="2" t="s">
        <v>80</v>
      </c>
      <c r="D34" s="8">
        <v>709</v>
      </c>
      <c r="E34" s="2" t="s">
        <v>81</v>
      </c>
      <c r="F34" s="2" t="s">
        <v>49</v>
      </c>
      <c r="G34" s="2">
        <v>3</v>
      </c>
    </row>
    <row r="35" spans="2:7" x14ac:dyDescent="0.25">
      <c r="B35" s="2" t="s">
        <v>29</v>
      </c>
      <c r="C35" s="2" t="s">
        <v>82</v>
      </c>
      <c r="D35" s="8">
        <v>370</v>
      </c>
      <c r="E35" s="2" t="s">
        <v>83</v>
      </c>
      <c r="F35" s="2" t="s">
        <v>49</v>
      </c>
      <c r="G35" s="2">
        <v>5</v>
      </c>
    </row>
    <row r="36" spans="2:7" x14ac:dyDescent="0.25">
      <c r="B36" s="2" t="s">
        <v>28</v>
      </c>
      <c r="C36" s="2" t="s">
        <v>10</v>
      </c>
      <c r="D36" s="8">
        <v>36</v>
      </c>
      <c r="E36" s="2" t="s">
        <v>84</v>
      </c>
      <c r="F36" s="2" t="s">
        <v>48</v>
      </c>
      <c r="G36" s="2">
        <v>0</v>
      </c>
    </row>
    <row r="37" spans="2:7" x14ac:dyDescent="0.25">
      <c r="B37" s="2" t="s">
        <v>22</v>
      </c>
      <c r="C37" s="2" t="s">
        <v>10</v>
      </c>
      <c r="D37" s="8">
        <v>3</v>
      </c>
      <c r="E37" s="2" t="s">
        <v>54</v>
      </c>
      <c r="F37" s="2" t="s">
        <v>49</v>
      </c>
      <c r="G37" s="2">
        <v>22</v>
      </c>
    </row>
    <row r="38" spans="2:7" x14ac:dyDescent="0.25">
      <c r="B38" s="2" t="s">
        <v>23</v>
      </c>
      <c r="C38" s="2" t="s">
        <v>10</v>
      </c>
      <c r="D38" s="8">
        <v>22</v>
      </c>
      <c r="E38" s="2" t="s">
        <v>53</v>
      </c>
      <c r="F38" s="2" t="s">
        <v>48</v>
      </c>
      <c r="G38" s="2">
        <v>0</v>
      </c>
    </row>
    <row r="39" spans="2:7" x14ac:dyDescent="0.25">
      <c r="B39" s="2" t="s">
        <v>24</v>
      </c>
      <c r="C39" s="2" t="s">
        <v>10</v>
      </c>
      <c r="D39" s="8">
        <v>0</v>
      </c>
      <c r="E39" s="2" t="s">
        <v>52</v>
      </c>
      <c r="F39" s="2" t="s">
        <v>48</v>
      </c>
      <c r="G39" s="2">
        <v>0</v>
      </c>
    </row>
    <row r="40" spans="2:7" x14ac:dyDescent="0.25">
      <c r="B40" s="2" t="s">
        <v>25</v>
      </c>
      <c r="C40" s="2" t="s">
        <v>10</v>
      </c>
      <c r="D40" s="8">
        <v>1</v>
      </c>
      <c r="E40" s="2" t="s">
        <v>51</v>
      </c>
      <c r="F40" s="2" t="s">
        <v>49</v>
      </c>
      <c r="G40" s="2">
        <v>1</v>
      </c>
    </row>
    <row r="41" spans="2:7" x14ac:dyDescent="0.25">
      <c r="B41" s="2" t="s">
        <v>26</v>
      </c>
      <c r="C41" s="2" t="s">
        <v>10</v>
      </c>
      <c r="D41" s="8">
        <v>16</v>
      </c>
      <c r="E41" s="2" t="s">
        <v>85</v>
      </c>
      <c r="F41" s="2" t="s">
        <v>48</v>
      </c>
      <c r="G41" s="2">
        <v>0</v>
      </c>
    </row>
    <row r="42" spans="2:7" x14ac:dyDescent="0.25">
      <c r="B42" s="2" t="s">
        <v>27</v>
      </c>
      <c r="C42" s="2" t="s">
        <v>10</v>
      </c>
      <c r="D42" s="8">
        <v>19</v>
      </c>
      <c r="E42" s="2" t="s">
        <v>86</v>
      </c>
      <c r="F42" s="2" t="s">
        <v>48</v>
      </c>
      <c r="G42" s="2">
        <v>0</v>
      </c>
    </row>
    <row r="43" spans="2:7" ht="15.75" thickBot="1" x14ac:dyDescent="0.3">
      <c r="B43" s="3" t="s">
        <v>106</v>
      </c>
      <c r="C43" s="3"/>
      <c r="D43" s="3"/>
      <c r="E43" s="3"/>
      <c r="F43" s="3"/>
      <c r="G4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1B6E-0489-4580-9E8B-803B529A1032}">
  <sheetPr>
    <tabColor rgb="FFFF0000"/>
  </sheetPr>
  <dimension ref="A1:G42"/>
  <sheetViews>
    <sheetView topLeftCell="A10" zoomScale="110" zoomScaleNormal="110" workbookViewId="0">
      <selection activeCell="I22" sqref="I22"/>
    </sheetView>
  </sheetViews>
  <sheetFormatPr defaultRowHeight="15" x14ac:dyDescent="0.25"/>
  <cols>
    <col min="1" max="1" width="2.28515625" customWidth="1"/>
    <col min="2" max="2" width="6.28515625" bestFit="1" customWidth="1"/>
    <col min="3" max="3" width="52" bestFit="1" customWidth="1"/>
    <col min="4" max="5" width="13.7109375" bestFit="1" customWidth="1"/>
    <col min="6" max="6" width="11.42578125" bestFit="1" customWidth="1"/>
    <col min="7" max="7" width="12" bestFit="1" customWidth="1"/>
  </cols>
  <sheetData>
    <row r="1" spans="1:5" x14ac:dyDescent="0.25">
      <c r="A1" s="12" t="s">
        <v>31</v>
      </c>
    </row>
    <row r="2" spans="1:5" x14ac:dyDescent="0.25">
      <c r="A2" s="1" t="s">
        <v>21</v>
      </c>
    </row>
    <row r="3" spans="1:5" x14ac:dyDescent="0.25">
      <c r="A3" s="1" t="s">
        <v>90</v>
      </c>
    </row>
    <row r="4" spans="1:5" x14ac:dyDescent="0.25">
      <c r="A4" s="1" t="s">
        <v>32</v>
      </c>
    </row>
    <row r="5" spans="1:5" x14ac:dyDescent="0.25">
      <c r="A5" s="1" t="s">
        <v>33</v>
      </c>
    </row>
    <row r="6" spans="1:5" x14ac:dyDescent="0.25">
      <c r="A6" s="1"/>
      <c r="B6" t="s">
        <v>34</v>
      </c>
    </row>
    <row r="7" spans="1:5" x14ac:dyDescent="0.25">
      <c r="A7" s="1"/>
      <c r="B7" t="s">
        <v>91</v>
      </c>
    </row>
    <row r="8" spans="1:5" x14ac:dyDescent="0.25">
      <c r="A8" s="1"/>
      <c r="B8" t="s">
        <v>92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6" t="s">
        <v>13</v>
      </c>
      <c r="C15" s="6" t="s">
        <v>14</v>
      </c>
      <c r="D15" s="6" t="s">
        <v>39</v>
      </c>
      <c r="E15" s="6" t="s">
        <v>40</v>
      </c>
    </row>
    <row r="16" spans="1:5" ht="15.75" thickBot="1" x14ac:dyDescent="0.3">
      <c r="B16" s="3" t="s">
        <v>46</v>
      </c>
      <c r="C16" s="3" t="s">
        <v>71</v>
      </c>
      <c r="D16" s="13">
        <v>5455122.881355932</v>
      </c>
      <c r="E16" s="7">
        <v>5455122.881355932</v>
      </c>
    </row>
    <row r="19" spans="1:7" ht="15.75" thickBot="1" x14ac:dyDescent="0.3">
      <c r="A19" t="s">
        <v>12</v>
      </c>
    </row>
    <row r="20" spans="1:7" ht="15.75" thickBot="1" x14ac:dyDescent="0.3">
      <c r="B20" s="6" t="s">
        <v>13</v>
      </c>
      <c r="C20" s="6" t="s">
        <v>14</v>
      </c>
      <c r="D20" s="6" t="s">
        <v>39</v>
      </c>
      <c r="E20" s="6" t="s">
        <v>40</v>
      </c>
      <c r="F20" s="6" t="s">
        <v>41</v>
      </c>
      <c r="G20" s="6" t="s">
        <v>94</v>
      </c>
    </row>
    <row r="21" spans="1:7" x14ac:dyDescent="0.25">
      <c r="B21" s="2" t="s">
        <v>22</v>
      </c>
      <c r="C21" s="2" t="s">
        <v>10</v>
      </c>
      <c r="D21" s="8">
        <v>6.2372881355932179</v>
      </c>
      <c r="E21" s="14">
        <v>6.2372881355932179</v>
      </c>
      <c r="F21" s="2" t="s">
        <v>47</v>
      </c>
      <c r="G21" s="31">
        <v>1</v>
      </c>
    </row>
    <row r="22" spans="1:7" x14ac:dyDescent="0.25">
      <c r="B22" s="2" t="s">
        <v>23</v>
      </c>
      <c r="C22" s="2" t="s">
        <v>10</v>
      </c>
      <c r="D22" s="8">
        <v>17.750000000000004</v>
      </c>
      <c r="E22" s="14">
        <v>17.750000000000004</v>
      </c>
      <c r="F22" s="2" t="s">
        <v>47</v>
      </c>
      <c r="G22" s="31">
        <v>2</v>
      </c>
    </row>
    <row r="23" spans="1:7" x14ac:dyDescent="0.25">
      <c r="B23" s="2" t="s">
        <v>24</v>
      </c>
      <c r="C23" s="2" t="s">
        <v>10</v>
      </c>
      <c r="D23" s="8">
        <v>2</v>
      </c>
      <c r="E23" s="14">
        <v>2</v>
      </c>
      <c r="F23" s="2" t="s">
        <v>47</v>
      </c>
      <c r="G23" s="31">
        <v>3</v>
      </c>
    </row>
    <row r="24" spans="1:7" x14ac:dyDescent="0.25">
      <c r="B24" s="2" t="s">
        <v>25</v>
      </c>
      <c r="C24" s="2" t="s">
        <v>10</v>
      </c>
      <c r="D24" s="8">
        <v>2.8305084745762663</v>
      </c>
      <c r="E24" s="14">
        <v>2.8305084745762663</v>
      </c>
      <c r="F24" s="2" t="s">
        <v>47</v>
      </c>
      <c r="G24" s="31">
        <v>4</v>
      </c>
    </row>
    <row r="25" spans="1:7" x14ac:dyDescent="0.25">
      <c r="B25" s="2" t="s">
        <v>26</v>
      </c>
      <c r="C25" s="2" t="s">
        <v>10</v>
      </c>
      <c r="D25" s="8">
        <v>16</v>
      </c>
      <c r="E25" s="14">
        <v>16</v>
      </c>
      <c r="F25" s="2" t="s">
        <v>47</v>
      </c>
      <c r="G25" s="31">
        <v>5</v>
      </c>
    </row>
    <row r="26" spans="1:7" x14ac:dyDescent="0.25">
      <c r="B26" s="2" t="s">
        <v>27</v>
      </c>
      <c r="C26" s="2" t="s">
        <v>10</v>
      </c>
      <c r="D26" s="8">
        <v>19</v>
      </c>
      <c r="E26" s="14">
        <v>19</v>
      </c>
      <c r="F26" s="2" t="s">
        <v>47</v>
      </c>
      <c r="G26" s="31">
        <v>6</v>
      </c>
    </row>
    <row r="27" spans="1:7" ht="15.75" thickBot="1" x14ac:dyDescent="0.3">
      <c r="B27" s="3" t="s">
        <v>28</v>
      </c>
      <c r="C27" s="3" t="s">
        <v>10</v>
      </c>
      <c r="D27" s="11">
        <v>36</v>
      </c>
      <c r="E27" s="15">
        <v>36</v>
      </c>
      <c r="F27" s="3" t="s">
        <v>47</v>
      </c>
      <c r="G27" s="32">
        <v>7</v>
      </c>
    </row>
    <row r="30" spans="1:7" ht="15.75" thickBot="1" x14ac:dyDescent="0.3">
      <c r="A30" t="s">
        <v>18</v>
      </c>
    </row>
    <row r="31" spans="1:7" ht="15.75" thickBot="1" x14ac:dyDescent="0.3">
      <c r="B31" s="6" t="s">
        <v>13</v>
      </c>
      <c r="C31" s="6" t="s">
        <v>14</v>
      </c>
      <c r="D31" s="6" t="s">
        <v>42</v>
      </c>
      <c r="E31" s="6" t="s">
        <v>43</v>
      </c>
      <c r="F31" s="6" t="s">
        <v>44</v>
      </c>
      <c r="G31" s="6" t="s">
        <v>45</v>
      </c>
    </row>
    <row r="32" spans="1:7" x14ac:dyDescent="0.25">
      <c r="B32" s="2" t="s">
        <v>19</v>
      </c>
      <c r="C32" s="2" t="s">
        <v>76</v>
      </c>
      <c r="D32" s="8">
        <v>734.49576271186447</v>
      </c>
      <c r="E32" s="2" t="s">
        <v>77</v>
      </c>
      <c r="F32" s="2" t="s">
        <v>49</v>
      </c>
      <c r="G32" s="2">
        <v>65.504237288135528</v>
      </c>
    </row>
    <row r="33" spans="2:7" x14ac:dyDescent="0.25">
      <c r="B33" s="2" t="s">
        <v>20</v>
      </c>
      <c r="C33" s="2" t="s">
        <v>78</v>
      </c>
      <c r="D33" s="8">
        <v>900</v>
      </c>
      <c r="E33" s="2" t="s">
        <v>79</v>
      </c>
      <c r="F33" s="2" t="s">
        <v>48</v>
      </c>
      <c r="G33" s="2">
        <v>0</v>
      </c>
    </row>
    <row r="34" spans="2:7" x14ac:dyDescent="0.25">
      <c r="B34" s="2" t="s">
        <v>30</v>
      </c>
      <c r="C34" s="2" t="s">
        <v>80</v>
      </c>
      <c r="D34" s="8">
        <v>700</v>
      </c>
      <c r="E34" s="2" t="s">
        <v>81</v>
      </c>
      <c r="F34" s="2" t="s">
        <v>48</v>
      </c>
      <c r="G34" s="2">
        <v>0</v>
      </c>
    </row>
    <row r="35" spans="2:7" x14ac:dyDescent="0.25">
      <c r="B35" s="2" t="s">
        <v>29</v>
      </c>
      <c r="C35" s="2" t="s">
        <v>82</v>
      </c>
      <c r="D35" s="8">
        <v>375</v>
      </c>
      <c r="E35" s="2" t="s">
        <v>83</v>
      </c>
      <c r="F35" s="2" t="s">
        <v>48</v>
      </c>
      <c r="G35" s="2">
        <v>0</v>
      </c>
    </row>
    <row r="36" spans="2:7" x14ac:dyDescent="0.25">
      <c r="B36" s="2" t="s">
        <v>28</v>
      </c>
      <c r="C36" s="2" t="s">
        <v>10</v>
      </c>
      <c r="D36" s="8">
        <v>36</v>
      </c>
      <c r="E36" s="2" t="s">
        <v>84</v>
      </c>
      <c r="F36" s="2" t="s">
        <v>48</v>
      </c>
      <c r="G36" s="2">
        <v>0</v>
      </c>
    </row>
    <row r="37" spans="2:7" x14ac:dyDescent="0.25">
      <c r="B37" s="2" t="s">
        <v>22</v>
      </c>
      <c r="C37" s="2" t="s">
        <v>10</v>
      </c>
      <c r="D37" s="8">
        <v>6.2372881355932179</v>
      </c>
      <c r="E37" s="2" t="s">
        <v>54</v>
      </c>
      <c r="F37" s="2" t="s">
        <v>49</v>
      </c>
      <c r="G37" s="2">
        <v>18.762711864406782</v>
      </c>
    </row>
    <row r="38" spans="2:7" x14ac:dyDescent="0.25">
      <c r="B38" s="2" t="s">
        <v>23</v>
      </c>
      <c r="C38" s="2" t="s">
        <v>10</v>
      </c>
      <c r="D38" s="8">
        <v>17.750000000000004</v>
      </c>
      <c r="E38" s="2" t="s">
        <v>53</v>
      </c>
      <c r="F38" s="2" t="s">
        <v>49</v>
      </c>
      <c r="G38" s="2">
        <v>12.249999999999996</v>
      </c>
    </row>
    <row r="39" spans="2:7" x14ac:dyDescent="0.25">
      <c r="B39" s="2" t="s">
        <v>24</v>
      </c>
      <c r="C39" s="2" t="s">
        <v>10</v>
      </c>
      <c r="D39" s="8">
        <v>2</v>
      </c>
      <c r="E39" s="2" t="s">
        <v>93</v>
      </c>
      <c r="F39" s="2" t="s">
        <v>48</v>
      </c>
      <c r="G39" s="2">
        <v>0</v>
      </c>
    </row>
    <row r="40" spans="2:7" x14ac:dyDescent="0.25">
      <c r="B40" s="2" t="s">
        <v>25</v>
      </c>
      <c r="C40" s="2" t="s">
        <v>10</v>
      </c>
      <c r="D40" s="8">
        <v>2.8305084745762663</v>
      </c>
      <c r="E40" s="2" t="s">
        <v>51</v>
      </c>
      <c r="F40" s="2" t="s">
        <v>49</v>
      </c>
      <c r="G40" s="2">
        <v>50.169491525423737</v>
      </c>
    </row>
    <row r="41" spans="2:7" x14ac:dyDescent="0.25">
      <c r="B41" s="2" t="s">
        <v>26</v>
      </c>
      <c r="C41" s="2" t="s">
        <v>10</v>
      </c>
      <c r="D41" s="8">
        <v>16</v>
      </c>
      <c r="E41" s="2" t="s">
        <v>85</v>
      </c>
      <c r="F41" s="2" t="s">
        <v>48</v>
      </c>
      <c r="G41" s="2">
        <v>0</v>
      </c>
    </row>
    <row r="42" spans="2:7" ht="15.75" thickBot="1" x14ac:dyDescent="0.3">
      <c r="B42" s="3" t="s">
        <v>27</v>
      </c>
      <c r="C42" s="3" t="s">
        <v>10</v>
      </c>
      <c r="D42" s="11">
        <v>19</v>
      </c>
      <c r="E42" s="3" t="s">
        <v>86</v>
      </c>
      <c r="F42" s="3" t="s">
        <v>48</v>
      </c>
      <c r="G4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76CC0-4D55-4720-9E42-199F16C5B661}">
  <sheetPr>
    <tabColor rgb="FF00B0F0"/>
  </sheetPr>
  <dimension ref="A1:G42"/>
  <sheetViews>
    <sheetView zoomScale="110" zoomScaleNormal="110" workbookViewId="0">
      <selection activeCell="J26" sqref="J26"/>
    </sheetView>
  </sheetViews>
  <sheetFormatPr defaultRowHeight="15" x14ac:dyDescent="0.25"/>
  <cols>
    <col min="1" max="1" width="2.28515625" customWidth="1"/>
    <col min="2" max="2" width="6.28515625" bestFit="1" customWidth="1"/>
    <col min="3" max="3" width="52" bestFit="1" customWidth="1"/>
    <col min="4" max="5" width="13.7109375" bestFit="1" customWidth="1"/>
    <col min="6" max="6" width="11.42578125" bestFit="1" customWidth="1"/>
    <col min="7" max="7" width="12" bestFit="1" customWidth="1"/>
  </cols>
  <sheetData>
    <row r="1" spans="1:5" x14ac:dyDescent="0.25">
      <c r="A1" s="1" t="s">
        <v>31</v>
      </c>
    </row>
    <row r="2" spans="1:5" x14ac:dyDescent="0.25">
      <c r="A2" s="1" t="s">
        <v>21</v>
      </c>
    </row>
    <row r="3" spans="1:5" x14ac:dyDescent="0.25">
      <c r="A3" s="1" t="s">
        <v>74</v>
      </c>
    </row>
    <row r="4" spans="1:5" x14ac:dyDescent="0.25">
      <c r="A4" s="1" t="s">
        <v>32</v>
      </c>
    </row>
    <row r="5" spans="1:5" x14ac:dyDescent="0.25">
      <c r="A5" s="1" t="s">
        <v>33</v>
      </c>
    </row>
    <row r="6" spans="1:5" x14ac:dyDescent="0.25">
      <c r="A6" s="1"/>
      <c r="B6" t="s">
        <v>34</v>
      </c>
    </row>
    <row r="7" spans="1:5" x14ac:dyDescent="0.25">
      <c r="A7" s="1"/>
      <c r="B7" t="s">
        <v>75</v>
      </c>
    </row>
    <row r="8" spans="1:5" x14ac:dyDescent="0.25">
      <c r="A8" s="1"/>
      <c r="B8" t="s">
        <v>50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5.75" thickBot="1" x14ac:dyDescent="0.3">
      <c r="A14" t="s">
        <v>38</v>
      </c>
    </row>
    <row r="15" spans="1:5" ht="15.75" thickBot="1" x14ac:dyDescent="0.3">
      <c r="B15" s="6" t="s">
        <v>13</v>
      </c>
      <c r="C15" s="6" t="s">
        <v>14</v>
      </c>
      <c r="D15" s="6" t="s">
        <v>39</v>
      </c>
      <c r="E15" s="6" t="s">
        <v>40</v>
      </c>
    </row>
    <row r="16" spans="1:5" ht="15.75" thickBot="1" x14ac:dyDescent="0.3">
      <c r="B16" s="3" t="s">
        <v>46</v>
      </c>
      <c r="C16" s="3" t="s">
        <v>71</v>
      </c>
      <c r="D16" s="7">
        <v>5480970.3389830505</v>
      </c>
      <c r="E16" s="7">
        <v>5480970.3389830505</v>
      </c>
    </row>
    <row r="19" spans="1:7" ht="15.75" thickBot="1" x14ac:dyDescent="0.3">
      <c r="A19" t="s">
        <v>12</v>
      </c>
    </row>
    <row r="20" spans="1:7" ht="15.75" thickBot="1" x14ac:dyDescent="0.3">
      <c r="B20" s="6" t="s">
        <v>13</v>
      </c>
      <c r="C20" s="6" t="s">
        <v>14</v>
      </c>
      <c r="D20" s="6" t="s">
        <v>39</v>
      </c>
      <c r="E20" s="6" t="s">
        <v>40</v>
      </c>
      <c r="F20" s="6" t="s">
        <v>41</v>
      </c>
    </row>
    <row r="21" spans="1:7" x14ac:dyDescent="0.25">
      <c r="B21" s="2" t="s">
        <v>22</v>
      </c>
      <c r="C21" s="2" t="s">
        <v>10</v>
      </c>
      <c r="D21" s="8">
        <v>5.3220338983050688</v>
      </c>
      <c r="E21" s="8">
        <v>5.3220338983050688</v>
      </c>
      <c r="F21" s="2" t="s">
        <v>47</v>
      </c>
      <c r="G21" s="29">
        <v>1</v>
      </c>
    </row>
    <row r="22" spans="1:7" x14ac:dyDescent="0.25">
      <c r="B22" s="2" t="s">
        <v>23</v>
      </c>
      <c r="C22" s="2" t="s">
        <v>10</v>
      </c>
      <c r="D22" s="8">
        <v>19.750000000000011</v>
      </c>
      <c r="E22" s="8">
        <v>19.750000000000011</v>
      </c>
      <c r="F22" s="2" t="s">
        <v>47</v>
      </c>
      <c r="G22" s="29">
        <v>2</v>
      </c>
    </row>
    <row r="23" spans="1:7" x14ac:dyDescent="0.25">
      <c r="B23" s="2" t="s">
        <v>24</v>
      </c>
      <c r="C23" s="2" t="s">
        <v>10</v>
      </c>
      <c r="D23" s="8">
        <v>0</v>
      </c>
      <c r="E23" s="8">
        <v>0</v>
      </c>
      <c r="F23" s="2" t="s">
        <v>47</v>
      </c>
      <c r="G23" s="29">
        <v>3</v>
      </c>
    </row>
    <row r="24" spans="1:7" x14ac:dyDescent="0.25">
      <c r="B24" s="2" t="s">
        <v>25</v>
      </c>
      <c r="C24" s="2" t="s">
        <v>10</v>
      </c>
      <c r="D24" s="8">
        <v>2.6271186440677941</v>
      </c>
      <c r="E24" s="8">
        <v>2.6271186440677941</v>
      </c>
      <c r="F24" s="2" t="s">
        <v>47</v>
      </c>
      <c r="G24" s="29">
        <v>4</v>
      </c>
    </row>
    <row r="25" spans="1:7" x14ac:dyDescent="0.25">
      <c r="B25" s="2" t="s">
        <v>26</v>
      </c>
      <c r="C25" s="2" t="s">
        <v>10</v>
      </c>
      <c r="D25" s="8">
        <v>16</v>
      </c>
      <c r="E25" s="8">
        <v>16</v>
      </c>
      <c r="F25" s="2" t="s">
        <v>47</v>
      </c>
      <c r="G25" s="29">
        <v>5</v>
      </c>
    </row>
    <row r="26" spans="1:7" x14ac:dyDescent="0.25">
      <c r="B26" s="2" t="s">
        <v>27</v>
      </c>
      <c r="C26" s="2" t="s">
        <v>10</v>
      </c>
      <c r="D26" s="8">
        <v>19</v>
      </c>
      <c r="E26" s="8">
        <v>19</v>
      </c>
      <c r="F26" s="2" t="s">
        <v>47</v>
      </c>
      <c r="G26" s="29">
        <v>6</v>
      </c>
    </row>
    <row r="27" spans="1:7" ht="15.75" thickBot="1" x14ac:dyDescent="0.3">
      <c r="B27" s="3" t="s">
        <v>28</v>
      </c>
      <c r="C27" s="3" t="s">
        <v>10</v>
      </c>
      <c r="D27" s="11">
        <v>36</v>
      </c>
      <c r="E27" s="11">
        <v>36</v>
      </c>
      <c r="F27" s="3" t="s">
        <v>47</v>
      </c>
      <c r="G27" s="29">
        <v>7</v>
      </c>
    </row>
    <row r="30" spans="1:7" ht="15.75" thickBot="1" x14ac:dyDescent="0.3">
      <c r="A30" t="s">
        <v>18</v>
      </c>
    </row>
    <row r="31" spans="1:7" ht="15.75" thickBot="1" x14ac:dyDescent="0.3">
      <c r="B31" s="6" t="s">
        <v>13</v>
      </c>
      <c r="C31" s="6" t="s">
        <v>14</v>
      </c>
      <c r="D31" s="6" t="s">
        <v>42</v>
      </c>
      <c r="E31" s="6" t="s">
        <v>43</v>
      </c>
      <c r="F31" s="6" t="s">
        <v>44</v>
      </c>
      <c r="G31" s="6" t="s">
        <v>45</v>
      </c>
    </row>
    <row r="32" spans="1:7" x14ac:dyDescent="0.25">
      <c r="B32" s="2" t="s">
        <v>19</v>
      </c>
      <c r="C32" s="2" t="s">
        <v>76</v>
      </c>
      <c r="D32" s="8">
        <v>738.1906779661017</v>
      </c>
      <c r="E32" s="2" t="s">
        <v>77</v>
      </c>
      <c r="F32" s="2" t="s">
        <v>49</v>
      </c>
      <c r="G32" s="2">
        <v>61.809322033898297</v>
      </c>
    </row>
    <row r="33" spans="2:7" x14ac:dyDescent="0.25">
      <c r="B33" s="2" t="s">
        <v>20</v>
      </c>
      <c r="C33" s="2" t="s">
        <v>78</v>
      </c>
      <c r="D33" s="8">
        <v>900</v>
      </c>
      <c r="E33" s="2" t="s">
        <v>79</v>
      </c>
      <c r="F33" s="2" t="s">
        <v>48</v>
      </c>
      <c r="G33" s="2">
        <v>0</v>
      </c>
    </row>
    <row r="34" spans="2:7" x14ac:dyDescent="0.25">
      <c r="B34" s="2" t="s">
        <v>30</v>
      </c>
      <c r="C34" s="2" t="s">
        <v>80</v>
      </c>
      <c r="D34" s="8">
        <v>700</v>
      </c>
      <c r="E34" s="2" t="s">
        <v>81</v>
      </c>
      <c r="F34" s="2" t="s">
        <v>48</v>
      </c>
      <c r="G34" s="2">
        <v>0</v>
      </c>
    </row>
    <row r="35" spans="2:7" x14ac:dyDescent="0.25">
      <c r="B35" s="2" t="s">
        <v>29</v>
      </c>
      <c r="C35" s="2" t="s">
        <v>82</v>
      </c>
      <c r="D35" s="8">
        <v>375</v>
      </c>
      <c r="E35" s="2" t="s">
        <v>83</v>
      </c>
      <c r="F35" s="2" t="s">
        <v>48</v>
      </c>
      <c r="G35" s="2">
        <v>0</v>
      </c>
    </row>
    <row r="36" spans="2:7" x14ac:dyDescent="0.25">
      <c r="B36" s="2" t="s">
        <v>28</v>
      </c>
      <c r="C36" s="2" t="s">
        <v>10</v>
      </c>
      <c r="D36" s="8">
        <v>36</v>
      </c>
      <c r="E36" s="2" t="s">
        <v>84</v>
      </c>
      <c r="F36" s="2" t="s">
        <v>48</v>
      </c>
      <c r="G36" s="2">
        <v>0</v>
      </c>
    </row>
    <row r="37" spans="2:7" x14ac:dyDescent="0.25">
      <c r="B37" s="2" t="s">
        <v>22</v>
      </c>
      <c r="C37" s="2" t="s">
        <v>10</v>
      </c>
      <c r="D37" s="8">
        <v>5.3220338983050688</v>
      </c>
      <c r="E37" s="2" t="s">
        <v>54</v>
      </c>
      <c r="F37" s="2" t="s">
        <v>49</v>
      </c>
      <c r="G37" s="2">
        <v>19.677966101694931</v>
      </c>
    </row>
    <row r="38" spans="2:7" x14ac:dyDescent="0.25">
      <c r="B38" s="2" t="s">
        <v>23</v>
      </c>
      <c r="C38" s="2" t="s">
        <v>10</v>
      </c>
      <c r="D38" s="8">
        <v>19.750000000000011</v>
      </c>
      <c r="E38" s="2" t="s">
        <v>53</v>
      </c>
      <c r="F38" s="2" t="s">
        <v>49</v>
      </c>
      <c r="G38" s="2">
        <v>10.249999999999989</v>
      </c>
    </row>
    <row r="39" spans="2:7" x14ac:dyDescent="0.25">
      <c r="B39" s="2" t="s">
        <v>24</v>
      </c>
      <c r="C39" s="2" t="s">
        <v>10</v>
      </c>
      <c r="D39" s="8">
        <v>0</v>
      </c>
      <c r="E39" s="2" t="s">
        <v>52</v>
      </c>
      <c r="F39" s="2" t="s">
        <v>49</v>
      </c>
      <c r="G39" s="2">
        <v>47</v>
      </c>
    </row>
    <row r="40" spans="2:7" x14ac:dyDescent="0.25">
      <c r="B40" s="2" t="s">
        <v>25</v>
      </c>
      <c r="C40" s="2" t="s">
        <v>10</v>
      </c>
      <c r="D40" s="8">
        <v>2.6271186440677941</v>
      </c>
      <c r="E40" s="2" t="s">
        <v>51</v>
      </c>
      <c r="F40" s="2" t="s">
        <v>49</v>
      </c>
      <c r="G40" s="2">
        <v>50.372881355932208</v>
      </c>
    </row>
    <row r="41" spans="2:7" x14ac:dyDescent="0.25">
      <c r="B41" s="2" t="s">
        <v>26</v>
      </c>
      <c r="C41" s="2" t="s">
        <v>10</v>
      </c>
      <c r="D41" s="8">
        <v>16</v>
      </c>
      <c r="E41" s="2" t="s">
        <v>85</v>
      </c>
      <c r="F41" s="2" t="s">
        <v>48</v>
      </c>
      <c r="G41" s="2">
        <v>0</v>
      </c>
    </row>
    <row r="42" spans="2:7" ht="15.75" thickBot="1" x14ac:dyDescent="0.3">
      <c r="B42" s="3" t="s">
        <v>27</v>
      </c>
      <c r="C42" s="3" t="s">
        <v>10</v>
      </c>
      <c r="D42" s="11">
        <v>19</v>
      </c>
      <c r="E42" s="3" t="s">
        <v>86</v>
      </c>
      <c r="F42" s="3" t="s">
        <v>48</v>
      </c>
      <c r="G42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9D9C-4384-4735-9017-2BDF17E12A74}">
  <sheetPr>
    <tabColor rgb="FFFF0000"/>
  </sheetPr>
  <dimension ref="A1:K23"/>
  <sheetViews>
    <sheetView zoomScale="120" zoomScaleNormal="120" workbookViewId="0">
      <selection activeCell="F9" sqref="F9:F15"/>
    </sheetView>
  </sheetViews>
  <sheetFormatPr defaultRowHeight="15" x14ac:dyDescent="0.25"/>
  <cols>
    <col min="1" max="1" width="2.28515625" customWidth="1"/>
    <col min="2" max="2" width="6.28515625" bestFit="1" customWidth="1"/>
    <col min="3" max="3" width="52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  <col min="9" max="9" width="9.42578125" customWidth="1"/>
    <col min="10" max="10" width="9.7109375" customWidth="1"/>
    <col min="11" max="11" width="10.85546875" customWidth="1"/>
  </cols>
  <sheetData>
    <row r="1" spans="1:11" x14ac:dyDescent="0.25">
      <c r="A1" s="1" t="s">
        <v>11</v>
      </c>
    </row>
    <row r="2" spans="1:11" x14ac:dyDescent="0.25">
      <c r="A2" s="1" t="s">
        <v>21</v>
      </c>
    </row>
    <row r="3" spans="1:11" x14ac:dyDescent="0.25">
      <c r="A3" s="1" t="s">
        <v>87</v>
      </c>
    </row>
    <row r="6" spans="1:11" ht="15.75" thickBot="1" x14ac:dyDescent="0.3">
      <c r="A6" t="s">
        <v>12</v>
      </c>
    </row>
    <row r="7" spans="1:11" ht="15" customHeight="1" x14ac:dyDescent="0.25">
      <c r="B7" s="4"/>
      <c r="C7" s="4"/>
      <c r="D7" s="4" t="s">
        <v>15</v>
      </c>
      <c r="E7" s="24" t="s">
        <v>17</v>
      </c>
      <c r="F7" s="4" t="s">
        <v>56</v>
      </c>
      <c r="G7" s="35" t="s">
        <v>58</v>
      </c>
      <c r="H7" s="40" t="s">
        <v>58</v>
      </c>
      <c r="I7" s="90" t="s">
        <v>94</v>
      </c>
      <c r="J7" s="94" t="s">
        <v>98</v>
      </c>
      <c r="K7" s="92" t="s">
        <v>99</v>
      </c>
    </row>
    <row r="8" spans="1:11" ht="15.75" thickBot="1" x14ac:dyDescent="0.3">
      <c r="B8" s="5" t="s">
        <v>13</v>
      </c>
      <c r="C8" s="5" t="s">
        <v>14</v>
      </c>
      <c r="D8" s="5" t="s">
        <v>16</v>
      </c>
      <c r="E8" s="25" t="s">
        <v>55</v>
      </c>
      <c r="F8" s="5" t="s">
        <v>57</v>
      </c>
      <c r="G8" s="36" t="s">
        <v>59</v>
      </c>
      <c r="H8" s="41" t="s">
        <v>60</v>
      </c>
      <c r="I8" s="91"/>
      <c r="J8" s="95"/>
      <c r="K8" s="93"/>
    </row>
    <row r="9" spans="1:11" x14ac:dyDescent="0.25">
      <c r="B9" s="2" t="s">
        <v>22</v>
      </c>
      <c r="C9" s="2" t="s">
        <v>10</v>
      </c>
      <c r="D9" s="2">
        <v>5.3220338983050688</v>
      </c>
      <c r="E9" s="26">
        <v>0</v>
      </c>
      <c r="F9" s="17">
        <v>45000</v>
      </c>
      <c r="G9" s="37">
        <v>1800.0000000000175</v>
      </c>
      <c r="H9" s="42">
        <v>6160.9589041095878</v>
      </c>
      <c r="I9" s="33">
        <v>1</v>
      </c>
      <c r="J9" s="77">
        <f>F9+G9</f>
        <v>46800.000000000015</v>
      </c>
      <c r="K9" s="78">
        <f>F9-H9</f>
        <v>38839.04109589041</v>
      </c>
    </row>
    <row r="10" spans="1:11" x14ac:dyDescent="0.25">
      <c r="B10" s="2" t="s">
        <v>23</v>
      </c>
      <c r="C10" s="2" t="s">
        <v>10</v>
      </c>
      <c r="D10" s="21">
        <v>19.750000000000011</v>
      </c>
      <c r="E10" s="27">
        <v>0</v>
      </c>
      <c r="F10" s="81">
        <v>63000</v>
      </c>
      <c r="G10" s="38">
        <v>6098.3050847457607</v>
      </c>
      <c r="H10" s="43">
        <v>2796.6101694915365</v>
      </c>
      <c r="I10" s="33">
        <v>2</v>
      </c>
      <c r="J10" s="79">
        <f t="shared" ref="J10:J15" si="0">F10+G10</f>
        <v>69098.305084745763</v>
      </c>
      <c r="K10" s="80">
        <f t="shared" ref="K10:K15" si="1">F10-H10</f>
        <v>60203.389830508466</v>
      </c>
    </row>
    <row r="11" spans="1:11" x14ac:dyDescent="0.25">
      <c r="B11" s="2" t="s">
        <v>24</v>
      </c>
      <c r="C11" s="2" t="s">
        <v>10</v>
      </c>
      <c r="D11" s="2">
        <v>0</v>
      </c>
      <c r="E11" s="26">
        <v>-12923.728813559319</v>
      </c>
      <c r="F11" s="17">
        <v>27500</v>
      </c>
      <c r="G11" s="37">
        <v>12923.728813559319</v>
      </c>
      <c r="H11" s="42">
        <v>1E+30</v>
      </c>
      <c r="I11" s="33">
        <v>3</v>
      </c>
      <c r="J11" s="37">
        <f t="shared" si="0"/>
        <v>40423.728813559319</v>
      </c>
      <c r="K11" s="42">
        <f t="shared" si="1"/>
        <v>-1E+30</v>
      </c>
    </row>
    <row r="12" spans="1:11" x14ac:dyDescent="0.25">
      <c r="B12" s="2" t="s">
        <v>25</v>
      </c>
      <c r="C12" s="2" t="s">
        <v>10</v>
      </c>
      <c r="D12" s="21">
        <v>2.6271186440677941</v>
      </c>
      <c r="E12" s="27">
        <v>0</v>
      </c>
      <c r="F12" s="81">
        <v>19500</v>
      </c>
      <c r="G12" s="38">
        <v>10312.500000000047</v>
      </c>
      <c r="H12" s="43">
        <v>750.0000000000075</v>
      </c>
      <c r="I12" s="33">
        <v>4</v>
      </c>
      <c r="J12" s="79">
        <f t="shared" si="0"/>
        <v>29812.500000000047</v>
      </c>
      <c r="K12" s="80">
        <f t="shared" si="1"/>
        <v>18749.999999999993</v>
      </c>
    </row>
    <row r="13" spans="1:11" x14ac:dyDescent="0.25">
      <c r="B13" s="2" t="s">
        <v>26</v>
      </c>
      <c r="C13" s="2" t="s">
        <v>10</v>
      </c>
      <c r="D13" s="2">
        <v>16</v>
      </c>
      <c r="E13" s="26">
        <v>27932.203389830502</v>
      </c>
      <c r="F13" s="17">
        <v>71000</v>
      </c>
      <c r="G13" s="37">
        <v>1E+30</v>
      </c>
      <c r="H13" s="42">
        <v>27932.203389830502</v>
      </c>
      <c r="I13" s="33">
        <v>5</v>
      </c>
      <c r="J13" s="37">
        <f t="shared" si="0"/>
        <v>1E+30</v>
      </c>
      <c r="K13" s="42">
        <f t="shared" si="1"/>
        <v>43067.796610169498</v>
      </c>
    </row>
    <row r="14" spans="1:11" x14ac:dyDescent="0.25">
      <c r="B14" s="2" t="s">
        <v>27</v>
      </c>
      <c r="C14" s="2" t="s">
        <v>10</v>
      </c>
      <c r="D14" s="2">
        <v>19</v>
      </c>
      <c r="E14" s="26">
        <v>32673.728813559315</v>
      </c>
      <c r="F14" s="17">
        <v>56000</v>
      </c>
      <c r="G14" s="37">
        <v>1E+30</v>
      </c>
      <c r="H14" s="42">
        <v>32673.728813559315</v>
      </c>
      <c r="I14" s="33">
        <v>6</v>
      </c>
      <c r="J14" s="37">
        <f t="shared" si="0"/>
        <v>1E+30</v>
      </c>
      <c r="K14" s="42">
        <f t="shared" si="1"/>
        <v>23326.271186440685</v>
      </c>
    </row>
    <row r="15" spans="1:11" ht="15.75" thickBot="1" x14ac:dyDescent="0.3">
      <c r="B15" s="3" t="s">
        <v>28</v>
      </c>
      <c r="C15" s="3" t="s">
        <v>10</v>
      </c>
      <c r="D15" s="3">
        <v>36</v>
      </c>
      <c r="E15" s="28">
        <v>15245.762711864389</v>
      </c>
      <c r="F15" s="18">
        <v>48500</v>
      </c>
      <c r="G15" s="39">
        <v>1E+30</v>
      </c>
      <c r="H15" s="44">
        <v>15245.762711864389</v>
      </c>
      <c r="I15" s="34">
        <v>7</v>
      </c>
      <c r="J15" s="39">
        <f t="shared" si="0"/>
        <v>1E+30</v>
      </c>
      <c r="K15" s="44">
        <f t="shared" si="1"/>
        <v>33254.237288135613</v>
      </c>
    </row>
    <row r="17" spans="1:8" ht="15.75" thickBot="1" x14ac:dyDescent="0.3">
      <c r="A17" t="s">
        <v>18</v>
      </c>
    </row>
    <row r="18" spans="1:8" x14ac:dyDescent="0.25">
      <c r="B18" s="4"/>
      <c r="C18" s="4"/>
      <c r="D18" s="4" t="s">
        <v>15</v>
      </c>
      <c r="E18" s="9" t="s">
        <v>61</v>
      </c>
      <c r="F18" s="4" t="s">
        <v>63</v>
      </c>
      <c r="G18" s="9" t="s">
        <v>58</v>
      </c>
      <c r="H18" s="9" t="s">
        <v>58</v>
      </c>
    </row>
    <row r="19" spans="1:8" ht="15.75" thickBot="1" x14ac:dyDescent="0.3">
      <c r="B19" s="5" t="s">
        <v>13</v>
      </c>
      <c r="C19" s="5" t="s">
        <v>14</v>
      </c>
      <c r="D19" s="5" t="s">
        <v>16</v>
      </c>
      <c r="E19" s="10" t="s">
        <v>62</v>
      </c>
      <c r="F19" s="5" t="s">
        <v>64</v>
      </c>
      <c r="G19" s="10" t="s">
        <v>59</v>
      </c>
      <c r="H19" s="10" t="s">
        <v>60</v>
      </c>
    </row>
    <row r="20" spans="1:8" x14ac:dyDescent="0.25">
      <c r="B20" s="2" t="s">
        <v>19</v>
      </c>
      <c r="C20" s="2" t="s">
        <v>76</v>
      </c>
      <c r="D20" s="2">
        <v>738.1906779661017</v>
      </c>
      <c r="E20" s="2">
        <v>0</v>
      </c>
      <c r="F20" s="2">
        <v>800</v>
      </c>
      <c r="G20" s="2">
        <v>1E+30</v>
      </c>
      <c r="H20" s="2">
        <v>61.809322033898297</v>
      </c>
    </row>
    <row r="21" spans="1:8" x14ac:dyDescent="0.25">
      <c r="B21" s="2" t="s">
        <v>20</v>
      </c>
      <c r="C21" s="2" t="s">
        <v>78</v>
      </c>
      <c r="D21" s="2">
        <v>900</v>
      </c>
      <c r="E21" s="2">
        <v>3686.4406779661003</v>
      </c>
      <c r="F21" s="2">
        <v>900</v>
      </c>
      <c r="G21" s="2">
        <v>30.999999999999961</v>
      </c>
      <c r="H21" s="2">
        <v>44.857142857142748</v>
      </c>
    </row>
    <row r="22" spans="1:8" x14ac:dyDescent="0.25">
      <c r="B22" s="2" t="s">
        <v>30</v>
      </c>
      <c r="C22" s="2" t="s">
        <v>80</v>
      </c>
      <c r="D22" s="2">
        <v>700</v>
      </c>
      <c r="E22" s="2">
        <v>699.15254237288354</v>
      </c>
      <c r="F22" s="2">
        <v>700</v>
      </c>
      <c r="G22" s="2">
        <v>17.444444444444407</v>
      </c>
      <c r="H22" s="2">
        <v>64.500000000000114</v>
      </c>
    </row>
    <row r="23" spans="1:8" ht="15.75" thickBot="1" x14ac:dyDescent="0.3">
      <c r="B23" s="3" t="s">
        <v>29</v>
      </c>
      <c r="C23" s="3" t="s">
        <v>82</v>
      </c>
      <c r="D23" s="3">
        <v>375</v>
      </c>
      <c r="E23" s="3">
        <v>152.54237288135744</v>
      </c>
      <c r="F23" s="3">
        <v>375</v>
      </c>
      <c r="G23" s="3">
        <v>62.799999999999805</v>
      </c>
      <c r="H23" s="3">
        <v>12.916666666666655</v>
      </c>
    </row>
  </sheetData>
  <mergeCells count="3">
    <mergeCell ref="I7:I8"/>
    <mergeCell ref="K7:K8"/>
    <mergeCell ref="J7:J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3E08-2618-4519-BDF7-2F927EB368BA}">
  <sheetPr>
    <tabColor rgb="FF00B0F0"/>
  </sheetPr>
  <dimension ref="A1:K23"/>
  <sheetViews>
    <sheetView zoomScale="130" zoomScaleNormal="130" workbookViewId="0">
      <selection activeCell="G7" sqref="G7:H15"/>
    </sheetView>
  </sheetViews>
  <sheetFormatPr defaultRowHeight="15" x14ac:dyDescent="0.25"/>
  <cols>
    <col min="1" max="1" width="2.28515625" customWidth="1"/>
    <col min="2" max="2" width="6.28515625" bestFit="1" customWidth="1"/>
    <col min="3" max="3" width="52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  <col min="9" max="9" width="9.140625" style="16"/>
  </cols>
  <sheetData>
    <row r="1" spans="1:11" x14ac:dyDescent="0.25">
      <c r="A1" s="1" t="s">
        <v>11</v>
      </c>
    </row>
    <row r="2" spans="1:11" x14ac:dyDescent="0.25">
      <c r="A2" s="1" t="s">
        <v>21</v>
      </c>
    </row>
    <row r="3" spans="1:11" x14ac:dyDescent="0.25">
      <c r="A3" s="1" t="s">
        <v>89</v>
      </c>
    </row>
    <row r="6" spans="1:11" ht="15.75" thickBot="1" x14ac:dyDescent="0.3">
      <c r="A6" t="s">
        <v>12</v>
      </c>
    </row>
    <row r="7" spans="1:11" x14ac:dyDescent="0.25">
      <c r="B7" s="4"/>
      <c r="C7" s="4"/>
      <c r="D7" s="4" t="s">
        <v>15</v>
      </c>
      <c r="E7" s="24" t="s">
        <v>17</v>
      </c>
      <c r="F7" s="4" t="s">
        <v>56</v>
      </c>
      <c r="G7" s="35" t="s">
        <v>58</v>
      </c>
      <c r="H7" s="40" t="s">
        <v>58</v>
      </c>
      <c r="I7" s="4"/>
      <c r="J7" s="35"/>
      <c r="K7" s="40"/>
    </row>
    <row r="8" spans="1:11" ht="15.75" thickBot="1" x14ac:dyDescent="0.3">
      <c r="B8" s="5" t="s">
        <v>13</v>
      </c>
      <c r="C8" s="5" t="s">
        <v>14</v>
      </c>
      <c r="D8" s="5" t="s">
        <v>16</v>
      </c>
      <c r="E8" s="25" t="s">
        <v>55</v>
      </c>
      <c r="F8" s="5" t="s">
        <v>57</v>
      </c>
      <c r="G8" s="36" t="s">
        <v>59</v>
      </c>
      <c r="H8" s="41" t="s">
        <v>60</v>
      </c>
      <c r="I8" s="5" t="s">
        <v>95</v>
      </c>
      <c r="J8" s="36" t="s">
        <v>96</v>
      </c>
      <c r="K8" s="41" t="s">
        <v>97</v>
      </c>
    </row>
    <row r="9" spans="1:11" x14ac:dyDescent="0.25">
      <c r="B9" s="2" t="s">
        <v>22</v>
      </c>
      <c r="C9" s="2" t="s">
        <v>10</v>
      </c>
      <c r="D9" s="2">
        <v>6.2372881355932179</v>
      </c>
      <c r="E9" s="26">
        <v>0</v>
      </c>
      <c r="F9" s="19">
        <v>45000</v>
      </c>
      <c r="G9" s="37">
        <v>1799.9999999997672</v>
      </c>
      <c r="H9" s="42">
        <v>6160.9589041095915</v>
      </c>
      <c r="I9" s="2">
        <v>1</v>
      </c>
      <c r="J9" s="37">
        <f>F9+G9</f>
        <v>46799.999999999767</v>
      </c>
      <c r="K9" s="42">
        <f>F9-H9</f>
        <v>38839.04109589041</v>
      </c>
    </row>
    <row r="10" spans="1:11" x14ac:dyDescent="0.25">
      <c r="B10" s="2" t="s">
        <v>23</v>
      </c>
      <c r="C10" s="2" t="s">
        <v>10</v>
      </c>
      <c r="D10" s="21">
        <v>17.750000000000004</v>
      </c>
      <c r="E10" s="27">
        <v>0</v>
      </c>
      <c r="F10" s="22">
        <v>63000</v>
      </c>
      <c r="G10" s="38">
        <v>6098.3050847457671</v>
      </c>
      <c r="H10" s="43">
        <v>2796.6101694915319</v>
      </c>
      <c r="I10" s="21">
        <v>2</v>
      </c>
      <c r="J10" s="38">
        <f t="shared" ref="J10:J15" si="0">F10+G10</f>
        <v>69098.305084745763</v>
      </c>
      <c r="K10" s="43">
        <f t="shared" ref="K10:K15" si="1">F10-H10</f>
        <v>60203.389830508466</v>
      </c>
    </row>
    <row r="11" spans="1:11" x14ac:dyDescent="0.25">
      <c r="B11" s="2" t="s">
        <v>24</v>
      </c>
      <c r="C11" s="2" t="s">
        <v>10</v>
      </c>
      <c r="D11" s="30">
        <v>2</v>
      </c>
      <c r="E11" s="26">
        <v>-12923.728813559323</v>
      </c>
      <c r="F11" s="19">
        <v>27500</v>
      </c>
      <c r="G11" s="37">
        <v>12923.728813559323</v>
      </c>
      <c r="H11" s="42">
        <v>1E+30</v>
      </c>
      <c r="I11" s="2">
        <v>3</v>
      </c>
      <c r="J11" s="37">
        <f t="shared" si="0"/>
        <v>40423.728813559326</v>
      </c>
      <c r="K11" s="42">
        <f t="shared" si="1"/>
        <v>-1E+30</v>
      </c>
    </row>
    <row r="12" spans="1:11" x14ac:dyDescent="0.25">
      <c r="B12" s="2" t="s">
        <v>25</v>
      </c>
      <c r="C12" s="2" t="s">
        <v>10</v>
      </c>
      <c r="D12" s="21">
        <v>2.8305084745762663</v>
      </c>
      <c r="E12" s="27">
        <v>0</v>
      </c>
      <c r="F12" s="22">
        <v>19500</v>
      </c>
      <c r="G12" s="38">
        <v>10312.500000000027</v>
      </c>
      <c r="H12" s="43">
        <v>749.99999999992588</v>
      </c>
      <c r="I12" s="21">
        <v>4</v>
      </c>
      <c r="J12" s="38">
        <f t="shared" si="0"/>
        <v>29812.500000000029</v>
      </c>
      <c r="K12" s="43">
        <f t="shared" si="1"/>
        <v>18750.000000000073</v>
      </c>
    </row>
    <row r="13" spans="1:11" x14ac:dyDescent="0.25">
      <c r="B13" s="2" t="s">
        <v>26</v>
      </c>
      <c r="C13" s="2" t="s">
        <v>10</v>
      </c>
      <c r="D13" s="2">
        <v>16</v>
      </c>
      <c r="E13" s="26">
        <v>27932.203389830498</v>
      </c>
      <c r="F13" s="19">
        <v>71000</v>
      </c>
      <c r="G13" s="37">
        <v>1E+30</v>
      </c>
      <c r="H13" s="42">
        <v>27932.203389830498</v>
      </c>
      <c r="I13" s="2">
        <v>5</v>
      </c>
      <c r="J13" s="37">
        <f t="shared" si="0"/>
        <v>1E+30</v>
      </c>
      <c r="K13" s="42">
        <f t="shared" si="1"/>
        <v>43067.796610169506</v>
      </c>
    </row>
    <row r="14" spans="1:11" x14ac:dyDescent="0.25">
      <c r="B14" s="2" t="s">
        <v>27</v>
      </c>
      <c r="C14" s="2" t="s">
        <v>10</v>
      </c>
      <c r="D14" s="2">
        <v>19</v>
      </c>
      <c r="E14" s="26">
        <v>32673.728813559304</v>
      </c>
      <c r="F14" s="19">
        <v>56000</v>
      </c>
      <c r="G14" s="37">
        <v>1E+30</v>
      </c>
      <c r="H14" s="42">
        <v>32673.728813559304</v>
      </c>
      <c r="I14" s="2">
        <v>6</v>
      </c>
      <c r="J14" s="37">
        <f t="shared" si="0"/>
        <v>1E+30</v>
      </c>
      <c r="K14" s="42">
        <f t="shared" si="1"/>
        <v>23326.271186440696</v>
      </c>
    </row>
    <row r="15" spans="1:11" ht="15.75" thickBot="1" x14ac:dyDescent="0.3">
      <c r="B15" s="3" t="s">
        <v>28</v>
      </c>
      <c r="C15" s="3" t="s">
        <v>10</v>
      </c>
      <c r="D15" s="3">
        <v>36</v>
      </c>
      <c r="E15" s="28">
        <v>15245.7627118644</v>
      </c>
      <c r="F15" s="20">
        <v>48500</v>
      </c>
      <c r="G15" s="39">
        <v>1E+30</v>
      </c>
      <c r="H15" s="44">
        <v>15245.7627118644</v>
      </c>
      <c r="I15" s="3">
        <v>7</v>
      </c>
      <c r="J15" s="39">
        <f t="shared" si="0"/>
        <v>1E+30</v>
      </c>
      <c r="K15" s="44">
        <f t="shared" si="1"/>
        <v>33254.237288135599</v>
      </c>
    </row>
    <row r="17" spans="1:8" ht="15.75" thickBot="1" x14ac:dyDescent="0.3">
      <c r="A17" t="s">
        <v>18</v>
      </c>
    </row>
    <row r="18" spans="1:8" x14ac:dyDescent="0.25">
      <c r="B18" s="4"/>
      <c r="C18" s="4"/>
      <c r="D18" s="4" t="s">
        <v>15</v>
      </c>
      <c r="E18" s="4" t="s">
        <v>61</v>
      </c>
      <c r="F18" s="4" t="s">
        <v>63</v>
      </c>
      <c r="G18" s="4" t="s">
        <v>58</v>
      </c>
      <c r="H18" s="4" t="s">
        <v>58</v>
      </c>
    </row>
    <row r="19" spans="1:8" ht="15.75" thickBot="1" x14ac:dyDescent="0.3">
      <c r="B19" s="5" t="s">
        <v>13</v>
      </c>
      <c r="C19" s="5" t="s">
        <v>14</v>
      </c>
      <c r="D19" s="5" t="s">
        <v>16</v>
      </c>
      <c r="E19" s="5" t="s">
        <v>62</v>
      </c>
      <c r="F19" s="5" t="s">
        <v>64</v>
      </c>
      <c r="G19" s="5" t="s">
        <v>59</v>
      </c>
      <c r="H19" s="5" t="s">
        <v>60</v>
      </c>
    </row>
    <row r="20" spans="1:8" x14ac:dyDescent="0.25">
      <c r="B20" s="2" t="s">
        <v>19</v>
      </c>
      <c r="C20" s="2" t="s">
        <v>76</v>
      </c>
      <c r="D20" s="2">
        <v>734.49576271186447</v>
      </c>
      <c r="E20" s="2">
        <v>0</v>
      </c>
      <c r="F20" s="2">
        <v>800</v>
      </c>
      <c r="G20" s="2">
        <v>1E+30</v>
      </c>
      <c r="H20" s="2">
        <v>65.504237288135556</v>
      </c>
    </row>
    <row r="21" spans="1:8" x14ac:dyDescent="0.25">
      <c r="B21" s="2" t="s">
        <v>20</v>
      </c>
      <c r="C21" s="2" t="s">
        <v>78</v>
      </c>
      <c r="D21" s="2">
        <v>900</v>
      </c>
      <c r="E21" s="2">
        <v>3686.4406779661067</v>
      </c>
      <c r="F21" s="2">
        <v>900</v>
      </c>
      <c r="G21" s="2">
        <v>33.399999999999991</v>
      </c>
      <c r="H21" s="2">
        <v>52.571428571428321</v>
      </c>
    </row>
    <row r="22" spans="1:8" x14ac:dyDescent="0.25">
      <c r="B22" s="2" t="s">
        <v>30</v>
      </c>
      <c r="C22" s="2" t="s">
        <v>80</v>
      </c>
      <c r="D22" s="2">
        <v>700</v>
      </c>
      <c r="E22" s="2">
        <v>699.15254237288218</v>
      </c>
      <c r="F22" s="2">
        <v>700</v>
      </c>
      <c r="G22" s="2">
        <v>20.444444444444446</v>
      </c>
      <c r="H22" s="2">
        <v>61.500000000000036</v>
      </c>
    </row>
    <row r="23" spans="1:8" ht="15.75" thickBot="1" x14ac:dyDescent="0.3">
      <c r="B23" s="3" t="s">
        <v>29</v>
      </c>
      <c r="C23" s="3" t="s">
        <v>82</v>
      </c>
      <c r="D23" s="3">
        <v>375</v>
      </c>
      <c r="E23" s="3">
        <v>152.54237288134038</v>
      </c>
      <c r="F23" s="3">
        <v>375</v>
      </c>
      <c r="G23" s="3">
        <v>73.599999999997948</v>
      </c>
      <c r="H23" s="3">
        <v>13.916666666666686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YorkRiverArcheologyBudgetExampl</vt:lpstr>
      <vt:lpstr>optimization</vt:lpstr>
      <vt:lpstr>Sensitivity Report 4</vt:lpstr>
      <vt:lpstr>Sensitivity Report 3</vt:lpstr>
      <vt:lpstr>Answer Report 3</vt:lpstr>
      <vt:lpstr>Answer Report 1</vt:lpstr>
      <vt:lpstr>Answer Report 2</vt:lpstr>
      <vt:lpstr>Sensitivity Report 1</vt:lpstr>
      <vt:lpstr>Sensitivity Report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Michael Aboagye</cp:lastModifiedBy>
  <dcterms:created xsi:type="dcterms:W3CDTF">2015-06-05T18:17:20Z</dcterms:created>
  <dcterms:modified xsi:type="dcterms:W3CDTF">2024-08-30T18:07:36Z</dcterms:modified>
</cp:coreProperties>
</file>