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4.xml" ContentType="application/vnd.openxmlformats-officedocument.drawing+xml"/>
  <Override PartName="/xl/activeX/activeX18.xml" ContentType="application/vnd.ms-office.activeX+xml"/>
  <Override PartName="/xl/drawings/drawing5.xml" ContentType="application/vnd.openxmlformats-officedocument.drawing+xml"/>
  <Override PartName="/xl/activeX/activeX19.xml" ContentType="application/vnd.ms-office.activeX+xml"/>
  <Override PartName="/xl/drawings/drawing6.xml" ContentType="application/vnd.openxmlformats-officedocument.drawing+xml"/>
  <Override PartName="/xl/activeX/activeX20.xml" ContentType="application/vnd.ms-office.activeX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activeX/activeX21.xml" ContentType="application/vnd.ms-office.activeX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oag\Desktop\Excel Modeling Folder\Activities\"/>
    </mc:Choice>
  </mc:AlternateContent>
  <xr:revisionPtr revIDLastSave="0" documentId="13_ncr:1_{793178C0-B89A-4B89-93B9-CA16E74CA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,b,c,d" sheetId="1" r:id="rId1"/>
    <sheet name="e,f" sheetId="3" r:id="rId2"/>
    <sheet name="Q10" sheetId="4" r:id="rId3"/>
    <sheet name="q11" sheetId="5" r:id="rId4"/>
    <sheet name="q12" sheetId="6" r:id="rId5"/>
    <sheet name="q13" sheetId="7" r:id="rId6"/>
    <sheet name="q13 (2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C11" i="3"/>
  <c r="C15" i="3"/>
  <c r="C13" i="3"/>
  <c r="O7" i="8"/>
  <c r="O6" i="8"/>
  <c r="J28" i="8"/>
  <c r="J29" i="8" s="1"/>
  <c r="J30" i="8" s="1"/>
  <c r="J31" i="8" s="1"/>
  <c r="J32" i="8" s="1"/>
  <c r="O11" i="8" s="1"/>
  <c r="O10" i="8" l="1"/>
  <c r="O9" i="8"/>
  <c r="O8" i="8"/>
  <c r="A11" i="8"/>
  <c r="F11" i="8" s="1"/>
  <c r="A22" i="8"/>
  <c r="A16" i="8"/>
  <c r="F16" i="8" s="1"/>
  <c r="A5" i="8"/>
  <c r="B5" i="8" s="1"/>
  <c r="J7" i="8" l="1"/>
  <c r="B11" i="8"/>
  <c r="B16" i="8"/>
  <c r="A22" i="7"/>
  <c r="A16" i="7"/>
  <c r="A5" i="7"/>
  <c r="B5" i="7" s="1"/>
  <c r="B16" i="7" s="1"/>
  <c r="A11" i="7"/>
  <c r="B4" i="6"/>
  <c r="J8" i="8" l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P5" i="8" a="1"/>
  <c r="G14" i="8"/>
  <c r="G18" i="8" s="1"/>
  <c r="O5" i="8" s="1"/>
  <c r="B11" i="7"/>
  <c r="G14" i="7" s="1"/>
  <c r="E5" i="6"/>
  <c r="E7" i="6" s="1"/>
  <c r="D9" i="6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B4" i="5"/>
  <c r="E5" i="5" s="1"/>
  <c r="D15" i="4"/>
  <c r="C15" i="4" s="1"/>
  <c r="A3" i="4"/>
  <c r="P5" i="8" l="1"/>
  <c r="T5" i="8"/>
  <c r="X5" i="8"/>
  <c r="AB5" i="8"/>
  <c r="V5" i="8"/>
  <c r="AD5" i="8"/>
  <c r="S5" i="8"/>
  <c r="AA5" i="8"/>
  <c r="Q5" i="8"/>
  <c r="U5" i="8"/>
  <c r="Y5" i="8"/>
  <c r="AC5" i="8"/>
  <c r="R5" i="8"/>
  <c r="Z5" i="8"/>
  <c r="W5" i="8"/>
  <c r="AE5" i="8"/>
  <c r="K5" i="8"/>
  <c r="K26" i="8"/>
  <c r="E72" i="3"/>
  <c r="F72" i="3" s="1"/>
  <c r="G72" i="3" s="1"/>
  <c r="H72" i="3" s="1"/>
  <c r="I72" i="3" s="1"/>
  <c r="J72" i="3" s="1"/>
  <c r="K72" i="3" s="1"/>
  <c r="L72" i="3" s="1"/>
  <c r="M72" i="3" s="1"/>
  <c r="C74" i="3"/>
  <c r="C75" i="3" s="1"/>
  <c r="C76" i="3" s="1"/>
  <c r="C77" i="3" s="1"/>
  <c r="C78" i="3" s="1"/>
  <c r="C79" i="3" s="1"/>
  <c r="C80" i="3" s="1"/>
  <c r="O55" i="3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Q53" i="3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Q31" i="3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O33" i="3"/>
  <c r="O12" i="3"/>
  <c r="O13" i="3" l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34" i="3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P10" i="3" l="1" a="1"/>
  <c r="C4" i="3"/>
  <c r="D26" i="3"/>
  <c r="D23" i="3"/>
  <c r="D20" i="3"/>
  <c r="C8" i="3"/>
  <c r="C7" i="3"/>
  <c r="C6" i="3"/>
  <c r="C4" i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P10" i="3" l="1"/>
  <c r="S10" i="3"/>
  <c r="W10" i="3"/>
  <c r="AE10" i="3"/>
  <c r="Z10" i="3"/>
  <c r="AC10" i="3"/>
  <c r="AF10" i="3"/>
  <c r="AA10" i="3"/>
  <c r="V10" i="3"/>
  <c r="Y10" i="3"/>
  <c r="AB10" i="3"/>
  <c r="AH10" i="3"/>
  <c r="R10" i="3"/>
  <c r="U10" i="3"/>
  <c r="X10" i="3"/>
  <c r="AI10" i="3"/>
  <c r="AD10" i="3"/>
  <c r="AG10" i="3"/>
  <c r="Q10" i="3"/>
  <c r="T10" i="3"/>
  <c r="F26" i="3"/>
  <c r="E20" i="3"/>
  <c r="F27" i="3"/>
  <c r="G26" i="3"/>
  <c r="E23" i="3"/>
  <c r="E26" i="3"/>
  <c r="H21" i="3"/>
  <c r="H23" i="3"/>
  <c r="G24" i="3"/>
  <c r="F20" i="3"/>
  <c r="H24" i="3"/>
  <c r="H26" i="3"/>
  <c r="G27" i="3"/>
  <c r="G20" i="3"/>
  <c r="F21" i="3"/>
  <c r="F23" i="3"/>
  <c r="H27" i="3"/>
  <c r="H20" i="3"/>
  <c r="G21" i="3"/>
  <c r="G23" i="3"/>
  <c r="F24" i="3"/>
  <c r="H22" i="3" l="1"/>
  <c r="F28" i="3"/>
  <c r="G28" i="3"/>
  <c r="H25" i="3"/>
  <c r="F25" i="3"/>
  <c r="H28" i="3"/>
  <c r="I21" i="3"/>
  <c r="I26" i="3"/>
  <c r="G22" i="3"/>
  <c r="F22" i="3"/>
  <c r="I24" i="3"/>
  <c r="G25" i="3"/>
  <c r="I23" i="3"/>
  <c r="I20" i="3"/>
  <c r="I27" i="3"/>
  <c r="I28" i="3" l="1"/>
  <c r="I22" i="3"/>
  <c r="I25" i="3"/>
  <c r="O53" i="3" l="1"/>
  <c r="C72" i="3"/>
  <c r="O10" i="3"/>
  <c r="O31" i="3"/>
  <c r="D31" i="1"/>
  <c r="C9" i="1"/>
  <c r="C17" i="1"/>
  <c r="E31" i="1" l="1"/>
  <c r="D28" i="1"/>
  <c r="F29" i="1" l="1"/>
  <c r="C14" i="1"/>
  <c r="C15" i="1"/>
  <c r="C13" i="1"/>
  <c r="C6" i="1"/>
  <c r="D22" i="1" s="1"/>
  <c r="C7" i="1"/>
  <c r="D25" i="1" s="1"/>
  <c r="C8" i="1"/>
  <c r="G31" i="1" l="1"/>
  <c r="G32" i="1"/>
  <c r="G33" i="1" s="1"/>
  <c r="G28" i="1"/>
  <c r="G30" i="1" s="1"/>
  <c r="H31" i="1"/>
  <c r="H32" i="1"/>
  <c r="G29" i="1"/>
  <c r="H29" i="1"/>
  <c r="F32" i="1"/>
  <c r="I32" i="1" s="1"/>
  <c r="F31" i="1"/>
  <c r="F28" i="1"/>
  <c r="H28" i="1"/>
  <c r="H33" i="1"/>
  <c r="I31" i="1"/>
  <c r="P7" i="1" s="1"/>
  <c r="F30" i="1"/>
  <c r="E22" i="1"/>
  <c r="I29" i="1"/>
  <c r="H23" i="1"/>
  <c r="G22" i="1"/>
  <c r="G24" i="1" s="1"/>
  <c r="F23" i="1"/>
  <c r="H22" i="1"/>
  <c r="G23" i="1"/>
  <c r="F22" i="1"/>
  <c r="G25" i="1"/>
  <c r="F26" i="1"/>
  <c r="F25" i="1"/>
  <c r="H26" i="1"/>
  <c r="H25" i="1"/>
  <c r="G26" i="1"/>
  <c r="E25" i="1"/>
  <c r="E28" i="1"/>
  <c r="I28" i="1" s="1"/>
  <c r="F33" i="1" l="1"/>
  <c r="H30" i="1"/>
  <c r="I33" i="1"/>
  <c r="I30" i="1"/>
  <c r="G27" i="1"/>
  <c r="F27" i="1"/>
  <c r="H27" i="1"/>
  <c r="F24" i="1"/>
  <c r="H24" i="1"/>
  <c r="I23" i="1"/>
  <c r="I22" i="1"/>
  <c r="I25" i="1"/>
  <c r="I26" i="1"/>
  <c r="I24" i="1" l="1"/>
  <c r="I27" i="1"/>
</calcChain>
</file>

<file path=xl/sharedStrings.xml><?xml version="1.0" encoding="utf-8"?>
<sst xmlns="http://schemas.openxmlformats.org/spreadsheetml/2006/main" count="125" uniqueCount="58">
  <si>
    <t>Brain</t>
  </si>
  <si>
    <t>Sensitivity</t>
  </si>
  <si>
    <t>Range</t>
  </si>
  <si>
    <t>Entry fee</t>
  </si>
  <si>
    <t>Attendance</t>
  </si>
  <si>
    <t>Player</t>
  </si>
  <si>
    <t>Bets</t>
  </si>
  <si>
    <t>Rain</t>
  </si>
  <si>
    <t>Cloudy</t>
  </si>
  <si>
    <t>Sun Shine</t>
  </si>
  <si>
    <t>OTSD</t>
  </si>
  <si>
    <t>WOD</t>
  </si>
  <si>
    <t>BT</t>
  </si>
  <si>
    <t>Model Results/Calculations</t>
  </si>
  <si>
    <t>Weather</t>
  </si>
  <si>
    <t>Revenue of Events</t>
  </si>
  <si>
    <t>Entry Fee</t>
  </si>
  <si>
    <t>TOTAL</t>
  </si>
  <si>
    <t>0-50</t>
  </si>
  <si>
    <t>1000-2000</t>
  </si>
  <si>
    <t>2000-3500</t>
  </si>
  <si>
    <t>3500-5000</t>
  </si>
  <si>
    <t>10%-50%</t>
  </si>
  <si>
    <t>25%-50%</t>
  </si>
  <si>
    <t>45%-65%</t>
  </si>
  <si>
    <t>25-100</t>
  </si>
  <si>
    <t>Rainy</t>
  </si>
  <si>
    <t>Sunny</t>
  </si>
  <si>
    <t>cost=&gt;</t>
  </si>
  <si>
    <t>profit=&gt;</t>
  </si>
  <si>
    <t>Profit</t>
  </si>
  <si>
    <t>Absolutely miserable</t>
  </si>
  <si>
    <t>500-900</t>
  </si>
  <si>
    <t>Absolutely Miserable</t>
  </si>
  <si>
    <t>Action button index</t>
  </si>
  <si>
    <t>Player odds: OTSD</t>
  </si>
  <si>
    <t>Player Odds: WOD</t>
  </si>
  <si>
    <t>QUESTION 9 E</t>
  </si>
  <si>
    <t>Player Odds:BT</t>
  </si>
  <si>
    <t>Player odds: WOD</t>
  </si>
  <si>
    <t>QUESTION 9 F</t>
  </si>
  <si>
    <t>BET VALUE</t>
  </si>
  <si>
    <t>ODDS: OTSD</t>
  </si>
  <si>
    <t>Enter your current weight</t>
  </si>
  <si>
    <t>Choose your % reduction</t>
  </si>
  <si>
    <t>Your weight</t>
  </si>
  <si>
    <t>$20k</t>
  </si>
  <si>
    <t>$30k</t>
  </si>
  <si>
    <t>Risk profiles</t>
  </si>
  <si>
    <t>Probabilty</t>
  </si>
  <si>
    <t>Probability</t>
  </si>
  <si>
    <t>COGS % revenue Probabilitites</t>
  </si>
  <si>
    <t>Variable cost % Revenue Probabilities</t>
  </si>
  <si>
    <t>Data Tables</t>
  </si>
  <si>
    <t>Revenue</t>
  </si>
  <si>
    <t>Single-Variable: COGS -- % REVENUE</t>
  </si>
  <si>
    <t>Variable cost%revenue</t>
  </si>
  <si>
    <t>COGS%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</si>
</sst>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8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36"/>
      <color theme="0" tint="-0.14999847407452621"/>
      <name val="Calibri"/>
      <family val="2"/>
      <scheme val="minor"/>
    </font>
    <font>
      <sz val="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0" fillId="3" borderId="0" xfId="0" applyFill="1"/>
    <xf numFmtId="0" fontId="0" fillId="3" borderId="0" xfId="0" applyNumberFormat="1" applyFill="1"/>
    <xf numFmtId="0" fontId="0" fillId="4" borderId="1" xfId="0" applyFill="1" applyBorder="1"/>
    <xf numFmtId="0" fontId="0" fillId="0" borderId="0" xfId="0" applyNumberFormat="1" applyFill="1"/>
    <xf numFmtId="0" fontId="0" fillId="5" borderId="1" xfId="0" applyFill="1" applyBorder="1"/>
    <xf numFmtId="0" fontId="0" fillId="0" borderId="0" xfId="0" applyBorder="1"/>
    <xf numFmtId="0" fontId="4" fillId="8" borderId="0" xfId="0" applyFont="1" applyFill="1"/>
    <xf numFmtId="0" fontId="5" fillId="8" borderId="0" xfId="0" applyFont="1" applyFill="1"/>
    <xf numFmtId="0" fontId="0" fillId="0" borderId="0" xfId="0" applyFill="1"/>
    <xf numFmtId="0" fontId="0" fillId="13" borderId="0" xfId="0" applyFill="1" applyAlignment="1">
      <alignment horizontal="center"/>
    </xf>
    <xf numFmtId="0" fontId="0" fillId="2" borderId="2" xfId="0" applyNumberFormat="1" applyFill="1" applyBorder="1"/>
    <xf numFmtId="0" fontId="0" fillId="0" borderId="2" xfId="0" applyBorder="1"/>
    <xf numFmtId="0" fontId="0" fillId="11" borderId="2" xfId="0" applyFill="1" applyBorder="1"/>
    <xf numFmtId="0" fontId="0" fillId="12" borderId="2" xfId="0" applyFill="1" applyBorder="1" applyAlignment="1">
      <alignment horizontal="center"/>
    </xf>
    <xf numFmtId="0" fontId="0" fillId="2" borderId="0" xfId="0" applyNumberFormat="1" applyFill="1" applyBorder="1"/>
    <xf numFmtId="0" fontId="0" fillId="11" borderId="0" xfId="0" applyFill="1" applyBorder="1"/>
    <xf numFmtId="0" fontId="0" fillId="12" borderId="0" xfId="0" applyFill="1" applyBorder="1" applyAlignment="1">
      <alignment horizontal="center"/>
    </xf>
    <xf numFmtId="0" fontId="0" fillId="0" borderId="4" xfId="0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9" fontId="0" fillId="2" borderId="2" xfId="1" applyFont="1" applyFill="1" applyBorder="1"/>
    <xf numFmtId="9" fontId="0" fillId="2" borderId="0" xfId="1" applyFont="1" applyFill="1" applyBorder="1"/>
    <xf numFmtId="0" fontId="0" fillId="0" borderId="0" xfId="0" applyFill="1" applyBorder="1"/>
    <xf numFmtId="0" fontId="0" fillId="13" borderId="0" xfId="0" applyFill="1" applyBorder="1" applyAlignment="1">
      <alignment horizontal="center"/>
    </xf>
    <xf numFmtId="0" fontId="0" fillId="2" borderId="4" xfId="0" applyFill="1" applyBorder="1"/>
    <xf numFmtId="0" fontId="0" fillId="2" borderId="3" xfId="0" applyNumberFormat="1" applyFill="1" applyBorder="1"/>
    <xf numFmtId="0" fontId="0" fillId="0" borderId="3" xfId="0" applyBorder="1"/>
    <xf numFmtId="0" fontId="0" fillId="11" borderId="3" xfId="0" applyFill="1" applyBorder="1"/>
    <xf numFmtId="0" fontId="0" fillId="12" borderId="3" xfId="0" applyFill="1" applyBorder="1" applyAlignment="1">
      <alignment horizontal="center"/>
    </xf>
    <xf numFmtId="0" fontId="0" fillId="13" borderId="0" xfId="0" applyFill="1"/>
    <xf numFmtId="165" fontId="0" fillId="0" borderId="0" xfId="0" applyNumberFormat="1"/>
    <xf numFmtId="166" fontId="0" fillId="0" borderId="0" xfId="3" applyFont="1"/>
    <xf numFmtId="0" fontId="0" fillId="4" borderId="0" xfId="0" applyFill="1" applyBorder="1"/>
    <xf numFmtId="0" fontId="0" fillId="12" borderId="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0" fillId="10" borderId="1" xfId="0" applyFill="1" applyBorder="1"/>
    <xf numFmtId="0" fontId="2" fillId="0" borderId="1" xfId="0" applyFont="1" applyBorder="1"/>
    <xf numFmtId="0" fontId="0" fillId="0" borderId="1" xfId="0" applyBorder="1"/>
    <xf numFmtId="0" fontId="0" fillId="6" borderId="1" xfId="0" applyFill="1" applyBorder="1"/>
    <xf numFmtId="0" fontId="0" fillId="0" borderId="1" xfId="0" applyNumberFormat="1" applyFill="1" applyBorder="1"/>
    <xf numFmtId="0" fontId="2" fillId="0" borderId="1" xfId="0" applyFont="1" applyFill="1" applyBorder="1"/>
    <xf numFmtId="0" fontId="0" fillId="9" borderId="1" xfId="2" applyNumberFormat="1" applyFont="1" applyFill="1" applyBorder="1" applyAlignment="1">
      <alignment horizontal="center"/>
    </xf>
    <xf numFmtId="165" fontId="3" fillId="9" borderId="1" xfId="2" applyFont="1" applyFill="1" applyBorder="1"/>
    <xf numFmtId="165" fontId="0" fillId="9" borderId="1" xfId="2" applyFont="1" applyFill="1" applyBorder="1"/>
    <xf numFmtId="165" fontId="2" fillId="9" borderId="1" xfId="2" applyFont="1" applyFill="1" applyBorder="1"/>
    <xf numFmtId="0" fontId="0" fillId="0" borderId="1" xfId="2" applyNumberFormat="1" applyFont="1" applyFill="1" applyBorder="1" applyAlignment="1">
      <alignment horizontal="center"/>
    </xf>
    <xf numFmtId="165" fontId="7" fillId="0" borderId="1" xfId="2" applyFont="1" applyFill="1" applyBorder="1"/>
    <xf numFmtId="165" fontId="0" fillId="0" borderId="1" xfId="2" applyFont="1" applyFill="1" applyBorder="1"/>
    <xf numFmtId="165" fontId="2" fillId="0" borderId="1" xfId="2" applyFont="1" applyFill="1" applyBorder="1"/>
    <xf numFmtId="0" fontId="0" fillId="0" borderId="1" xfId="2" applyNumberFormat="1" applyFont="1" applyFill="1" applyBorder="1"/>
    <xf numFmtId="0" fontId="0" fillId="0" borderId="1" xfId="0" applyFill="1" applyBorder="1"/>
    <xf numFmtId="165" fontId="0" fillId="0" borderId="1" xfId="0" applyNumberFormat="1" applyFill="1" applyBorder="1"/>
    <xf numFmtId="166" fontId="0" fillId="0" borderId="1" xfId="3" applyFont="1" applyBorder="1"/>
    <xf numFmtId="166" fontId="2" fillId="0" borderId="1" xfId="3" applyFont="1" applyBorder="1"/>
    <xf numFmtId="165" fontId="8" fillId="14" borderId="1" xfId="0" applyNumberFormat="1" applyFont="1" applyFill="1" applyBorder="1"/>
    <xf numFmtId="0" fontId="2" fillId="2" borderId="1" xfId="0" applyFont="1" applyFill="1" applyBorder="1"/>
    <xf numFmtId="166" fontId="2" fillId="2" borderId="1" xfId="3" applyFont="1" applyFill="1" applyBorder="1"/>
    <xf numFmtId="0" fontId="9" fillId="0" borderId="0" xfId="4"/>
    <xf numFmtId="165" fontId="0" fillId="15" borderId="1" xfId="0" applyNumberFormat="1" applyFill="1" applyBorder="1"/>
    <xf numFmtId="0" fontId="10" fillId="0" borderId="0" xfId="0" applyFont="1"/>
    <xf numFmtId="0" fontId="2" fillId="16" borderId="1" xfId="0" applyFont="1" applyFill="1" applyBorder="1"/>
    <xf numFmtId="166" fontId="0" fillId="16" borderId="1" xfId="3" applyFont="1" applyFill="1" applyBorder="1"/>
    <xf numFmtId="0" fontId="2" fillId="0" borderId="1" xfId="0" applyNumberFormat="1" applyFont="1" applyBorder="1"/>
    <xf numFmtId="0" fontId="2" fillId="16" borderId="1" xfId="0" applyNumberFormat="1" applyFont="1" applyFill="1" applyBorder="1"/>
    <xf numFmtId="0" fontId="11" fillId="0" borderId="0" xfId="0" applyFont="1"/>
    <xf numFmtId="0" fontId="13" fillId="0" borderId="1" xfId="0" applyFont="1" applyBorder="1"/>
    <xf numFmtId="166" fontId="12" fillId="0" borderId="1" xfId="3" applyFont="1" applyBorder="1"/>
    <xf numFmtId="165" fontId="0" fillId="17" borderId="6" xfId="0" applyNumberFormat="1" applyFill="1" applyBorder="1"/>
    <xf numFmtId="0" fontId="13" fillId="0" borderId="6" xfId="0" applyFont="1" applyBorder="1"/>
    <xf numFmtId="0" fontId="14" fillId="0" borderId="1" xfId="0" applyFont="1" applyBorder="1" applyAlignment="1">
      <alignment vertical="center"/>
    </xf>
    <xf numFmtId="0" fontId="0" fillId="18" borderId="1" xfId="0" applyFill="1" applyBorder="1"/>
    <xf numFmtId="0" fontId="15" fillId="0" borderId="1" xfId="0" applyFont="1" applyBorder="1" applyAlignment="1">
      <alignment horizontal="center" vertical="center"/>
    </xf>
    <xf numFmtId="0" fontId="16" fillId="19" borderId="1" xfId="0" applyFont="1" applyFill="1" applyBorder="1" applyAlignment="1">
      <alignment horizontal="center"/>
    </xf>
    <xf numFmtId="0" fontId="8" fillId="0" borderId="0" xfId="0" applyFont="1"/>
    <xf numFmtId="0" fontId="17" fillId="0" borderId="0" xfId="0" applyFont="1"/>
    <xf numFmtId="0" fontId="3" fillId="20" borderId="0" xfId="0" applyFont="1" applyFill="1"/>
    <xf numFmtId="0" fontId="3" fillId="20" borderId="0" xfId="0" applyFont="1" applyFill="1" applyAlignment="1">
      <alignment horizontal="center"/>
    </xf>
    <xf numFmtId="9" fontId="18" fillId="20" borderId="0" xfId="1" applyFont="1" applyFill="1" applyAlignment="1">
      <alignment horizontal="center" vertical="center"/>
    </xf>
    <xf numFmtId="9" fontId="0" fillId="0" borderId="0" xfId="1" applyFont="1"/>
    <xf numFmtId="0" fontId="0" fillId="21" borderId="0" xfId="0" applyFill="1"/>
    <xf numFmtId="0" fontId="0" fillId="21" borderId="1" xfId="0" applyFill="1" applyBorder="1"/>
    <xf numFmtId="164" fontId="19" fillId="0" borderId="0" xfId="0" applyNumberFormat="1" applyFont="1"/>
    <xf numFmtId="9" fontId="0" fillId="0" borderId="1" xfId="0" applyNumberFormat="1" applyBorder="1"/>
    <xf numFmtId="9" fontId="0" fillId="21" borderId="1" xfId="1" applyFont="1" applyFill="1" applyBorder="1"/>
    <xf numFmtId="9" fontId="0" fillId="0" borderId="1" xfId="1" applyFont="1" applyBorder="1"/>
    <xf numFmtId="0" fontId="2" fillId="2" borderId="0" xfId="0" applyFont="1" applyFill="1" applyAlignment="1">
      <alignment horizontal="right"/>
    </xf>
    <xf numFmtId="166" fontId="2" fillId="22" borderId="0" xfId="3" applyFont="1" applyFill="1" applyAlignment="1">
      <alignment horizontal="right"/>
    </xf>
    <xf numFmtId="9" fontId="0" fillId="21" borderId="1" xfId="1" applyFont="1" applyFill="1" applyBorder="1" applyAlignment="1">
      <alignment wrapText="1"/>
    </xf>
    <xf numFmtId="0" fontId="0" fillId="21" borderId="1" xfId="0" applyFill="1" applyBorder="1" applyAlignment="1">
      <alignment wrapText="1"/>
    </xf>
    <xf numFmtId="16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166" fontId="0" fillId="15" borderId="0" xfId="0" applyNumberFormat="1" applyFill="1"/>
    <xf numFmtId="166" fontId="0" fillId="15" borderId="1" xfId="0" applyNumberFormat="1" applyFill="1" applyBorder="1"/>
    <xf numFmtId="9" fontId="0" fillId="0" borderId="1" xfId="1" applyFont="1" applyBorder="1" applyAlignment="1">
      <alignment horizontal="center"/>
    </xf>
    <xf numFmtId="166" fontId="0" fillId="0" borderId="1" xfId="3" applyFont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2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5">
    <cellStyle name="Comma" xfId="3" builtinId="3"/>
    <cellStyle name="Currency" xfId="2" builtinId="4"/>
    <cellStyle name="Explanatory Text" xfId="4" builtinId="53"/>
    <cellStyle name="Normal" xfId="0" builtinId="0"/>
    <cellStyle name="Percent" xfId="1" builtinId="5"/>
  </cellStyles>
  <dxfs count="6">
    <dxf>
      <font>
        <color rgb="FF7030A0"/>
      </font>
      <fill>
        <patternFill>
          <bgColor rgb="FF7030A0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'q13'!$G$4</c:f>
              <c:strCache>
                <c:ptCount val="1"/>
                <c:pt idx="0">
                  <c:v>COGS % revenue Probabilitites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'q13'!$G$5:$G$6</c:f>
              <c:numCache>
                <c:formatCode>0%</c:formatCode>
                <c:ptCount val="2"/>
                <c:pt idx="0">
                  <c:v>0.24</c:v>
                </c:pt>
                <c:pt idx="1">
                  <c:v>0.47</c:v>
                </c:pt>
              </c:numCache>
            </c:numRef>
          </c:cat>
          <c:val>
            <c:numRef>
              <c:f>'q13'!$H$5:$H$6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C-4666-B2B9-5702BADA2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104904"/>
        <c:axId val="2291084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'q13'!$G$5:$G$6</c15:sqref>
                        </c15:formulaRef>
                      </c:ext>
                    </c:extLst>
                    <c:numCache>
                      <c:formatCode>0%</c:formatCode>
                      <c:ptCount val="2"/>
                      <c:pt idx="0">
                        <c:v>0.24</c:v>
                      </c:pt>
                      <c:pt idx="1">
                        <c:v>0.47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'q13'!$G$6:$H$6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%">
                        <c:v>0.47</c:v>
                      </c:pt>
                      <c:pt idx="1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99C-4666-B2B9-5702BADA2878}"/>
                  </c:ext>
                </c:extLst>
              </c15:ser>
            </c15:filteredBarSeries>
          </c:ext>
        </c:extLst>
      </c:barChart>
      <c:catAx>
        <c:axId val="2291049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108440"/>
        <c:crosses val="autoZero"/>
        <c:auto val="1"/>
        <c:lblAlgn val="ctr"/>
        <c:lblOffset val="100"/>
        <c:noMultiLvlLbl val="0"/>
      </c:catAx>
      <c:valAx>
        <c:axId val="22910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10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'q13'!$G$9</c:f>
              <c:strCache>
                <c:ptCount val="1"/>
                <c:pt idx="0">
                  <c:v>Variable cost % Revenue Probabilities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'q13'!$G$10:$G$11</c:f>
              <c:numCache>
                <c:formatCode>0%</c:formatCode>
                <c:ptCount val="2"/>
                <c:pt idx="0">
                  <c:v>0.35</c:v>
                </c:pt>
                <c:pt idx="1">
                  <c:v>0.45</c:v>
                </c:pt>
              </c:numCache>
            </c:numRef>
          </c:cat>
          <c:val>
            <c:numRef>
              <c:f>'q13'!$H$10:$H$11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6-487E-AA2B-16755F3F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563496"/>
        <c:axId val="229037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'q13'!$H$9</c15:sqref>
                        </c15:formulaRef>
                      </c:ext>
                    </c:extLst>
                    <c:strCache>
                      <c:ptCount val="1"/>
                      <c:pt idx="0">
                        <c:v>Probability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'q13'!$G$10:$G$11</c15:sqref>
                        </c15:formulaRef>
                      </c:ext>
                    </c:extLst>
                    <c:numCache>
                      <c:formatCode>0%</c:formatCode>
                      <c:ptCount val="2"/>
                      <c:pt idx="0">
                        <c:v>0.35</c:v>
                      </c:pt>
                      <c:pt idx="1">
                        <c:v>0.45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'q13'!$H$10:$H$11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0.5</c:v>
                      </c:pt>
                      <c:pt idx="1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B76-487E-AA2B-16755F3FFF8E}"/>
                  </c:ext>
                </c:extLst>
              </c15:ser>
            </c15:filteredBarSeries>
          </c:ext>
        </c:extLst>
      </c:barChart>
      <c:catAx>
        <c:axId val="22856349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037864"/>
        <c:crosses val="autoZero"/>
        <c:auto val="1"/>
        <c:lblAlgn val="ctr"/>
        <c:lblOffset val="100"/>
        <c:noMultiLvlLbl val="0"/>
      </c:catAx>
      <c:valAx>
        <c:axId val="22903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856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9.7686803687729584E-2"/>
          <c:y val="2.7592979650720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 (2)'!$G$4</c:f>
              <c:strCache>
                <c:ptCount val="1"/>
                <c:pt idx="0">
                  <c:v>COGS % revenue Probabilitites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'q13 (2)'!$G$5:$G$6</c:f>
              <c:numCache>
                <c:formatCode>0%</c:formatCode>
                <c:ptCount val="2"/>
                <c:pt idx="0">
                  <c:v>0.24</c:v>
                </c:pt>
                <c:pt idx="1">
                  <c:v>0.47</c:v>
                </c:pt>
              </c:numCache>
            </c:numRef>
          </c:cat>
          <c:val>
            <c:numRef>
              <c:f>'q13 (2)'!$H$5:$H$6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D-4C75-B293-860536C0E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890616"/>
        <c:axId val="229784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'q13 (2)'!$G$5:$G$6</c15:sqref>
                        </c15:formulaRef>
                      </c:ext>
                    </c:extLst>
                    <c:numCache>
                      <c:formatCode>0%</c:formatCode>
                      <c:ptCount val="2"/>
                      <c:pt idx="0">
                        <c:v>0.24</c:v>
                      </c:pt>
                      <c:pt idx="1">
                        <c:v>0.47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'q13 (2)'!$G$6:$H$6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%">
                        <c:v>0.47</c:v>
                      </c:pt>
                      <c:pt idx="1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DD-4C75-B293-860536C0E314}"/>
                  </c:ext>
                </c:extLst>
              </c15:ser>
            </c15:filteredBarSeries>
          </c:ext>
        </c:extLst>
      </c:barChart>
      <c:catAx>
        <c:axId val="22889061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784176"/>
        <c:crosses val="autoZero"/>
        <c:auto val="1"/>
        <c:lblAlgn val="ctr"/>
        <c:lblOffset val="100"/>
        <c:noMultiLvlLbl val="0"/>
      </c:catAx>
      <c:valAx>
        <c:axId val="2297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889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'q13 (2)'!$G$9</c:f>
              <c:strCache>
                <c:ptCount val="1"/>
                <c:pt idx="0">
                  <c:v>Variable cost % Revenue Probabilities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'q13 (2)'!$G$10:$G$11</c:f>
              <c:numCache>
                <c:formatCode>0%</c:formatCode>
                <c:ptCount val="2"/>
                <c:pt idx="0">
                  <c:v>0.35</c:v>
                </c:pt>
                <c:pt idx="1">
                  <c:v>0.45</c:v>
                </c:pt>
              </c:numCache>
            </c:numRef>
          </c:cat>
          <c:val>
            <c:numRef>
              <c:f>'q13 (2)'!$H$10:$H$11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F-48AF-B66B-8E1B6F431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809536"/>
        <c:axId val="229813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'q13 (2)'!$H$9</c15:sqref>
                        </c15:formulaRef>
                      </c:ext>
                    </c:extLst>
                    <c:strCache>
                      <c:ptCount val="1"/>
                      <c:pt idx="0">
                        <c:v>Probability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'q13 (2)'!$G$10:$G$11</c15:sqref>
                        </c15:formulaRef>
                      </c:ext>
                    </c:extLst>
                    <c:numCache>
                      <c:formatCode>0%</c:formatCode>
                      <c:ptCount val="2"/>
                      <c:pt idx="0">
                        <c:v>0.35</c:v>
                      </c:pt>
                      <c:pt idx="1">
                        <c:v>0.45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'q13 (2)'!$H$10:$H$11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0.5</c:v>
                      </c:pt>
                      <c:pt idx="1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8EF-48AF-B66B-8E1B6F4315DA}"/>
                  </c:ext>
                </c:extLst>
              </c15:ser>
            </c15:filteredBarSeries>
          </c:ext>
        </c:extLst>
      </c:barChart>
      <c:catAx>
        <c:axId val="2298095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813072"/>
        <c:crosses val="autoZero"/>
        <c:auto val="1"/>
        <c:lblAlgn val="ctr"/>
        <c:lblOffset val="100"/>
        <c:noMultiLvlLbl val="0"/>
      </c:catAx>
      <c:valAx>
        <c:axId val="22981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98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'q13 (2)'!$K$6:$K$21</c:f>
              <c:numCache>
                <c:formatCode>_(* #,##0.00_);_(* \(#,##0.00\);_(* "-"??_);_(@_)</c:formatCode>
                <c:ptCount val="16"/>
                <c:pt idx="0">
                  <c:v>96000</c:v>
                </c:pt>
                <c:pt idx="1">
                  <c:v>98000</c:v>
                </c:pt>
                <c:pt idx="2">
                  <c:v>100000</c:v>
                </c:pt>
                <c:pt idx="3">
                  <c:v>102000</c:v>
                </c:pt>
                <c:pt idx="4">
                  <c:v>104000</c:v>
                </c:pt>
                <c:pt idx="5">
                  <c:v>106000</c:v>
                </c:pt>
                <c:pt idx="6">
                  <c:v>108000</c:v>
                </c:pt>
                <c:pt idx="7">
                  <c:v>110000</c:v>
                </c:pt>
                <c:pt idx="8">
                  <c:v>112000</c:v>
                </c:pt>
                <c:pt idx="9">
                  <c:v>114000.00000000001</c:v>
                </c:pt>
                <c:pt idx="10">
                  <c:v>116000.00000000001</c:v>
                </c:pt>
                <c:pt idx="11">
                  <c:v>118000.00000000001</c:v>
                </c:pt>
                <c:pt idx="12">
                  <c:v>120000.00000000001</c:v>
                </c:pt>
                <c:pt idx="13">
                  <c:v>122000.00000000003</c:v>
                </c:pt>
                <c:pt idx="14">
                  <c:v>124000.00000000003</c:v>
                </c:pt>
                <c:pt idx="15">
                  <c:v>126000.00000000003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4-4CBE-AA53-463B05028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555312"/>
        <c:axId val="228955408"/>
      </c:lineChart>
      <c:catAx>
        <c:axId val="316555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8955408"/>
        <c:crosses val="autoZero"/>
        <c:auto val="1"/>
        <c:lblAlgn val="ctr"/>
        <c:lblOffset val="100"/>
        <c:noMultiLvlLbl val="0"/>
      </c:catAx>
      <c:valAx>
        <c:axId val="2289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1655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'q13 (2)'!$K$27:$K$32</c:f>
              <c:numCache>
                <c:formatCode>_(* #,##0.00_);_(* \(#,##0.00\);_(* "-"??_);_(@_)</c:formatCode>
                <c:ptCount val="6"/>
                <c:pt idx="0">
                  <c:v>100000</c:v>
                </c:pt>
                <c:pt idx="1">
                  <c:v>102000</c:v>
                </c:pt>
                <c:pt idx="2">
                  <c:v>104000</c:v>
                </c:pt>
                <c:pt idx="3">
                  <c:v>106000</c:v>
                </c:pt>
                <c:pt idx="4">
                  <c:v>108000</c:v>
                </c:pt>
                <c:pt idx="5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1-4695-9B86-01A2E043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51704"/>
        <c:axId val="312779800"/>
      </c:lineChart>
      <c:catAx>
        <c:axId val="228851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312779800"/>
        <c:crosses val="autoZero"/>
        <c:auto val="1"/>
        <c:lblAlgn val="ctr"/>
        <c:lblOffset val="100"/>
        <c:noMultiLvlLbl val="0"/>
      </c:catAx>
      <c:valAx>
        <c:axId val="31277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22885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L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firstButton="1" fmlaLink="$L$6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fmlaLink="$A$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fmlaLink="$A$1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Radio" checked="Checked" firstButton="1" fmlaLink="$A$2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checked="Checked" firstButton="1" fmlaLink="$A$3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checked="Checked" lockText="1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firstButton="1" fmlaLink="$A$1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Radio" checked="Checked" firstButton="1" fmlaLink="$A$2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checked="Checked" firstButton="1" fmlaLink="$A$3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checked="Checked" lockText="1" noThreeD="1"/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10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152400</xdr:rowOff>
        </xdr:from>
        <xdr:to>
          <xdr:col>4</xdr:col>
          <xdr:colOff>838200</xdr:colOff>
          <xdr:row>3</xdr:row>
          <xdr:rowOff>114300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47625</xdr:rowOff>
        </xdr:from>
        <xdr:to>
          <xdr:col>4</xdr:col>
          <xdr:colOff>819150</xdr:colOff>
          <xdr:row>5</xdr:row>
          <xdr:rowOff>190500</xdr:rowOff>
        </xdr:to>
        <xdr:sp macro="" textlink="">
          <xdr:nvSpPr>
            <xdr:cNvPr id="1026" name="ScrollBa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133350</xdr:rowOff>
        </xdr:from>
        <xdr:to>
          <xdr:col>4</xdr:col>
          <xdr:colOff>847725</xdr:colOff>
          <xdr:row>6</xdr:row>
          <xdr:rowOff>276225</xdr:rowOff>
        </xdr:to>
        <xdr:sp macro="" textlink="">
          <xdr:nvSpPr>
            <xdr:cNvPr id="1027" name="ScrollBar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200025</xdr:rowOff>
        </xdr:from>
        <xdr:to>
          <xdr:col>4</xdr:col>
          <xdr:colOff>857250</xdr:colOff>
          <xdr:row>7</xdr:row>
          <xdr:rowOff>333375</xdr:rowOff>
        </xdr:to>
        <xdr:sp macro="" textlink="">
          <xdr:nvSpPr>
            <xdr:cNvPr id="1028" name="ScrollBar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12</xdr:row>
          <xdr:rowOff>19050</xdr:rowOff>
        </xdr:from>
        <xdr:to>
          <xdr:col>4</xdr:col>
          <xdr:colOff>809625</xdr:colOff>
          <xdr:row>12</xdr:row>
          <xdr:rowOff>161925</xdr:rowOff>
        </xdr:to>
        <xdr:sp macro="" textlink="">
          <xdr:nvSpPr>
            <xdr:cNvPr id="1029" name="ScrollBar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13</xdr:row>
          <xdr:rowOff>0</xdr:rowOff>
        </xdr:from>
        <xdr:to>
          <xdr:col>4</xdr:col>
          <xdr:colOff>809625</xdr:colOff>
          <xdr:row>13</xdr:row>
          <xdr:rowOff>142875</xdr:rowOff>
        </xdr:to>
        <xdr:sp macro="" textlink="">
          <xdr:nvSpPr>
            <xdr:cNvPr id="1030" name="ScrollBar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9525</xdr:rowOff>
        </xdr:from>
        <xdr:to>
          <xdr:col>4</xdr:col>
          <xdr:colOff>790575</xdr:colOff>
          <xdr:row>14</xdr:row>
          <xdr:rowOff>152400</xdr:rowOff>
        </xdr:to>
        <xdr:sp macro="" textlink="">
          <xdr:nvSpPr>
            <xdr:cNvPr id="1031" name="ScrollBar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16</xdr:row>
          <xdr:rowOff>0</xdr:rowOff>
        </xdr:from>
        <xdr:to>
          <xdr:col>4</xdr:col>
          <xdr:colOff>895350</xdr:colOff>
          <xdr:row>16</xdr:row>
          <xdr:rowOff>171450</xdr:rowOff>
        </xdr:to>
        <xdr:sp macro="" textlink="">
          <xdr:nvSpPr>
            <xdr:cNvPr id="1032" name="ScrollBar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20</xdr:row>
          <xdr:rowOff>95250</xdr:rowOff>
        </xdr:from>
        <xdr:to>
          <xdr:col>2</xdr:col>
          <xdr:colOff>428625</xdr:colOff>
          <xdr:row>22</xdr:row>
          <xdr:rowOff>104775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24</xdr:row>
          <xdr:rowOff>9525</xdr:rowOff>
        </xdr:from>
        <xdr:to>
          <xdr:col>3</xdr:col>
          <xdr:colOff>361950</xdr:colOff>
          <xdr:row>25</xdr:row>
          <xdr:rowOff>38100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27</xdr:row>
          <xdr:rowOff>9525</xdr:rowOff>
        </xdr:from>
        <xdr:to>
          <xdr:col>2</xdr:col>
          <xdr:colOff>476250</xdr:colOff>
          <xdr:row>28</xdr:row>
          <xdr:rowOff>38100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8</xdr:row>
          <xdr:rowOff>114300</xdr:rowOff>
        </xdr:from>
        <xdr:to>
          <xdr:col>5</xdr:col>
          <xdr:colOff>9525</xdr:colOff>
          <xdr:row>8</xdr:row>
          <xdr:rowOff>371475</xdr:rowOff>
        </xdr:to>
        <xdr:sp macro="" textlink="">
          <xdr:nvSpPr>
            <xdr:cNvPr id="1039" name="ScrollBar9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30</xdr:row>
          <xdr:rowOff>9525</xdr:rowOff>
        </xdr:from>
        <xdr:to>
          <xdr:col>2</xdr:col>
          <xdr:colOff>476250</xdr:colOff>
          <xdr:row>31</xdr:row>
          <xdr:rowOff>38100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152400</xdr:rowOff>
        </xdr:from>
        <xdr:to>
          <xdr:col>4</xdr:col>
          <xdr:colOff>838200</xdr:colOff>
          <xdr:row>3</xdr:row>
          <xdr:rowOff>114300</xdr:rowOff>
        </xdr:to>
        <xdr:sp macro="" textlink="">
          <xdr:nvSpPr>
            <xdr:cNvPr id="3073" name="ScrollBa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</xdr:row>
          <xdr:rowOff>47625</xdr:rowOff>
        </xdr:from>
        <xdr:to>
          <xdr:col>4</xdr:col>
          <xdr:colOff>819150</xdr:colOff>
          <xdr:row>5</xdr:row>
          <xdr:rowOff>190500</xdr:rowOff>
        </xdr:to>
        <xdr:sp macro="" textlink="">
          <xdr:nvSpPr>
            <xdr:cNvPr id="3074" name="ScrollBa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133350</xdr:rowOff>
        </xdr:from>
        <xdr:to>
          <xdr:col>4</xdr:col>
          <xdr:colOff>847725</xdr:colOff>
          <xdr:row>6</xdr:row>
          <xdr:rowOff>276225</xdr:rowOff>
        </xdr:to>
        <xdr:sp macro="" textlink="">
          <xdr:nvSpPr>
            <xdr:cNvPr id="3075" name="ScrollBar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200025</xdr:rowOff>
        </xdr:from>
        <xdr:to>
          <xdr:col>4</xdr:col>
          <xdr:colOff>857250</xdr:colOff>
          <xdr:row>7</xdr:row>
          <xdr:rowOff>333375</xdr:rowOff>
        </xdr:to>
        <xdr:sp macro="" textlink="">
          <xdr:nvSpPr>
            <xdr:cNvPr id="3076" name="ScrollBar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10</xdr:row>
          <xdr:rowOff>19050</xdr:rowOff>
        </xdr:from>
        <xdr:to>
          <xdr:col>4</xdr:col>
          <xdr:colOff>809625</xdr:colOff>
          <xdr:row>10</xdr:row>
          <xdr:rowOff>161925</xdr:rowOff>
        </xdr:to>
        <xdr:sp macro="" textlink="">
          <xdr:nvSpPr>
            <xdr:cNvPr id="3077" name="ScrollBa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11</xdr:row>
          <xdr:rowOff>0</xdr:rowOff>
        </xdr:from>
        <xdr:to>
          <xdr:col>4</xdr:col>
          <xdr:colOff>809625</xdr:colOff>
          <xdr:row>11</xdr:row>
          <xdr:rowOff>142875</xdr:rowOff>
        </xdr:to>
        <xdr:sp macro="" textlink="">
          <xdr:nvSpPr>
            <xdr:cNvPr id="3078" name="ScrollBa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9525</xdr:rowOff>
        </xdr:from>
        <xdr:to>
          <xdr:col>4</xdr:col>
          <xdr:colOff>790575</xdr:colOff>
          <xdr:row>12</xdr:row>
          <xdr:rowOff>152400</xdr:rowOff>
        </xdr:to>
        <xdr:sp macro="" textlink="">
          <xdr:nvSpPr>
            <xdr:cNvPr id="3079" name="ScrollBar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14</xdr:row>
          <xdr:rowOff>0</xdr:rowOff>
        </xdr:from>
        <xdr:to>
          <xdr:col>4</xdr:col>
          <xdr:colOff>895350</xdr:colOff>
          <xdr:row>14</xdr:row>
          <xdr:rowOff>171450</xdr:rowOff>
        </xdr:to>
        <xdr:sp macro="" textlink="">
          <xdr:nvSpPr>
            <xdr:cNvPr id="3080" name="ScrollBar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18</xdr:row>
          <xdr:rowOff>95250</xdr:rowOff>
        </xdr:from>
        <xdr:to>
          <xdr:col>2</xdr:col>
          <xdr:colOff>438150</xdr:colOff>
          <xdr:row>20</xdr:row>
          <xdr:rowOff>104775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9525</xdr:rowOff>
        </xdr:from>
        <xdr:to>
          <xdr:col>2</xdr:col>
          <xdr:colOff>904875</xdr:colOff>
          <xdr:row>23</xdr:row>
          <xdr:rowOff>38100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9525</xdr:rowOff>
        </xdr:from>
        <xdr:to>
          <xdr:col>2</xdr:col>
          <xdr:colOff>476250</xdr:colOff>
          <xdr:row>26</xdr:row>
          <xdr:rowOff>38100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2</xdr:row>
          <xdr:rowOff>104775</xdr:rowOff>
        </xdr:from>
        <xdr:to>
          <xdr:col>7</xdr:col>
          <xdr:colOff>209550</xdr:colOff>
          <xdr:row>12</xdr:row>
          <xdr:rowOff>104775</xdr:rowOff>
        </xdr:to>
        <xdr:sp macro="" textlink="">
          <xdr:nvSpPr>
            <xdr:cNvPr id="4097" name="Group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3</xdr:row>
          <xdr:rowOff>104775</xdr:rowOff>
        </xdr:from>
        <xdr:to>
          <xdr:col>3</xdr:col>
          <xdr:colOff>200025</xdr:colOff>
          <xdr:row>5</xdr:row>
          <xdr:rowOff>66675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1. 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5</xdr:row>
          <xdr:rowOff>66675</xdr:rowOff>
        </xdr:from>
        <xdr:to>
          <xdr:col>3</xdr:col>
          <xdr:colOff>352425</xdr:colOff>
          <xdr:row>6</xdr:row>
          <xdr:rowOff>76200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2. TWO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7</xdr:row>
          <xdr:rowOff>19050</xdr:rowOff>
        </xdr:from>
        <xdr:to>
          <xdr:col>3</xdr:col>
          <xdr:colOff>504825</xdr:colOff>
          <xdr:row>8</xdr:row>
          <xdr:rowOff>85725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3. THREE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8</xdr:row>
          <xdr:rowOff>104775</xdr:rowOff>
        </xdr:from>
        <xdr:to>
          <xdr:col>3</xdr:col>
          <xdr:colOff>657225</xdr:colOff>
          <xdr:row>10</xdr:row>
          <xdr:rowOff>19050</xdr:rowOff>
        </xdr:to>
        <xdr:sp macro="" textlink="">
          <xdr:nvSpPr>
            <xdr:cNvPr id="4101" name="Option 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4. FOUT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409575</xdr:rowOff>
        </xdr:from>
        <xdr:to>
          <xdr:col>4</xdr:col>
          <xdr:colOff>2543175</xdr:colOff>
          <xdr:row>3</xdr:row>
          <xdr:rowOff>1038225</xdr:rowOff>
        </xdr:to>
        <xdr:sp macro="" textlink="">
          <xdr:nvSpPr>
            <xdr:cNvPr id="5121" name="ScrollBar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409575</xdr:rowOff>
        </xdr:from>
        <xdr:to>
          <xdr:col>5</xdr:col>
          <xdr:colOff>295275</xdr:colOff>
          <xdr:row>3</xdr:row>
          <xdr:rowOff>1038225</xdr:rowOff>
        </xdr:to>
        <xdr:sp macro="" textlink="">
          <xdr:nvSpPr>
            <xdr:cNvPr id="6145" name="ScrollBa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</xdr:row>
          <xdr:rowOff>104775</xdr:rowOff>
        </xdr:from>
        <xdr:to>
          <xdr:col>4</xdr:col>
          <xdr:colOff>628650</xdr:colOff>
          <xdr:row>8</xdr:row>
          <xdr:rowOff>19050</xdr:rowOff>
        </xdr:to>
        <xdr:sp macro="" textlink="">
          <xdr:nvSpPr>
            <xdr:cNvPr id="7169" name="Group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4</xdr:col>
          <xdr:colOff>180975</xdr:colOff>
          <xdr:row>7</xdr:row>
          <xdr:rowOff>47625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$190,000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9</xdr:row>
          <xdr:rowOff>133350</xdr:rowOff>
        </xdr:from>
        <xdr:to>
          <xdr:col>4</xdr:col>
          <xdr:colOff>628650</xdr:colOff>
          <xdr:row>14</xdr:row>
          <xdr:rowOff>85725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COGS % 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57150</xdr:rowOff>
        </xdr:from>
        <xdr:to>
          <xdr:col>4</xdr:col>
          <xdr:colOff>657225</xdr:colOff>
          <xdr:row>18</xdr:row>
          <xdr:rowOff>123825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Variable Cost %  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676275</xdr:colOff>
          <xdr:row>19</xdr:row>
          <xdr:rowOff>95250</xdr:rowOff>
        </xdr:from>
        <xdr:to>
          <xdr:col>4</xdr:col>
          <xdr:colOff>666750</xdr:colOff>
          <xdr:row>23</xdr:row>
          <xdr:rowOff>9525</xdr:rowOff>
        </xdr:to>
        <xdr:sp macro="" textlink="">
          <xdr:nvSpPr>
            <xdr:cNvPr id="7174" name="Group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Fixed Cost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10</xdr:row>
          <xdr:rowOff>38100</xdr:rowOff>
        </xdr:from>
        <xdr:to>
          <xdr:col>3</xdr:col>
          <xdr:colOff>66675</xdr:colOff>
          <xdr:row>11</xdr:row>
          <xdr:rowOff>123825</xdr:rowOff>
        </xdr:to>
        <xdr:sp macro="" textlink="">
          <xdr:nvSpPr>
            <xdr:cNvPr id="7175" name="Option Button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11</xdr:row>
          <xdr:rowOff>285750</xdr:rowOff>
        </xdr:from>
        <xdr:to>
          <xdr:col>2</xdr:col>
          <xdr:colOff>619125</xdr:colOff>
          <xdr:row>13</xdr:row>
          <xdr:rowOff>95250</xdr:rowOff>
        </xdr:to>
        <xdr:sp macro="" textlink="">
          <xdr:nvSpPr>
            <xdr:cNvPr id="7176" name="Option Button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</xdr:row>
          <xdr:rowOff>47625</xdr:rowOff>
        </xdr:from>
        <xdr:to>
          <xdr:col>3</xdr:col>
          <xdr:colOff>438150</xdr:colOff>
          <xdr:row>17</xdr:row>
          <xdr:rowOff>66675</xdr:rowOff>
        </xdr:to>
        <xdr:sp macro="" textlink="">
          <xdr:nvSpPr>
            <xdr:cNvPr id="7177" name="Option Button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17</xdr:row>
          <xdr:rowOff>19050</xdr:rowOff>
        </xdr:from>
        <xdr:to>
          <xdr:col>3</xdr:col>
          <xdr:colOff>590550</xdr:colOff>
          <xdr:row>18</xdr:row>
          <xdr:rowOff>38100</xdr:rowOff>
        </xdr:to>
        <xdr:sp macro="" textlink="">
          <xdr:nvSpPr>
            <xdr:cNvPr id="7178" name="Option Button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20</xdr:row>
          <xdr:rowOff>95250</xdr:rowOff>
        </xdr:from>
        <xdr:to>
          <xdr:col>3</xdr:col>
          <xdr:colOff>657225</xdr:colOff>
          <xdr:row>22</xdr:row>
          <xdr:rowOff>85725</xdr:rowOff>
        </xdr:to>
        <xdr:sp macro="" textlink="">
          <xdr:nvSpPr>
            <xdr:cNvPr id="7179" name="ScrollBar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3</xdr:row>
          <xdr:rowOff>0</xdr:rowOff>
        </xdr:from>
        <xdr:to>
          <xdr:col>3</xdr:col>
          <xdr:colOff>552450</xdr:colOff>
          <xdr:row>4</xdr:row>
          <xdr:rowOff>19050</xdr:rowOff>
        </xdr:to>
        <xdr:sp macro="" textlink="">
          <xdr:nvSpPr>
            <xdr:cNvPr id="7180" name="Option Button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$100,000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442231</xdr:colOff>
      <xdr:row>1</xdr:row>
      <xdr:rowOff>129268</xdr:rowOff>
    </xdr:from>
    <xdr:to>
      <xdr:col>12</xdr:col>
      <xdr:colOff>670163</xdr:colOff>
      <xdr:row>11</xdr:row>
      <xdr:rowOff>133351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476249</xdr:colOff>
      <xdr:row>13</xdr:row>
      <xdr:rowOff>40820</xdr:rowOff>
    </xdr:from>
    <xdr:to>
      <xdr:col>11</xdr:col>
      <xdr:colOff>503464</xdr:colOff>
      <xdr:row>23</xdr:row>
      <xdr:rowOff>99331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</xdr:row>
          <xdr:rowOff>104775</xdr:rowOff>
        </xdr:from>
        <xdr:to>
          <xdr:col>5</xdr:col>
          <xdr:colOff>552450</xdr:colOff>
          <xdr:row>6</xdr:row>
          <xdr:rowOff>38100</xdr:rowOff>
        </xdr:to>
        <xdr:sp macro="" textlink="">
          <xdr:nvSpPr>
            <xdr:cNvPr id="8193" name="Group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5</xdr:col>
          <xdr:colOff>123825</xdr:colOff>
          <xdr:row>5</xdr:row>
          <xdr:rowOff>304800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$190,000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9</xdr:row>
          <xdr:rowOff>133350</xdr:rowOff>
        </xdr:from>
        <xdr:to>
          <xdr:col>5</xdr:col>
          <xdr:colOff>552450</xdr:colOff>
          <xdr:row>14</xdr:row>
          <xdr:rowOff>85725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COGS % 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15</xdr:row>
          <xdr:rowOff>57150</xdr:rowOff>
        </xdr:from>
        <xdr:to>
          <xdr:col>5</xdr:col>
          <xdr:colOff>552450</xdr:colOff>
          <xdr:row>18</xdr:row>
          <xdr:rowOff>123825</xdr:rowOff>
        </xdr:to>
        <xdr:sp macro="" textlink="">
          <xdr:nvSpPr>
            <xdr:cNvPr id="8196" name="Group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Variable Cost %  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676275</xdr:colOff>
          <xdr:row>19</xdr:row>
          <xdr:rowOff>95250</xdr:rowOff>
        </xdr:from>
        <xdr:to>
          <xdr:col>5</xdr:col>
          <xdr:colOff>552450</xdr:colOff>
          <xdr:row>23</xdr:row>
          <xdr:rowOff>9525</xdr:rowOff>
        </xdr:to>
        <xdr:sp macro="" textlink="">
          <xdr:nvSpPr>
            <xdr:cNvPr id="8197" name="Group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Fixed Cost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10</xdr:row>
          <xdr:rowOff>38100</xdr:rowOff>
        </xdr:from>
        <xdr:to>
          <xdr:col>3</xdr:col>
          <xdr:colOff>342900</xdr:colOff>
          <xdr:row>11</xdr:row>
          <xdr:rowOff>123825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24%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11</xdr:row>
          <xdr:rowOff>285750</xdr:rowOff>
        </xdr:from>
        <xdr:to>
          <xdr:col>3</xdr:col>
          <xdr:colOff>276225</xdr:colOff>
          <xdr:row>13</xdr:row>
          <xdr:rowOff>95250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47%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16</xdr:row>
          <xdr:rowOff>47625</xdr:rowOff>
        </xdr:from>
        <xdr:to>
          <xdr:col>4</xdr:col>
          <xdr:colOff>104775</xdr:colOff>
          <xdr:row>17</xdr:row>
          <xdr:rowOff>66675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17</xdr:row>
          <xdr:rowOff>19050</xdr:rowOff>
        </xdr:from>
        <xdr:to>
          <xdr:col>4</xdr:col>
          <xdr:colOff>209550</xdr:colOff>
          <xdr:row>18</xdr:row>
          <xdr:rowOff>38100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45%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95250</xdr:rowOff>
        </xdr:from>
        <xdr:to>
          <xdr:col>5</xdr:col>
          <xdr:colOff>57150</xdr:colOff>
          <xdr:row>22</xdr:row>
          <xdr:rowOff>66675</xdr:rowOff>
        </xdr:to>
        <xdr:sp macro="" textlink="">
          <xdr:nvSpPr>
            <xdr:cNvPr id="8202" name="ScrollBar1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3</xdr:row>
          <xdr:rowOff>0</xdr:rowOff>
        </xdr:from>
        <xdr:to>
          <xdr:col>4</xdr:col>
          <xdr:colOff>219075</xdr:colOff>
          <xdr:row>3</xdr:row>
          <xdr:rowOff>200025</xdr:rowOff>
        </xdr:to>
        <xdr:sp macro="" textlink="">
          <xdr:nvSpPr>
            <xdr:cNvPr id="8203" name="Option Button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001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$100,000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285749</xdr:colOff>
      <xdr:row>23</xdr:row>
      <xdr:rowOff>176892</xdr:rowOff>
    </xdr:from>
    <xdr:to>
      <xdr:col>6</xdr:col>
      <xdr:colOff>1200841</xdr:colOff>
      <xdr:row>33</xdr:row>
      <xdr:rowOff>180976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387802</xdr:colOff>
      <xdr:row>23</xdr:row>
      <xdr:rowOff>88446</xdr:rowOff>
    </xdr:from>
    <xdr:to>
      <xdr:col>3</xdr:col>
      <xdr:colOff>204106</xdr:colOff>
      <xdr:row>33</xdr:row>
      <xdr:rowOff>146957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566737</xdr:colOff>
      <xdr:row>13</xdr:row>
      <xdr:rowOff>28575</xdr:rowOff>
    </xdr:from>
    <xdr:to>
      <xdr:col>19</xdr:col>
      <xdr:colOff>214312</xdr:colOff>
      <xdr:row>26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661987</xdr:colOff>
      <xdr:row>29</xdr:row>
      <xdr:rowOff>57150</xdr:rowOff>
    </xdr:from>
    <xdr:to>
      <xdr:col>19</xdr:col>
      <xdr:colOff>309562</xdr:colOff>
      <xdr:row>44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" Type="http://schemas.openxmlformats.org/officeDocument/2006/relationships/control" Target="../activeX/activeX1.xml"/><Relationship Id="rId21" Type="http://schemas.openxmlformats.org/officeDocument/2006/relationships/ctrlProp" Target="../ctrlProps/ctrlProp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24" Type="http://schemas.openxmlformats.org/officeDocument/2006/relationships/ctrlProp" Target="../ctrlProps/ctrlProp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23" Type="http://schemas.openxmlformats.org/officeDocument/2006/relationships/ctrlProp" Target="../ctrlProps/ctrlProp3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control" Target="../activeX/activeX15.xml"/><Relationship Id="rId18" Type="http://schemas.openxmlformats.org/officeDocument/2006/relationships/image" Target="../media/image1.emf"/><Relationship Id="rId3" Type="http://schemas.openxmlformats.org/officeDocument/2006/relationships/control" Target="../activeX/activeX10.xml"/><Relationship Id="rId21" Type="http://schemas.openxmlformats.org/officeDocument/2006/relationships/ctrlProp" Target="../ctrlProps/ctrlProp7.xml"/><Relationship Id="rId7" Type="http://schemas.openxmlformats.org/officeDocument/2006/relationships/control" Target="../activeX/activeX12.xml"/><Relationship Id="rId12" Type="http://schemas.openxmlformats.org/officeDocument/2006/relationships/image" Target="../media/image4.emf"/><Relationship Id="rId17" Type="http://schemas.openxmlformats.org/officeDocument/2006/relationships/control" Target="../activeX/activeX17.xml"/><Relationship Id="rId2" Type="http://schemas.openxmlformats.org/officeDocument/2006/relationships/vmlDrawing" Target="../drawings/vmlDrawing2.vml"/><Relationship Id="rId16" Type="http://schemas.openxmlformats.org/officeDocument/2006/relationships/image" Target="../media/image2.emf"/><Relationship Id="rId20" Type="http://schemas.openxmlformats.org/officeDocument/2006/relationships/ctrlProp" Target="../ctrlProps/ctrlProp6.xml"/><Relationship Id="rId1" Type="http://schemas.openxmlformats.org/officeDocument/2006/relationships/drawing" Target="../drawings/drawing2.xml"/><Relationship Id="rId6" Type="http://schemas.openxmlformats.org/officeDocument/2006/relationships/image" Target="../media/image7.emf"/><Relationship Id="rId11" Type="http://schemas.openxmlformats.org/officeDocument/2006/relationships/control" Target="../activeX/activeX14.xml"/><Relationship Id="rId5" Type="http://schemas.openxmlformats.org/officeDocument/2006/relationships/control" Target="../activeX/activeX11.xml"/><Relationship Id="rId15" Type="http://schemas.openxmlformats.org/officeDocument/2006/relationships/control" Target="../activeX/activeX16.xml"/><Relationship Id="rId10" Type="http://schemas.openxmlformats.org/officeDocument/2006/relationships/image" Target="../media/image5.emf"/><Relationship Id="rId19" Type="http://schemas.openxmlformats.org/officeDocument/2006/relationships/ctrlProp" Target="../ctrlProps/ctrlProp5.xml"/><Relationship Id="rId4" Type="http://schemas.openxmlformats.org/officeDocument/2006/relationships/image" Target="../media/image10.emf"/><Relationship Id="rId9" Type="http://schemas.openxmlformats.org/officeDocument/2006/relationships/control" Target="../activeX/activeX13.xml"/><Relationship Id="rId14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3" Type="http://schemas.openxmlformats.org/officeDocument/2006/relationships/control" Target="../activeX/activeX20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image" Target="../media/image13.emf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.xml"/><Relationship Id="rId13" Type="http://schemas.openxmlformats.org/officeDocument/2006/relationships/ctrlProp" Target="../ctrlProps/ctrlProp31.xml"/><Relationship Id="rId3" Type="http://schemas.openxmlformats.org/officeDocument/2006/relationships/control" Target="../activeX/activeX21.xml"/><Relationship Id="rId7" Type="http://schemas.openxmlformats.org/officeDocument/2006/relationships/ctrlProp" Target="../ctrlProps/ctrlProp25.xml"/><Relationship Id="rId12" Type="http://schemas.openxmlformats.org/officeDocument/2006/relationships/ctrlProp" Target="../ctrlProps/ctrlProp3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24.xml"/><Relationship Id="rId11" Type="http://schemas.openxmlformats.org/officeDocument/2006/relationships/ctrlProp" Target="../ctrlProps/ctrlProp29.xml"/><Relationship Id="rId5" Type="http://schemas.openxmlformats.org/officeDocument/2006/relationships/ctrlProp" Target="../ctrlProps/ctrlProp23.xml"/><Relationship Id="rId10" Type="http://schemas.openxmlformats.org/officeDocument/2006/relationships/ctrlProp" Target="../ctrlProps/ctrlProp28.xml"/><Relationship Id="rId4" Type="http://schemas.openxmlformats.org/officeDocument/2006/relationships/image" Target="../media/image14.emf"/><Relationship Id="rId9" Type="http://schemas.openxmlformats.org/officeDocument/2006/relationships/ctrlProp" Target="../ctrlProps/ctrlProp27.xml"/><Relationship Id="rId14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3"/>
  <sheetViews>
    <sheetView tabSelected="1" topLeftCell="A7" zoomScale="90" zoomScaleNormal="90" workbookViewId="0">
      <selection activeCell="B31" sqref="B31"/>
    </sheetView>
  </sheetViews>
  <sheetFormatPr defaultRowHeight="15" x14ac:dyDescent="0.25"/>
  <cols>
    <col min="2" max="2" width="24.42578125" customWidth="1"/>
    <col min="3" max="3" width="7.140625" customWidth="1"/>
    <col min="4" max="4" width="15.140625" customWidth="1"/>
    <col min="5" max="5" width="14" customWidth="1"/>
    <col min="6" max="6" width="19.28515625" customWidth="1"/>
    <col min="7" max="7" width="12.42578125" customWidth="1"/>
    <col min="8" max="8" width="15.42578125" customWidth="1"/>
    <col min="9" max="9" width="15" customWidth="1"/>
    <col min="10" max="10" width="10.42578125" customWidth="1"/>
    <col min="12" max="12" width="16" customWidth="1"/>
    <col min="13" max="13" width="7.28515625" customWidth="1"/>
    <col min="14" max="14" width="4.140625" customWidth="1"/>
    <col min="16" max="16" width="13.5703125" customWidth="1"/>
    <col min="18" max="18" width="12.140625" bestFit="1" customWidth="1"/>
  </cols>
  <sheetData>
    <row r="2" spans="2:18" x14ac:dyDescent="0.25">
      <c r="B2" s="9" t="s">
        <v>0</v>
      </c>
      <c r="C2" s="10"/>
      <c r="D2" s="10"/>
      <c r="E2" s="9" t="s">
        <v>1</v>
      </c>
      <c r="F2" s="10"/>
      <c r="G2" s="9" t="s">
        <v>2</v>
      </c>
    </row>
    <row r="3" spans="2:18" x14ac:dyDescent="0.25">
      <c r="B3" s="1" t="s">
        <v>3</v>
      </c>
      <c r="E3" s="32"/>
    </row>
    <row r="4" spans="2:18" ht="15.75" thickBot="1" x14ac:dyDescent="0.3">
      <c r="C4" s="28">
        <f>(J4/50)*50</f>
        <v>30</v>
      </c>
      <c r="D4" s="29"/>
      <c r="E4" s="30"/>
      <c r="F4" s="29"/>
      <c r="G4" s="31" t="s">
        <v>18</v>
      </c>
      <c r="J4" s="4">
        <v>30</v>
      </c>
      <c r="R4" s="33"/>
    </row>
    <row r="5" spans="2:18" ht="15.75" thickBot="1" x14ac:dyDescent="0.3">
      <c r="B5" s="1" t="s">
        <v>4</v>
      </c>
      <c r="C5" s="6"/>
      <c r="D5" s="11"/>
      <c r="E5" s="11"/>
      <c r="F5" s="11"/>
      <c r="G5" s="12"/>
      <c r="J5" s="3"/>
      <c r="L5" t="s">
        <v>34</v>
      </c>
      <c r="N5" s="33"/>
    </row>
    <row r="6" spans="2:18" ht="18" customHeight="1" thickBot="1" x14ac:dyDescent="0.3">
      <c r="B6" s="2" t="s">
        <v>7</v>
      </c>
      <c r="C6" s="13">
        <f>(J6/200)*2000</f>
        <v>1500</v>
      </c>
      <c r="D6" s="14"/>
      <c r="E6" s="15"/>
      <c r="F6" s="14"/>
      <c r="G6" s="36" t="s">
        <v>19</v>
      </c>
      <c r="J6" s="5">
        <v>150</v>
      </c>
      <c r="L6" s="38">
        <v>4</v>
      </c>
      <c r="N6" s="58"/>
      <c r="O6" s="43"/>
      <c r="P6" s="43" t="s">
        <v>30</v>
      </c>
    </row>
    <row r="7" spans="2:18" ht="27" customHeight="1" x14ac:dyDescent="0.25">
      <c r="B7" s="2" t="s">
        <v>8</v>
      </c>
      <c r="C7" s="17">
        <f>(J7/350)*3500</f>
        <v>2500</v>
      </c>
      <c r="D7" s="8"/>
      <c r="E7" s="18"/>
      <c r="F7" s="8"/>
      <c r="G7" s="37" t="s">
        <v>20</v>
      </c>
      <c r="J7" s="5">
        <v>250</v>
      </c>
      <c r="N7" s="102" t="s">
        <v>3</v>
      </c>
      <c r="O7" s="43"/>
      <c r="P7" s="60">
        <f>I31</f>
        <v>93750</v>
      </c>
    </row>
    <row r="8" spans="2:18" ht="31.5" customHeight="1" x14ac:dyDescent="0.25">
      <c r="B8" s="2" t="s">
        <v>9</v>
      </c>
      <c r="C8" s="17">
        <f>(J8/500)*5000</f>
        <v>4500</v>
      </c>
      <c r="D8" s="8"/>
      <c r="E8" s="18"/>
      <c r="F8" s="8"/>
      <c r="G8" s="37" t="s">
        <v>21</v>
      </c>
      <c r="J8" s="5">
        <v>450</v>
      </c>
      <c r="N8" s="102"/>
      <c r="O8" s="43">
        <v>71.650000000000006</v>
      </c>
      <c r="P8" s="59">
        <f t="dataTable" ref="P8:P30" dt2D="0" dtr="0" r1="C4"/>
        <v>124987.5</v>
      </c>
    </row>
    <row r="9" spans="2:18" ht="31.5" customHeight="1" x14ac:dyDescent="0.25">
      <c r="B9" s="2" t="s">
        <v>31</v>
      </c>
      <c r="C9" s="17">
        <f>(J9/500)*5000</f>
        <v>750</v>
      </c>
      <c r="D9" s="8"/>
      <c r="E9" s="18"/>
      <c r="F9" s="8"/>
      <c r="G9" s="37" t="s">
        <v>32</v>
      </c>
      <c r="J9" s="35">
        <v>75</v>
      </c>
      <c r="N9" s="102"/>
      <c r="O9" s="43">
        <f>O8+0.005</f>
        <v>71.655000000000001</v>
      </c>
      <c r="P9" s="59">
        <v>124991.25</v>
      </c>
    </row>
    <row r="10" spans="2:18" ht="31.5" customHeight="1" x14ac:dyDescent="0.25">
      <c r="B10" s="2"/>
      <c r="C10" s="17"/>
      <c r="D10" s="8"/>
      <c r="E10" s="18"/>
      <c r="F10" s="8"/>
      <c r="G10" s="37"/>
      <c r="J10" s="35"/>
      <c r="N10" s="102"/>
      <c r="O10" s="43">
        <f t="shared" ref="O10:O30" si="0">O9+0.005</f>
        <v>71.66</v>
      </c>
      <c r="P10" s="59">
        <v>124995</v>
      </c>
    </row>
    <row r="11" spans="2:18" x14ac:dyDescent="0.25">
      <c r="D11" s="11"/>
      <c r="E11" s="11"/>
      <c r="F11" s="11"/>
      <c r="G11" s="12"/>
      <c r="J11" s="3"/>
      <c r="N11" s="102"/>
      <c r="O11" s="43">
        <f t="shared" si="0"/>
        <v>71.664999999999992</v>
      </c>
      <c r="P11" s="59">
        <v>124998.75</v>
      </c>
    </row>
    <row r="12" spans="2:18" x14ac:dyDescent="0.25">
      <c r="B12" s="1" t="s">
        <v>5</v>
      </c>
      <c r="D12" s="11"/>
      <c r="E12" s="11"/>
      <c r="F12" s="11"/>
      <c r="G12" s="12"/>
      <c r="J12" s="3"/>
      <c r="N12" s="102"/>
      <c r="O12" s="61">
        <f t="shared" si="0"/>
        <v>71.669999999999987</v>
      </c>
      <c r="P12" s="62">
        <v>125002.5</v>
      </c>
    </row>
    <row r="13" spans="2:18" x14ac:dyDescent="0.25">
      <c r="B13" s="2" t="s">
        <v>10</v>
      </c>
      <c r="C13" s="23">
        <f>J13/100</f>
        <v>0.2</v>
      </c>
      <c r="D13" s="14"/>
      <c r="E13" s="15"/>
      <c r="F13" s="14"/>
      <c r="G13" s="16" t="s">
        <v>22</v>
      </c>
      <c r="J13" s="7">
        <v>20</v>
      </c>
      <c r="N13" s="102"/>
      <c r="O13" s="43">
        <f t="shared" si="0"/>
        <v>71.674999999999983</v>
      </c>
      <c r="P13" s="59">
        <v>125006.24999999999</v>
      </c>
    </row>
    <row r="14" spans="2:18" x14ac:dyDescent="0.25">
      <c r="B14" s="2" t="s">
        <v>11</v>
      </c>
      <c r="C14" s="24">
        <f t="shared" ref="C14:C15" si="1">J14/100</f>
        <v>0.35</v>
      </c>
      <c r="D14" s="8"/>
      <c r="E14" s="18"/>
      <c r="F14" s="8"/>
      <c r="G14" s="19" t="s">
        <v>23</v>
      </c>
      <c r="J14" s="7">
        <v>35</v>
      </c>
      <c r="N14" s="102"/>
      <c r="O14" s="43">
        <f t="shared" si="0"/>
        <v>71.679999999999978</v>
      </c>
      <c r="P14" s="59">
        <v>125009.99999999999</v>
      </c>
    </row>
    <row r="15" spans="2:18" x14ac:dyDescent="0.25">
      <c r="B15" s="2" t="s">
        <v>12</v>
      </c>
      <c r="C15" s="24">
        <f t="shared" si="1"/>
        <v>0.55000000000000004</v>
      </c>
      <c r="D15" s="8"/>
      <c r="E15" s="18"/>
      <c r="F15" s="8"/>
      <c r="G15" s="19" t="s">
        <v>24</v>
      </c>
      <c r="J15" s="7">
        <v>55</v>
      </c>
      <c r="N15" s="58"/>
      <c r="O15" s="43">
        <f t="shared" si="0"/>
        <v>71.684999999999974</v>
      </c>
      <c r="P15" s="59">
        <v>125013.74999999997</v>
      </c>
    </row>
    <row r="16" spans="2:18" x14ac:dyDescent="0.25">
      <c r="B16" s="1" t="s">
        <v>6</v>
      </c>
      <c r="C16" s="8"/>
      <c r="D16" s="25"/>
      <c r="E16" s="25"/>
      <c r="F16" s="25"/>
      <c r="G16" s="26"/>
      <c r="J16" s="3"/>
      <c r="N16" s="58"/>
      <c r="O16" s="43">
        <f t="shared" si="0"/>
        <v>71.689999999999969</v>
      </c>
      <c r="P16" s="59">
        <v>125017.49999999997</v>
      </c>
    </row>
    <row r="17" spans="2:16" ht="15.75" thickBot="1" x14ac:dyDescent="0.3">
      <c r="C17" s="27">
        <f>J17</f>
        <v>50</v>
      </c>
      <c r="D17" s="20"/>
      <c r="E17" s="21"/>
      <c r="F17" s="20"/>
      <c r="G17" s="22" t="s">
        <v>25</v>
      </c>
      <c r="J17" s="3">
        <v>50</v>
      </c>
      <c r="N17" s="34"/>
      <c r="O17" s="43">
        <f t="shared" si="0"/>
        <v>71.694999999999965</v>
      </c>
      <c r="P17" s="59">
        <v>125021.24999999997</v>
      </c>
    </row>
    <row r="18" spans="2:16" x14ac:dyDescent="0.25">
      <c r="O18" s="43">
        <f t="shared" si="0"/>
        <v>71.69999999999996</v>
      </c>
      <c r="P18" s="59">
        <v>125024.99999999997</v>
      </c>
    </row>
    <row r="19" spans="2:16" x14ac:dyDescent="0.25">
      <c r="B19" s="39" t="s">
        <v>13</v>
      </c>
      <c r="C19" s="40"/>
      <c r="D19" s="41"/>
      <c r="E19" s="41"/>
      <c r="F19" s="41"/>
      <c r="G19" s="41"/>
      <c r="H19" s="41"/>
      <c r="I19" s="41"/>
      <c r="O19" s="43">
        <f t="shared" si="0"/>
        <v>71.704999999999956</v>
      </c>
      <c r="P19" s="59">
        <v>125028.74999999997</v>
      </c>
    </row>
    <row r="20" spans="2:16" x14ac:dyDescent="0.25">
      <c r="B20" s="42" t="s">
        <v>14</v>
      </c>
      <c r="C20" s="43"/>
      <c r="D20" s="42" t="s">
        <v>4</v>
      </c>
      <c r="E20" s="42" t="s">
        <v>15</v>
      </c>
      <c r="F20" s="42"/>
      <c r="G20" s="43"/>
      <c r="H20" s="43"/>
      <c r="I20" s="43"/>
      <c r="O20" s="43">
        <f t="shared" si="0"/>
        <v>71.709999999999951</v>
      </c>
      <c r="P20" s="59">
        <v>125032.49999999997</v>
      </c>
    </row>
    <row r="21" spans="2:16" x14ac:dyDescent="0.25">
      <c r="B21" s="44"/>
      <c r="C21" s="43"/>
      <c r="D21" s="45"/>
      <c r="E21" s="46" t="s">
        <v>16</v>
      </c>
      <c r="F21" s="46" t="s">
        <v>10</v>
      </c>
      <c r="G21" s="46" t="s">
        <v>11</v>
      </c>
      <c r="H21" s="46" t="s">
        <v>12</v>
      </c>
      <c r="I21" s="46" t="s">
        <v>17</v>
      </c>
      <c r="O21" s="43">
        <f t="shared" si="0"/>
        <v>71.714999999999947</v>
      </c>
      <c r="P21" s="59">
        <v>125036.24999999996</v>
      </c>
    </row>
    <row r="22" spans="2:16" x14ac:dyDescent="0.25">
      <c r="B22" s="43" t="s">
        <v>26</v>
      </c>
      <c r="C22" s="43"/>
      <c r="D22" s="47" t="str">
        <f>IF(L6=1,C6,"")</f>
        <v/>
      </c>
      <c r="E22" s="48" t="str">
        <f>IFERROR(D22*$C$4,"")</f>
        <v/>
      </c>
      <c r="F22" s="49" t="str">
        <f>IFERROR($C$17*(1-C13)*$D$22,"")</f>
        <v/>
      </c>
      <c r="G22" s="49" t="str">
        <f>IFERROR($C$17*(1-C14)*$D$22,"")</f>
        <v/>
      </c>
      <c r="H22" s="49" t="str">
        <f>IFERROR($C$17*(1-C15)*$D$22,"")</f>
        <v/>
      </c>
      <c r="I22" s="50">
        <f>SUM(E22:H22)</f>
        <v>0</v>
      </c>
      <c r="O22" s="43">
        <f t="shared" si="0"/>
        <v>71.719999999999942</v>
      </c>
      <c r="P22" s="59">
        <v>125039.99999999996</v>
      </c>
    </row>
    <row r="23" spans="2:16" ht="34.5" customHeight="1" x14ac:dyDescent="0.25">
      <c r="B23" s="44"/>
      <c r="C23" s="43"/>
      <c r="D23" s="51"/>
      <c r="E23" s="52" t="s">
        <v>28</v>
      </c>
      <c r="F23" s="53" t="str">
        <f>IFERROR($C$17*(C13)*$D$22,"")</f>
        <v/>
      </c>
      <c r="G23" s="53" t="str">
        <f>IFERROR($C$17*(C14)*$D$22,"")</f>
        <v/>
      </c>
      <c r="H23" s="53" t="str">
        <f>IFERROR($C$17*(C15)*$D$22,"")</f>
        <v/>
      </c>
      <c r="I23" s="54">
        <f>SUM(E23:H23)</f>
        <v>0</v>
      </c>
      <c r="O23" s="43">
        <f t="shared" si="0"/>
        <v>71.724999999999937</v>
      </c>
      <c r="P23" s="59">
        <v>125043.74999999996</v>
      </c>
    </row>
    <row r="24" spans="2:16" ht="17.25" customHeight="1" x14ac:dyDescent="0.25">
      <c r="B24" s="44"/>
      <c r="C24" s="43"/>
      <c r="D24" s="51"/>
      <c r="E24" s="52" t="s">
        <v>29</v>
      </c>
      <c r="F24" s="53" t="str">
        <f>IFERROR(F22-F23,"")</f>
        <v/>
      </c>
      <c r="G24" s="53" t="str">
        <f t="shared" ref="G24:I24" si="2">IFERROR(G22-G23,"")</f>
        <v/>
      </c>
      <c r="H24" s="53" t="str">
        <f t="shared" si="2"/>
        <v/>
      </c>
      <c r="I24" s="54">
        <f t="shared" si="2"/>
        <v>0</v>
      </c>
      <c r="O24" s="43">
        <f t="shared" si="0"/>
        <v>71.729999999999933</v>
      </c>
      <c r="P24" s="59">
        <v>125047.49999999994</v>
      </c>
    </row>
    <row r="25" spans="2:16" x14ac:dyDescent="0.25">
      <c r="B25" s="43" t="s">
        <v>8</v>
      </c>
      <c r="C25" s="43"/>
      <c r="D25" s="47" t="str">
        <f>IF(L6=2,C7,"")</f>
        <v/>
      </c>
      <c r="E25" s="48" t="str">
        <f t="shared" ref="E25:E28" si="3">IFERROR(D25*$C$4,"")</f>
        <v/>
      </c>
      <c r="F25" s="49" t="str">
        <f>IFERROR($C$17*(1-C$13)*$D$25,"")</f>
        <v/>
      </c>
      <c r="G25" s="49" t="str">
        <f>IFERROR($C$17*(1-C14)*$D$25,"")</f>
        <v/>
      </c>
      <c r="H25" s="49" t="str">
        <f>IFERROR($C$17*(1-C15)*$D$25,"")</f>
        <v/>
      </c>
      <c r="I25" s="50">
        <f>SUM(E25:H25)</f>
        <v>0</v>
      </c>
      <c r="O25" s="43">
        <f t="shared" si="0"/>
        <v>71.734999999999928</v>
      </c>
      <c r="P25" s="59">
        <v>125051.24999999994</v>
      </c>
    </row>
    <row r="26" spans="2:16" ht="42.75" customHeight="1" x14ac:dyDescent="0.25">
      <c r="B26" s="44"/>
      <c r="C26" s="43"/>
      <c r="D26" s="51"/>
      <c r="E26" s="52" t="s">
        <v>28</v>
      </c>
      <c r="F26" s="53" t="str">
        <f>IFERROR($C$17*(C$13)*$D$25,"")</f>
        <v/>
      </c>
      <c r="G26" s="53" t="str">
        <f>IFERROR($C$17*(C14)*$D$25,"")</f>
        <v/>
      </c>
      <c r="H26" s="53" t="str">
        <f>IFERROR($C$17*(C15)*$D$25,"")</f>
        <v/>
      </c>
      <c r="I26" s="54">
        <f>SUM(E26:H26)</f>
        <v>0</v>
      </c>
      <c r="O26" s="43">
        <f t="shared" si="0"/>
        <v>71.739999999999924</v>
      </c>
      <c r="P26" s="59">
        <v>125054.99999999994</v>
      </c>
    </row>
    <row r="27" spans="2:16" ht="21" customHeight="1" x14ac:dyDescent="0.25">
      <c r="B27" s="44"/>
      <c r="C27" s="43"/>
      <c r="D27" s="51"/>
      <c r="E27" s="52" t="s">
        <v>29</v>
      </c>
      <c r="F27" s="53" t="str">
        <f>IFERROR(F25-F26,"")</f>
        <v/>
      </c>
      <c r="G27" s="53" t="str">
        <f t="shared" ref="G27:H27" si="4">IFERROR(G25-G26,"")</f>
        <v/>
      </c>
      <c r="H27" s="53" t="str">
        <f t="shared" si="4"/>
        <v/>
      </c>
      <c r="I27" s="54">
        <f>I25-I26</f>
        <v>0</v>
      </c>
      <c r="O27" s="43">
        <f t="shared" si="0"/>
        <v>71.744999999999919</v>
      </c>
      <c r="P27" s="59">
        <v>125058.74999999994</v>
      </c>
    </row>
    <row r="28" spans="2:16" x14ac:dyDescent="0.25">
      <c r="B28" s="43" t="s">
        <v>27</v>
      </c>
      <c r="C28" s="43"/>
      <c r="D28" s="47" t="str">
        <f>IF(L6=3,C8,"")</f>
        <v/>
      </c>
      <c r="E28" s="48" t="str">
        <f t="shared" si="3"/>
        <v/>
      </c>
      <c r="F28" s="49" t="str">
        <f>IFERROR($C$17*(1-C13)*$D$28,"")</f>
        <v/>
      </c>
      <c r="G28" s="49" t="str">
        <f>IFERROR($C$17*(1-$C$14)*$D$28,"")</f>
        <v/>
      </c>
      <c r="H28" s="49" t="str">
        <f>IFERROR($C$17*(1-$C$15)*$D$28,"")</f>
        <v/>
      </c>
      <c r="I28" s="50">
        <f>IFERROR(SUM(E28:H28),"")</f>
        <v>0</v>
      </c>
      <c r="O28" s="43">
        <f t="shared" si="0"/>
        <v>71.749999999999915</v>
      </c>
      <c r="P28" s="59">
        <v>125062.49999999994</v>
      </c>
    </row>
    <row r="29" spans="2:16" ht="47.25" customHeight="1" x14ac:dyDescent="0.25">
      <c r="B29" s="44"/>
      <c r="C29" s="43"/>
      <c r="D29" s="55"/>
      <c r="E29" s="52" t="s">
        <v>28</v>
      </c>
      <c r="F29" s="53" t="str">
        <f>IFERROR($C$17*(C13)*$D$28,"")</f>
        <v/>
      </c>
      <c r="G29" s="53" t="str">
        <f>IFERROR($C$17*($C$14)*$D$28,"")</f>
        <v/>
      </c>
      <c r="H29" s="53" t="str">
        <f>IFERROR($C$17*($C$15)*$D$28,"")</f>
        <v/>
      </c>
      <c r="I29" s="54">
        <f t="shared" ref="I29:I30" si="5">IFERROR(SUM(E29:H29),"")</f>
        <v>0</v>
      </c>
      <c r="O29" s="43">
        <f t="shared" si="0"/>
        <v>71.75499999999991</v>
      </c>
      <c r="P29" s="59">
        <v>125066.24999999994</v>
      </c>
    </row>
    <row r="30" spans="2:16" ht="45.75" customHeight="1" x14ac:dyDescent="0.25">
      <c r="B30" s="43"/>
      <c r="C30" s="43"/>
      <c r="D30" s="56"/>
      <c r="E30" s="52" t="s">
        <v>29</v>
      </c>
      <c r="F30" s="57" t="str">
        <f>IFERROR(F28-F29,"")</f>
        <v/>
      </c>
      <c r="G30" s="57" t="str">
        <f>IFERROR(G28-G29,"")</f>
        <v/>
      </c>
      <c r="H30" s="57" t="str">
        <f>IFERROR(H28-H29,"")</f>
        <v/>
      </c>
      <c r="I30" s="54">
        <f t="shared" si="5"/>
        <v>0</v>
      </c>
      <c r="O30" s="43">
        <f t="shared" si="0"/>
        <v>71.759999999999906</v>
      </c>
      <c r="P30" s="59">
        <v>125069.99999999993</v>
      </c>
    </row>
    <row r="31" spans="2:16" x14ac:dyDescent="0.25">
      <c r="B31" s="42" t="s">
        <v>33</v>
      </c>
      <c r="C31" s="43"/>
      <c r="D31" s="47">
        <f>IF(L6=4,C9,"")</f>
        <v>750</v>
      </c>
      <c r="E31" s="48">
        <f t="shared" ref="E31" si="6">IFERROR(D31*$C$4,"")</f>
        <v>22500</v>
      </c>
      <c r="F31" s="49">
        <f>IFERROR($C$17*(1-C13)*$D$31,"")</f>
        <v>30000</v>
      </c>
      <c r="G31" s="49">
        <f>IFERROR($C$17*(1-$C$14)*$D$31,"")</f>
        <v>24375</v>
      </c>
      <c r="H31" s="49">
        <f>IFERROR($C$17*(1-$C$15)*$D$31,"")</f>
        <v>16874.999999999996</v>
      </c>
      <c r="I31" s="50">
        <f>IFERROR(SUM(E31:H31),"")</f>
        <v>93750</v>
      </c>
    </row>
    <row r="32" spans="2:16" ht="28.5" customHeight="1" x14ac:dyDescent="0.25">
      <c r="B32" s="44"/>
      <c r="C32" s="43"/>
      <c r="D32" s="55"/>
      <c r="E32" s="52" t="s">
        <v>28</v>
      </c>
      <c r="F32" s="53">
        <f>IFERROR($C$17*(C13)*$D$31,"")</f>
        <v>7500</v>
      </c>
      <c r="G32" s="53">
        <f>IFERROR($C$17*($C$14)*$D$31,"")</f>
        <v>13125</v>
      </c>
      <c r="H32" s="53">
        <f>IFERROR($C$17*($C$15)*$D$31,"")</f>
        <v>20625.000000000004</v>
      </c>
      <c r="I32" s="54">
        <f t="shared" ref="I32:I33" si="7">IFERROR(SUM(E32:H32),"")</f>
        <v>41250</v>
      </c>
    </row>
    <row r="33" spans="2:9" ht="37.5" customHeight="1" x14ac:dyDescent="0.25">
      <c r="B33" s="43"/>
      <c r="C33" s="43"/>
      <c r="D33" s="56"/>
      <c r="E33" s="52" t="s">
        <v>29</v>
      </c>
      <c r="F33" s="57">
        <f>IFERROR(F31-F32,"")</f>
        <v>22500</v>
      </c>
      <c r="G33" s="57">
        <f>IFERROR(G31-G32,"")</f>
        <v>11250</v>
      </c>
      <c r="H33" s="57">
        <f>IFERROR(H31-H32,"")</f>
        <v>-3750.0000000000073</v>
      </c>
      <c r="I33" s="54">
        <f t="shared" si="7"/>
        <v>29999.999999999993</v>
      </c>
    </row>
  </sheetData>
  <mergeCells count="1">
    <mergeCell ref="N7:N14"/>
  </mergeCells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1032" r:id="rId3" name="ScrollBar8">
          <controlPr defaultSize="0" autoLine="0" linkedCell="J17" r:id="rId4">
            <anchor moveWithCells="1">
              <from>
                <xdr:col>4</xdr:col>
                <xdr:colOff>28575</xdr:colOff>
                <xdr:row>16</xdr:row>
                <xdr:rowOff>0</xdr:rowOff>
              </from>
              <to>
                <xdr:col>4</xdr:col>
                <xdr:colOff>895350</xdr:colOff>
                <xdr:row>16</xdr:row>
                <xdr:rowOff>171450</xdr:rowOff>
              </to>
            </anchor>
          </controlPr>
        </control>
      </mc:Choice>
      <mc:Fallback>
        <control shapeId="1032" r:id="rId3" name="ScrollBar8"/>
      </mc:Fallback>
    </mc:AlternateContent>
    <mc:AlternateContent xmlns:mc="http://schemas.openxmlformats.org/markup-compatibility/2006">
      <mc:Choice Requires="x14">
        <control shapeId="1031" r:id="rId5" name="ScrollBar7">
          <controlPr defaultSize="0" autoLine="0" linkedCell="J15" r:id="rId6">
            <anchor moveWithCells="1">
              <from>
                <xdr:col>4</xdr:col>
                <xdr:colOff>9525</xdr:colOff>
                <xdr:row>14</xdr:row>
                <xdr:rowOff>9525</xdr:rowOff>
              </from>
              <to>
                <xdr:col>4</xdr:col>
                <xdr:colOff>790575</xdr:colOff>
                <xdr:row>14</xdr:row>
                <xdr:rowOff>152400</xdr:rowOff>
              </to>
            </anchor>
          </controlPr>
        </control>
      </mc:Choice>
      <mc:Fallback>
        <control shapeId="1031" r:id="rId5" name="ScrollBar7"/>
      </mc:Fallback>
    </mc:AlternateContent>
    <mc:AlternateContent xmlns:mc="http://schemas.openxmlformats.org/markup-compatibility/2006">
      <mc:Choice Requires="x14">
        <control shapeId="1030" r:id="rId7" name="ScrollBar6">
          <controlPr defaultSize="0" autoLine="0" linkedCell="J14" r:id="rId8">
            <anchor moveWithCells="1">
              <from>
                <xdr:col>4</xdr:col>
                <xdr:colOff>28575</xdr:colOff>
                <xdr:row>13</xdr:row>
                <xdr:rowOff>0</xdr:rowOff>
              </from>
              <to>
                <xdr:col>4</xdr:col>
                <xdr:colOff>809625</xdr:colOff>
                <xdr:row>13</xdr:row>
                <xdr:rowOff>142875</xdr:rowOff>
              </to>
            </anchor>
          </controlPr>
        </control>
      </mc:Choice>
      <mc:Fallback>
        <control shapeId="1030" r:id="rId7" name="ScrollBar6"/>
      </mc:Fallback>
    </mc:AlternateContent>
    <mc:AlternateContent xmlns:mc="http://schemas.openxmlformats.org/markup-compatibility/2006">
      <mc:Choice Requires="x14">
        <control shapeId="1029" r:id="rId9" name="ScrollBar5">
          <controlPr defaultSize="0" autoLine="0" linkedCell="J13" r:id="rId10">
            <anchor moveWithCells="1">
              <from>
                <xdr:col>4</xdr:col>
                <xdr:colOff>28575</xdr:colOff>
                <xdr:row>12</xdr:row>
                <xdr:rowOff>19050</xdr:rowOff>
              </from>
              <to>
                <xdr:col>4</xdr:col>
                <xdr:colOff>809625</xdr:colOff>
                <xdr:row>12</xdr:row>
                <xdr:rowOff>161925</xdr:rowOff>
              </to>
            </anchor>
          </controlPr>
        </control>
      </mc:Choice>
      <mc:Fallback>
        <control shapeId="1029" r:id="rId9" name="ScrollBar5"/>
      </mc:Fallback>
    </mc:AlternateContent>
    <mc:AlternateContent xmlns:mc="http://schemas.openxmlformats.org/markup-compatibility/2006">
      <mc:Choice Requires="x14">
        <control shapeId="1028" r:id="rId11" name="ScrollBar4">
          <controlPr defaultSize="0" autoLine="0" linkedCell="J8" r:id="rId12">
            <anchor moveWithCells="1">
              <from>
                <xdr:col>4</xdr:col>
                <xdr:colOff>47625</xdr:colOff>
                <xdr:row>7</xdr:row>
                <xdr:rowOff>200025</xdr:rowOff>
              </from>
              <to>
                <xdr:col>4</xdr:col>
                <xdr:colOff>857250</xdr:colOff>
                <xdr:row>7</xdr:row>
                <xdr:rowOff>333375</xdr:rowOff>
              </to>
            </anchor>
          </controlPr>
        </control>
      </mc:Choice>
      <mc:Fallback>
        <control shapeId="1028" r:id="rId11" name="ScrollBar4"/>
      </mc:Fallback>
    </mc:AlternateContent>
    <mc:AlternateContent xmlns:mc="http://schemas.openxmlformats.org/markup-compatibility/2006">
      <mc:Choice Requires="x14">
        <control shapeId="1027" r:id="rId13" name="ScrollBar3">
          <controlPr defaultSize="0" autoLine="0" linkedCell="J7" r:id="rId14">
            <anchor moveWithCells="1">
              <from>
                <xdr:col>4</xdr:col>
                <xdr:colOff>38100</xdr:colOff>
                <xdr:row>6</xdr:row>
                <xdr:rowOff>133350</xdr:rowOff>
              </from>
              <to>
                <xdr:col>4</xdr:col>
                <xdr:colOff>847725</xdr:colOff>
                <xdr:row>6</xdr:row>
                <xdr:rowOff>276225</xdr:rowOff>
              </to>
            </anchor>
          </controlPr>
        </control>
      </mc:Choice>
      <mc:Fallback>
        <control shapeId="1027" r:id="rId13" name="ScrollBar3"/>
      </mc:Fallback>
    </mc:AlternateContent>
    <mc:AlternateContent xmlns:mc="http://schemas.openxmlformats.org/markup-compatibility/2006">
      <mc:Choice Requires="x14">
        <control shapeId="1026" r:id="rId15" name="ScrollBar2">
          <controlPr defaultSize="0" autoLine="0" linkedCell="J6" r:id="rId16">
            <anchor moveWithCells="1">
              <from>
                <xdr:col>4</xdr:col>
                <xdr:colOff>9525</xdr:colOff>
                <xdr:row>5</xdr:row>
                <xdr:rowOff>47625</xdr:rowOff>
              </from>
              <to>
                <xdr:col>4</xdr:col>
                <xdr:colOff>819150</xdr:colOff>
                <xdr:row>5</xdr:row>
                <xdr:rowOff>190500</xdr:rowOff>
              </to>
            </anchor>
          </controlPr>
        </control>
      </mc:Choice>
      <mc:Fallback>
        <control shapeId="1026" r:id="rId15" name="ScrollBar2"/>
      </mc:Fallback>
    </mc:AlternateContent>
    <mc:AlternateContent xmlns:mc="http://schemas.openxmlformats.org/markup-compatibility/2006">
      <mc:Choice Requires="x14">
        <control shapeId="1025" r:id="rId17" name="ScrollBar1">
          <controlPr defaultSize="0" autoLine="0" linkedCell="J4" r:id="rId18">
            <anchor moveWithCells="1">
              <from>
                <xdr:col>4</xdr:col>
                <xdr:colOff>0</xdr:colOff>
                <xdr:row>2</xdr:row>
                <xdr:rowOff>152400</xdr:rowOff>
              </from>
              <to>
                <xdr:col>4</xdr:col>
                <xdr:colOff>838200</xdr:colOff>
                <xdr:row>3</xdr:row>
                <xdr:rowOff>114300</xdr:rowOff>
              </to>
            </anchor>
          </controlPr>
        </control>
      </mc:Choice>
      <mc:Fallback>
        <control shapeId="1025" r:id="rId17" name="ScrollBar1"/>
      </mc:Fallback>
    </mc:AlternateContent>
    <mc:AlternateContent xmlns:mc="http://schemas.openxmlformats.org/markup-compatibility/2006">
      <mc:Choice Requires="x14">
        <control shapeId="1039" r:id="rId19" name="ScrollBar9">
          <controlPr defaultSize="0" autoLine="0" linkedCell="J9" r:id="rId20">
            <anchor moveWithCells="1">
              <from>
                <xdr:col>4</xdr:col>
                <xdr:colOff>66675</xdr:colOff>
                <xdr:row>8</xdr:row>
                <xdr:rowOff>114300</xdr:rowOff>
              </from>
              <to>
                <xdr:col>5</xdr:col>
                <xdr:colOff>9525</xdr:colOff>
                <xdr:row>8</xdr:row>
                <xdr:rowOff>371475</xdr:rowOff>
              </to>
            </anchor>
          </controlPr>
        </control>
      </mc:Choice>
      <mc:Fallback>
        <control shapeId="1039" r:id="rId19" name="ScrollBar9"/>
      </mc:Fallback>
    </mc:AlternateContent>
    <mc:AlternateContent xmlns:mc="http://schemas.openxmlformats.org/markup-compatibility/2006">
      <mc:Choice Requires="x14">
        <control shapeId="1035" r:id="rId21" name="Option Button 11">
          <controlPr defaultSize="0" autoFill="0" autoLine="0" autoPict="0" altText="">
            <anchor moveWithCells="1">
              <from>
                <xdr:col>2</xdr:col>
                <xdr:colOff>57150</xdr:colOff>
                <xdr:row>20</xdr:row>
                <xdr:rowOff>95250</xdr:rowOff>
              </from>
              <to>
                <xdr:col>2</xdr:col>
                <xdr:colOff>428625</xdr:colOff>
                <xdr:row>22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6" r:id="rId22" name="Option Button 12">
          <controlPr defaultSize="0" autoFill="0" autoLine="0" autoPict="0">
            <anchor moveWithCells="1">
              <from>
                <xdr:col>2</xdr:col>
                <xdr:colOff>19050</xdr:colOff>
                <xdr:row>24</xdr:row>
                <xdr:rowOff>9525</xdr:rowOff>
              </from>
              <to>
                <xdr:col>3</xdr:col>
                <xdr:colOff>361950</xdr:colOff>
                <xdr:row>25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23" name="Option Button 13">
          <controlPr defaultSize="0" autoFill="0" autoLine="0" autoPict="0">
            <anchor moveWithCells="1">
              <from>
                <xdr:col>2</xdr:col>
                <xdr:colOff>66675</xdr:colOff>
                <xdr:row>27</xdr:row>
                <xdr:rowOff>9525</xdr:rowOff>
              </from>
              <to>
                <xdr:col>2</xdr:col>
                <xdr:colOff>476250</xdr:colOff>
                <xdr:row>28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r:id="rId24" name="Option Button 16">
          <controlPr defaultSize="0" autoFill="0" autoLine="0" autoPict="0">
            <anchor moveWithCells="1">
              <from>
                <xdr:col>2</xdr:col>
                <xdr:colOff>66675</xdr:colOff>
                <xdr:row>30</xdr:row>
                <xdr:rowOff>9525</xdr:rowOff>
              </from>
              <to>
                <xdr:col>2</xdr:col>
                <xdr:colOff>476250</xdr:colOff>
                <xdr:row>31</xdr:row>
                <xdr:rowOff>38100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I82"/>
  <sheetViews>
    <sheetView topLeftCell="A55" zoomScale="90" zoomScaleNormal="90" workbookViewId="0">
      <selection activeCell="D91" sqref="D91"/>
    </sheetView>
  </sheetViews>
  <sheetFormatPr defaultRowHeight="15" x14ac:dyDescent="0.25"/>
  <cols>
    <col min="2" max="2" width="24.42578125" customWidth="1"/>
    <col min="3" max="3" width="12.42578125" customWidth="1"/>
    <col min="4" max="4" width="15.140625" customWidth="1"/>
    <col min="5" max="5" width="14" customWidth="1"/>
    <col min="6" max="6" width="19.28515625" customWidth="1"/>
    <col min="7" max="7" width="19.42578125" customWidth="1"/>
    <col min="8" max="8" width="15.42578125" customWidth="1"/>
    <col min="9" max="9" width="15" customWidth="1"/>
    <col min="10" max="10" width="16.28515625" customWidth="1"/>
    <col min="11" max="11" width="15" bestFit="1" customWidth="1"/>
    <col min="12" max="12" width="17.42578125" customWidth="1"/>
    <col min="13" max="13" width="16.5703125" customWidth="1"/>
    <col min="14" max="14" width="4.140625" customWidth="1"/>
    <col min="15" max="15" width="12.28515625" bestFit="1" customWidth="1"/>
    <col min="16" max="16" width="13.5703125" customWidth="1"/>
    <col min="17" max="17" width="11.28515625" bestFit="1" customWidth="1"/>
    <col min="18" max="18" width="12.28515625" bestFit="1" customWidth="1"/>
    <col min="19" max="32" width="11.28515625" bestFit="1" customWidth="1"/>
  </cols>
  <sheetData>
    <row r="2" spans="2:35" x14ac:dyDescent="0.25">
      <c r="B2" s="9" t="s">
        <v>0</v>
      </c>
      <c r="C2" s="10"/>
      <c r="D2" s="10"/>
      <c r="E2" s="9" t="s">
        <v>1</v>
      </c>
      <c r="F2" s="10"/>
      <c r="G2" s="9" t="s">
        <v>2</v>
      </c>
    </row>
    <row r="3" spans="2:35" x14ac:dyDescent="0.25">
      <c r="B3" s="1" t="s">
        <v>3</v>
      </c>
      <c r="E3" s="32"/>
    </row>
    <row r="4" spans="2:35" ht="15.75" thickBot="1" x14ac:dyDescent="0.3">
      <c r="C4" s="28">
        <f>(J4/50)*50</f>
        <v>10</v>
      </c>
      <c r="D4" s="29"/>
      <c r="E4" s="30"/>
      <c r="F4" s="29"/>
      <c r="G4" s="31" t="s">
        <v>18</v>
      </c>
      <c r="J4" s="4">
        <v>10</v>
      </c>
      <c r="R4" s="33"/>
    </row>
    <row r="5" spans="2:35" ht="15.75" thickBot="1" x14ac:dyDescent="0.3">
      <c r="B5" s="1" t="s">
        <v>4</v>
      </c>
      <c r="C5" s="6"/>
      <c r="D5" s="11"/>
      <c r="E5" s="11"/>
      <c r="F5" s="11"/>
      <c r="G5" s="12"/>
      <c r="J5" s="3"/>
      <c r="L5" t="s">
        <v>34</v>
      </c>
    </row>
    <row r="6" spans="2:35" ht="18" customHeight="1" thickBot="1" x14ac:dyDescent="0.35">
      <c r="B6" s="2" t="s">
        <v>7</v>
      </c>
      <c r="C6" s="13">
        <f>(J6/200)*2000</f>
        <v>1500</v>
      </c>
      <c r="D6" s="14"/>
      <c r="E6" s="15"/>
      <c r="F6" s="14"/>
      <c r="G6" s="36" t="s">
        <v>19</v>
      </c>
      <c r="J6" s="5">
        <v>150</v>
      </c>
      <c r="L6" s="38">
        <v>2</v>
      </c>
      <c r="O6" s="65" t="s">
        <v>37</v>
      </c>
    </row>
    <row r="7" spans="2:35" ht="27" customHeight="1" x14ac:dyDescent="0.25">
      <c r="B7" s="2" t="s">
        <v>8</v>
      </c>
      <c r="C7" s="17">
        <f>(J7/350)*3500</f>
        <v>2500</v>
      </c>
      <c r="D7" s="8"/>
      <c r="E7" s="18"/>
      <c r="F7" s="8"/>
      <c r="G7" s="37" t="s">
        <v>20</v>
      </c>
      <c r="J7" s="5">
        <v>250</v>
      </c>
    </row>
    <row r="8" spans="2:35" ht="31.5" customHeight="1" x14ac:dyDescent="0.25">
      <c r="B8" s="2" t="s">
        <v>9</v>
      </c>
      <c r="C8" s="17">
        <f>(J8/500)*5000</f>
        <v>4500</v>
      </c>
      <c r="D8" s="8"/>
      <c r="E8" s="18"/>
      <c r="F8" s="8"/>
      <c r="G8" s="37" t="s">
        <v>21</v>
      </c>
      <c r="J8" s="5">
        <v>450</v>
      </c>
    </row>
    <row r="9" spans="2:35" x14ac:dyDescent="0.25">
      <c r="D9" s="11"/>
      <c r="E9" s="11"/>
      <c r="F9" s="11"/>
      <c r="G9" s="12"/>
      <c r="I9" s="11"/>
      <c r="J9" s="11"/>
      <c r="K9" s="11"/>
      <c r="O9" s="43"/>
      <c r="P9" s="43" t="s">
        <v>36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</row>
    <row r="10" spans="2:35" x14ac:dyDescent="0.25">
      <c r="B10" s="1" t="s">
        <v>5</v>
      </c>
      <c r="D10" s="11"/>
      <c r="E10" s="11"/>
      <c r="F10" s="11"/>
      <c r="G10" s="12"/>
      <c r="I10" s="11"/>
      <c r="J10" s="11"/>
      <c r="K10" s="11"/>
      <c r="O10" s="64">
        <f>I25</f>
        <v>125000</v>
      </c>
      <c r="P10" s="66">
        <f t="array" ref="P10:AI10">TRANSPOSE(O11:O27)</f>
        <v>0.1</v>
      </c>
      <c r="Q10" s="66">
        <v>0.125</v>
      </c>
      <c r="R10" s="66">
        <v>0.15</v>
      </c>
      <c r="S10" s="66">
        <v>0.17499999999999999</v>
      </c>
      <c r="T10" s="66">
        <v>0.19999999999999998</v>
      </c>
      <c r="U10" s="66">
        <v>0.22499999999999998</v>
      </c>
      <c r="V10" s="42">
        <v>0.24999999999999997</v>
      </c>
      <c r="W10" s="42">
        <v>0.27499999999999997</v>
      </c>
      <c r="X10" s="42">
        <v>0.3</v>
      </c>
      <c r="Y10" s="42">
        <v>0.32500000000000001</v>
      </c>
      <c r="Z10" s="42">
        <v>0.35000000000000003</v>
      </c>
      <c r="AA10" s="42">
        <v>0.37500000000000006</v>
      </c>
      <c r="AB10" s="42">
        <v>0.40000000000000008</v>
      </c>
      <c r="AC10" s="42">
        <v>0.4250000000000001</v>
      </c>
      <c r="AD10" s="42">
        <v>0.45000000000000012</v>
      </c>
      <c r="AE10" s="42">
        <v>0.47500000000000014</v>
      </c>
      <c r="AF10" s="42">
        <v>0.50000000000000011</v>
      </c>
      <c r="AG10" s="63" t="e">
        <v>#N/A</v>
      </c>
      <c r="AH10" s="63" t="e">
        <v>#N/A</v>
      </c>
      <c r="AI10" s="63" t="e">
        <v>#N/A</v>
      </c>
    </row>
    <row r="11" spans="2:35" x14ac:dyDescent="0.25">
      <c r="B11" s="2" t="s">
        <v>10</v>
      </c>
      <c r="C11" s="23">
        <f>J11/100</f>
        <v>0.2</v>
      </c>
      <c r="D11" s="14"/>
      <c r="E11" s="15"/>
      <c r="F11" s="14"/>
      <c r="G11" s="16" t="s">
        <v>22</v>
      </c>
      <c r="J11" s="7">
        <v>20</v>
      </c>
      <c r="O11" s="42">
        <v>0.1</v>
      </c>
      <c r="P11" s="67">
        <f t="dataTable" ref="P11:AF27" dt2D="1" dtr="1" r1="C12" r2="C11" ca="1"/>
        <v>212500</v>
      </c>
      <c r="Q11" s="67">
        <v>206250</v>
      </c>
      <c r="R11" s="67">
        <v>200000</v>
      </c>
      <c r="S11" s="67">
        <v>193750</v>
      </c>
      <c r="T11" s="67">
        <v>187500</v>
      </c>
      <c r="U11" s="67">
        <v>181250</v>
      </c>
      <c r="V11" s="58">
        <v>175000</v>
      </c>
      <c r="W11" s="58">
        <v>168750</v>
      </c>
      <c r="X11" s="58">
        <v>162500</v>
      </c>
      <c r="Y11" s="58">
        <v>156250</v>
      </c>
      <c r="Z11" s="58">
        <v>150000</v>
      </c>
      <c r="AA11" s="58">
        <v>143749.99999999997</v>
      </c>
      <c r="AB11" s="58">
        <v>137499.99999999997</v>
      </c>
      <c r="AC11" s="58">
        <v>131250</v>
      </c>
      <c r="AD11" s="58">
        <v>124999.99999999997</v>
      </c>
      <c r="AE11" s="58">
        <v>118749.99999999997</v>
      </c>
      <c r="AF11" s="58">
        <v>112499.99999999997</v>
      </c>
    </row>
    <row r="12" spans="2:35" x14ac:dyDescent="0.25">
      <c r="B12" s="2" t="s">
        <v>11</v>
      </c>
      <c r="C12" s="24">
        <f t="shared" ref="C12:C13" si="0">J12/100</f>
        <v>0.35</v>
      </c>
      <c r="D12" s="8"/>
      <c r="E12" s="18"/>
      <c r="F12" s="8"/>
      <c r="G12" s="19" t="s">
        <v>23</v>
      </c>
      <c r="J12" s="7">
        <v>35</v>
      </c>
      <c r="M12" s="103" t="s">
        <v>35</v>
      </c>
      <c r="O12" s="42">
        <f>O11+0.025</f>
        <v>0.125</v>
      </c>
      <c r="P12" s="67">
        <v>206250</v>
      </c>
      <c r="Q12" s="67">
        <v>200000</v>
      </c>
      <c r="R12" s="67">
        <v>193750</v>
      </c>
      <c r="S12" s="67">
        <v>187500</v>
      </c>
      <c r="T12" s="67">
        <v>181250</v>
      </c>
      <c r="U12" s="67">
        <v>175000</v>
      </c>
      <c r="V12" s="58">
        <v>168750</v>
      </c>
      <c r="W12" s="58">
        <v>162500</v>
      </c>
      <c r="X12" s="58">
        <v>156250</v>
      </c>
      <c r="Y12" s="58">
        <v>150000</v>
      </c>
      <c r="Z12" s="58">
        <v>143750</v>
      </c>
      <c r="AA12" s="58">
        <v>137499.99999999997</v>
      </c>
      <c r="AB12" s="58">
        <v>131250</v>
      </c>
      <c r="AC12" s="58">
        <v>125000</v>
      </c>
      <c r="AD12" s="58">
        <v>118749.99999999997</v>
      </c>
      <c r="AE12" s="58">
        <v>112499.99999999997</v>
      </c>
      <c r="AF12" s="58">
        <v>106249.99999999997</v>
      </c>
    </row>
    <row r="13" spans="2:35" x14ac:dyDescent="0.25">
      <c r="B13" s="2" t="s">
        <v>12</v>
      </c>
      <c r="C13" s="24">
        <f t="shared" si="0"/>
        <v>0.55000000000000004</v>
      </c>
      <c r="D13" s="8"/>
      <c r="E13" s="18"/>
      <c r="F13" s="8"/>
      <c r="G13" s="19" t="s">
        <v>24</v>
      </c>
      <c r="J13" s="7">
        <v>55</v>
      </c>
      <c r="M13" s="103"/>
      <c r="O13" s="42">
        <f t="shared" ref="O13:O27" si="1">O12+0.025</f>
        <v>0.15</v>
      </c>
      <c r="P13" s="67">
        <v>200000</v>
      </c>
      <c r="Q13" s="67">
        <v>193750</v>
      </c>
      <c r="R13" s="67">
        <v>187500</v>
      </c>
      <c r="S13" s="67">
        <v>181250</v>
      </c>
      <c r="T13" s="67">
        <v>175000</v>
      </c>
      <c r="U13" s="67">
        <v>168750</v>
      </c>
      <c r="V13" s="58">
        <v>162500</v>
      </c>
      <c r="W13" s="58">
        <v>156250</v>
      </c>
      <c r="X13" s="58">
        <v>150000</v>
      </c>
      <c r="Y13" s="58">
        <v>143750</v>
      </c>
      <c r="Z13" s="58">
        <v>137500</v>
      </c>
      <c r="AA13" s="58">
        <v>131250</v>
      </c>
      <c r="AB13" s="58">
        <v>125000</v>
      </c>
      <c r="AC13" s="58">
        <v>118750</v>
      </c>
      <c r="AD13" s="58">
        <v>112499.99999999997</v>
      </c>
      <c r="AE13" s="58">
        <v>106249.99999999997</v>
      </c>
      <c r="AF13" s="58">
        <v>99999.999999999971</v>
      </c>
    </row>
    <row r="14" spans="2:35" x14ac:dyDescent="0.25">
      <c r="B14" s="1" t="s">
        <v>6</v>
      </c>
      <c r="C14" s="8"/>
      <c r="D14" s="25"/>
      <c r="E14" s="25"/>
      <c r="F14" s="25"/>
      <c r="G14" s="26"/>
      <c r="J14" s="3"/>
      <c r="M14" s="103"/>
      <c r="O14" s="42">
        <f t="shared" si="1"/>
        <v>0.17499999999999999</v>
      </c>
      <c r="P14" s="67">
        <v>193750</v>
      </c>
      <c r="Q14" s="67">
        <v>187500</v>
      </c>
      <c r="R14" s="67">
        <v>181250</v>
      </c>
      <c r="S14" s="67">
        <v>175000</v>
      </c>
      <c r="T14" s="67">
        <v>168750</v>
      </c>
      <c r="U14" s="67">
        <v>162500</v>
      </c>
      <c r="V14" s="58">
        <v>156250</v>
      </c>
      <c r="W14" s="58">
        <v>150000</v>
      </c>
      <c r="X14" s="58">
        <v>143750</v>
      </c>
      <c r="Y14" s="58">
        <v>137500</v>
      </c>
      <c r="Z14" s="58">
        <v>131250</v>
      </c>
      <c r="AA14" s="58">
        <v>125000</v>
      </c>
      <c r="AB14" s="58">
        <v>118750</v>
      </c>
      <c r="AC14" s="58">
        <v>112500</v>
      </c>
      <c r="AD14" s="58">
        <v>106249.99999999997</v>
      </c>
      <c r="AE14" s="58">
        <v>99999.999999999971</v>
      </c>
      <c r="AF14" s="58">
        <v>93749.999999999971</v>
      </c>
    </row>
    <row r="15" spans="2:35" ht="15.75" thickBot="1" x14ac:dyDescent="0.3">
      <c r="C15" s="27">
        <f>J15</f>
        <v>50</v>
      </c>
      <c r="D15" s="20"/>
      <c r="E15" s="21"/>
      <c r="F15" s="20"/>
      <c r="G15" s="22" t="s">
        <v>25</v>
      </c>
      <c r="J15" s="3">
        <v>50</v>
      </c>
      <c r="M15" s="103"/>
      <c r="O15" s="42">
        <f t="shared" si="1"/>
        <v>0.19999999999999998</v>
      </c>
      <c r="P15" s="67">
        <v>187500</v>
      </c>
      <c r="Q15" s="67">
        <v>181250</v>
      </c>
      <c r="R15" s="67">
        <v>175000</v>
      </c>
      <c r="S15" s="67">
        <v>168750</v>
      </c>
      <c r="T15" s="67">
        <v>162500</v>
      </c>
      <c r="U15" s="67">
        <v>156250</v>
      </c>
      <c r="V15" s="58">
        <v>150000</v>
      </c>
      <c r="W15" s="58">
        <v>143750</v>
      </c>
      <c r="X15" s="58">
        <v>137500</v>
      </c>
      <c r="Y15" s="58">
        <v>131250</v>
      </c>
      <c r="Z15" s="58">
        <v>125000</v>
      </c>
      <c r="AA15" s="58">
        <v>118750</v>
      </c>
      <c r="AB15" s="58">
        <v>112500</v>
      </c>
      <c r="AC15" s="58">
        <v>106250</v>
      </c>
      <c r="AD15" s="58">
        <v>99999.999999999971</v>
      </c>
      <c r="AE15" s="58">
        <v>93749.999999999971</v>
      </c>
      <c r="AF15" s="58">
        <v>87499.999999999971</v>
      </c>
    </row>
    <row r="16" spans="2:35" x14ac:dyDescent="0.25">
      <c r="M16" s="103"/>
      <c r="O16" s="42">
        <f t="shared" si="1"/>
        <v>0.22499999999999998</v>
      </c>
      <c r="P16" s="67">
        <v>181250</v>
      </c>
      <c r="Q16" s="67">
        <v>175000</v>
      </c>
      <c r="R16" s="67">
        <v>168750</v>
      </c>
      <c r="S16" s="67">
        <v>162500</v>
      </c>
      <c r="T16" s="67">
        <v>156250</v>
      </c>
      <c r="U16" s="67">
        <v>150000</v>
      </c>
      <c r="V16" s="58">
        <v>143750</v>
      </c>
      <c r="W16" s="58">
        <v>137500</v>
      </c>
      <c r="X16" s="58">
        <v>131250</v>
      </c>
      <c r="Y16" s="58">
        <v>125000</v>
      </c>
      <c r="Z16" s="58">
        <v>118750</v>
      </c>
      <c r="AA16" s="58">
        <v>112500</v>
      </c>
      <c r="AB16" s="58">
        <v>106250</v>
      </c>
      <c r="AC16" s="58">
        <v>100000</v>
      </c>
      <c r="AD16" s="58">
        <v>93749.999999999971</v>
      </c>
      <c r="AE16" s="58">
        <v>87499.999999999971</v>
      </c>
      <c r="AF16" s="58">
        <v>81249.999999999971</v>
      </c>
    </row>
    <row r="17" spans="2:32" x14ac:dyDescent="0.25">
      <c r="B17" s="39" t="s">
        <v>13</v>
      </c>
      <c r="C17" s="40"/>
      <c r="D17" s="41"/>
      <c r="E17" s="41"/>
      <c r="F17" s="41"/>
      <c r="G17" s="41"/>
      <c r="H17" s="41"/>
      <c r="I17" s="41"/>
      <c r="M17" s="103"/>
      <c r="O17" s="42">
        <f t="shared" si="1"/>
        <v>0.24999999999999997</v>
      </c>
      <c r="P17" s="67">
        <v>175000</v>
      </c>
      <c r="Q17" s="67">
        <v>168750</v>
      </c>
      <c r="R17" s="67">
        <v>162500</v>
      </c>
      <c r="S17" s="67">
        <v>156250</v>
      </c>
      <c r="T17" s="67">
        <v>150000</v>
      </c>
      <c r="U17" s="67">
        <v>143750</v>
      </c>
      <c r="V17" s="58">
        <v>137500</v>
      </c>
      <c r="W17" s="58">
        <v>131250</v>
      </c>
      <c r="X17" s="58">
        <v>125000</v>
      </c>
      <c r="Y17" s="58">
        <v>118750</v>
      </c>
      <c r="Z17" s="58">
        <v>112500</v>
      </c>
      <c r="AA17" s="58">
        <v>106250</v>
      </c>
      <c r="AB17" s="58">
        <v>100000</v>
      </c>
      <c r="AC17" s="58">
        <v>93750</v>
      </c>
      <c r="AD17" s="58">
        <v>87499.999999999971</v>
      </c>
      <c r="AE17" s="58">
        <v>81249.999999999971</v>
      </c>
      <c r="AF17" s="58">
        <v>74999.999999999971</v>
      </c>
    </row>
    <row r="18" spans="2:32" x14ac:dyDescent="0.25">
      <c r="B18" s="42" t="s">
        <v>14</v>
      </c>
      <c r="C18" s="43"/>
      <c r="D18" s="42" t="s">
        <v>4</v>
      </c>
      <c r="E18" s="42" t="s">
        <v>15</v>
      </c>
      <c r="F18" s="42"/>
      <c r="G18" s="43"/>
      <c r="H18" s="43"/>
      <c r="I18" s="43"/>
      <c r="M18" s="103"/>
      <c r="O18" s="42">
        <f t="shared" si="1"/>
        <v>0.27499999999999997</v>
      </c>
      <c r="P18" s="67">
        <v>168750</v>
      </c>
      <c r="Q18" s="67">
        <v>162500</v>
      </c>
      <c r="R18" s="67">
        <v>156250</v>
      </c>
      <c r="S18" s="67">
        <v>150000</v>
      </c>
      <c r="T18" s="67">
        <v>143750</v>
      </c>
      <c r="U18" s="67">
        <v>137500</v>
      </c>
      <c r="V18" s="58">
        <v>131250</v>
      </c>
      <c r="W18" s="58">
        <v>125000</v>
      </c>
      <c r="X18" s="58">
        <v>118750</v>
      </c>
      <c r="Y18" s="58">
        <v>112500</v>
      </c>
      <c r="Z18" s="58">
        <v>106250</v>
      </c>
      <c r="AA18" s="58">
        <v>100000</v>
      </c>
      <c r="AB18" s="58">
        <v>93750</v>
      </c>
      <c r="AC18" s="58">
        <v>87500</v>
      </c>
      <c r="AD18" s="58">
        <v>81250</v>
      </c>
      <c r="AE18" s="58">
        <v>75000</v>
      </c>
      <c r="AF18" s="58">
        <v>68750</v>
      </c>
    </row>
    <row r="19" spans="2:32" x14ac:dyDescent="0.25">
      <c r="B19" s="44"/>
      <c r="C19" s="43"/>
      <c r="D19" s="45"/>
      <c r="E19" s="46" t="s">
        <v>16</v>
      </c>
      <c r="F19" s="46" t="s">
        <v>10</v>
      </c>
      <c r="G19" s="46" t="s">
        <v>11</v>
      </c>
      <c r="H19" s="46" t="s">
        <v>12</v>
      </c>
      <c r="I19" s="46" t="s">
        <v>17</v>
      </c>
      <c r="M19" s="103"/>
      <c r="O19" s="42">
        <f t="shared" si="1"/>
        <v>0.3</v>
      </c>
      <c r="P19" s="67">
        <v>162500</v>
      </c>
      <c r="Q19" s="67">
        <v>156250</v>
      </c>
      <c r="R19" s="67">
        <v>150000</v>
      </c>
      <c r="S19" s="67">
        <v>143750</v>
      </c>
      <c r="T19" s="67">
        <v>137500</v>
      </c>
      <c r="U19" s="67">
        <v>131250</v>
      </c>
      <c r="V19" s="58">
        <v>125000</v>
      </c>
      <c r="W19" s="58">
        <v>118750</v>
      </c>
      <c r="X19" s="58">
        <v>112500</v>
      </c>
      <c r="Y19" s="58">
        <v>106250</v>
      </c>
      <c r="Z19" s="58">
        <v>100000</v>
      </c>
      <c r="AA19" s="58">
        <v>93750</v>
      </c>
      <c r="AB19" s="58">
        <v>87500</v>
      </c>
      <c r="AC19" s="58">
        <v>81250</v>
      </c>
      <c r="AD19" s="58">
        <v>74999.999999999971</v>
      </c>
      <c r="AE19" s="58">
        <v>68749.999999999971</v>
      </c>
      <c r="AF19" s="58">
        <v>62499.999999999971</v>
      </c>
    </row>
    <row r="20" spans="2:32" x14ac:dyDescent="0.25">
      <c r="B20" s="43" t="s">
        <v>26</v>
      </c>
      <c r="C20" s="43"/>
      <c r="D20" s="47" t="str">
        <f>IF(L6=1,C6,"")</f>
        <v/>
      </c>
      <c r="E20" s="48" t="str">
        <f>IFERROR(D20*$C$4,"")</f>
        <v/>
      </c>
      <c r="F20" s="49" t="str">
        <f>IFERROR($C$15*(1-C11)*$D$20,"")</f>
        <v/>
      </c>
      <c r="G20" s="49" t="str">
        <f>IFERROR($C$15*(1-C12)*$D$20,"")</f>
        <v/>
      </c>
      <c r="H20" s="49" t="str">
        <f>IFERROR($C$15*(1-C13)*$D$20,"")</f>
        <v/>
      </c>
      <c r="I20" s="50">
        <f>SUM(E20:H20)</f>
        <v>0</v>
      </c>
      <c r="O20" s="42">
        <f t="shared" si="1"/>
        <v>0.32500000000000001</v>
      </c>
      <c r="P20" s="67">
        <v>156250</v>
      </c>
      <c r="Q20" s="67">
        <v>150000</v>
      </c>
      <c r="R20" s="67">
        <v>143750</v>
      </c>
      <c r="S20" s="67">
        <v>137500</v>
      </c>
      <c r="T20" s="67">
        <v>131250</v>
      </c>
      <c r="U20" s="67">
        <v>125000</v>
      </c>
      <c r="V20" s="58">
        <v>118750</v>
      </c>
      <c r="W20" s="58">
        <v>112500</v>
      </c>
      <c r="X20" s="58">
        <v>106250</v>
      </c>
      <c r="Y20" s="58">
        <v>100000</v>
      </c>
      <c r="Z20" s="58">
        <v>93750</v>
      </c>
      <c r="AA20" s="58">
        <v>87500</v>
      </c>
      <c r="AB20" s="58">
        <v>81250</v>
      </c>
      <c r="AC20" s="58">
        <v>75000</v>
      </c>
      <c r="AD20" s="58">
        <v>68749.999999999971</v>
      </c>
      <c r="AE20" s="58">
        <v>62499.999999999971</v>
      </c>
      <c r="AF20" s="58">
        <v>56249.999999999971</v>
      </c>
    </row>
    <row r="21" spans="2:32" ht="34.5" customHeight="1" x14ac:dyDescent="0.25">
      <c r="B21" s="44"/>
      <c r="C21" s="43"/>
      <c r="D21" s="51"/>
      <c r="E21" s="52" t="s">
        <v>28</v>
      </c>
      <c r="F21" s="53" t="str">
        <f>IFERROR($C$15*(C11)*$D$20,"")</f>
        <v/>
      </c>
      <c r="G21" s="53" t="str">
        <f>IFERROR($C$15*(C12)*$D$20,"")</f>
        <v/>
      </c>
      <c r="H21" s="53" t="str">
        <f>IFERROR($C$15*(C13)*$D$20,"")</f>
        <v/>
      </c>
      <c r="I21" s="54">
        <f>SUM(E21:H21)</f>
        <v>0</v>
      </c>
      <c r="O21" s="42">
        <f t="shared" si="1"/>
        <v>0.35000000000000003</v>
      </c>
      <c r="P21" s="67">
        <v>150000</v>
      </c>
      <c r="Q21" s="67">
        <v>143750</v>
      </c>
      <c r="R21" s="67">
        <v>137500</v>
      </c>
      <c r="S21" s="67">
        <v>131250</v>
      </c>
      <c r="T21" s="67">
        <v>125000</v>
      </c>
      <c r="U21" s="67">
        <v>118750</v>
      </c>
      <c r="V21" s="58">
        <v>112500</v>
      </c>
      <c r="W21" s="58">
        <v>106250</v>
      </c>
      <c r="X21" s="58">
        <v>100000</v>
      </c>
      <c r="Y21" s="58">
        <v>93750</v>
      </c>
      <c r="Z21" s="58">
        <v>87499.999999999971</v>
      </c>
      <c r="AA21" s="58">
        <v>81250</v>
      </c>
      <c r="AB21" s="58">
        <v>74999.999999999971</v>
      </c>
      <c r="AC21" s="58">
        <v>68749.999999999971</v>
      </c>
      <c r="AD21" s="58">
        <v>62499.999999999942</v>
      </c>
      <c r="AE21" s="58">
        <v>56249.999999999942</v>
      </c>
      <c r="AF21" s="58">
        <v>49999.999999999942</v>
      </c>
    </row>
    <row r="22" spans="2:32" ht="17.25" customHeight="1" x14ac:dyDescent="0.25">
      <c r="B22" s="44"/>
      <c r="C22" s="43"/>
      <c r="D22" s="51"/>
      <c r="E22" s="52" t="s">
        <v>29</v>
      </c>
      <c r="F22" s="53" t="str">
        <f>IFERROR(F20-F21,"")</f>
        <v/>
      </c>
      <c r="G22" s="53" t="str">
        <f t="shared" ref="G22:I22" si="2">IFERROR(G20-G21,"")</f>
        <v/>
      </c>
      <c r="H22" s="53" t="str">
        <f t="shared" si="2"/>
        <v/>
      </c>
      <c r="I22" s="54">
        <f t="shared" si="2"/>
        <v>0</v>
      </c>
      <c r="O22" s="42">
        <f t="shared" si="1"/>
        <v>0.37500000000000006</v>
      </c>
      <c r="P22" s="67">
        <v>143749.99999999997</v>
      </c>
      <c r="Q22" s="67">
        <v>137499.99999999997</v>
      </c>
      <c r="R22" s="67">
        <v>131250</v>
      </c>
      <c r="S22" s="67">
        <v>125000</v>
      </c>
      <c r="T22" s="67">
        <v>118750</v>
      </c>
      <c r="U22" s="67">
        <v>112500</v>
      </c>
      <c r="V22" s="58">
        <v>106250</v>
      </c>
      <c r="W22" s="58">
        <v>100000</v>
      </c>
      <c r="X22" s="58">
        <v>93750</v>
      </c>
      <c r="Y22" s="58">
        <v>87500</v>
      </c>
      <c r="Z22" s="58">
        <v>81250</v>
      </c>
      <c r="AA22" s="58">
        <v>74999.999999999971</v>
      </c>
      <c r="AB22" s="58">
        <v>68749.999999999971</v>
      </c>
      <c r="AC22" s="58">
        <v>62499.999999999971</v>
      </c>
      <c r="AD22" s="58">
        <v>56249.999999999942</v>
      </c>
      <c r="AE22" s="58">
        <v>49999.999999999942</v>
      </c>
      <c r="AF22" s="58">
        <v>43749.999999999942</v>
      </c>
    </row>
    <row r="23" spans="2:32" x14ac:dyDescent="0.25">
      <c r="B23" s="43" t="s">
        <v>8</v>
      </c>
      <c r="C23" s="43"/>
      <c r="D23" s="47">
        <f>IF(L6=2,C7,"")</f>
        <v>2500</v>
      </c>
      <c r="E23" s="48">
        <f t="shared" ref="E23:E26" si="3">IFERROR(D23*$C$4,"")</f>
        <v>25000</v>
      </c>
      <c r="F23" s="49">
        <f>IFERROR($C$15*(1-C$11)*$D$23,"")</f>
        <v>100000</v>
      </c>
      <c r="G23" s="49">
        <f>IFERROR($C$15*(1-C12)*$D$23,"")</f>
        <v>81250</v>
      </c>
      <c r="H23" s="49">
        <f>IFERROR($C$15*(1-C13)*$D$23,"")</f>
        <v>56249.999999999993</v>
      </c>
      <c r="I23" s="50">
        <f>SUM(E23:H23)</f>
        <v>262500</v>
      </c>
      <c r="O23" s="42">
        <f t="shared" si="1"/>
        <v>0.40000000000000008</v>
      </c>
      <c r="P23" s="67">
        <v>137499.99999999997</v>
      </c>
      <c r="Q23" s="67">
        <v>131250</v>
      </c>
      <c r="R23" s="67">
        <v>125000</v>
      </c>
      <c r="S23" s="67">
        <v>118750</v>
      </c>
      <c r="T23" s="67">
        <v>112500</v>
      </c>
      <c r="U23" s="67">
        <v>106250</v>
      </c>
      <c r="V23" s="58">
        <v>100000</v>
      </c>
      <c r="W23" s="58">
        <v>93750</v>
      </c>
      <c r="X23" s="58">
        <v>87500</v>
      </c>
      <c r="Y23" s="58">
        <v>81250</v>
      </c>
      <c r="Z23" s="58">
        <v>74999.999999999971</v>
      </c>
      <c r="AA23" s="58">
        <v>68749.999999999971</v>
      </c>
      <c r="AB23" s="58">
        <v>62499.999999999942</v>
      </c>
      <c r="AC23" s="58">
        <v>56249.999999999942</v>
      </c>
      <c r="AD23" s="58">
        <v>49999.999999999913</v>
      </c>
      <c r="AE23" s="58">
        <v>43749.999999999913</v>
      </c>
      <c r="AF23" s="58">
        <v>37499.999999999913</v>
      </c>
    </row>
    <row r="24" spans="2:32" ht="42.75" customHeight="1" x14ac:dyDescent="0.25">
      <c r="B24" s="44"/>
      <c r="C24" s="43"/>
      <c r="D24" s="51"/>
      <c r="E24" s="52" t="s">
        <v>28</v>
      </c>
      <c r="F24" s="53">
        <f>IFERROR($C$15*(C$11)*$D$23,"")</f>
        <v>25000</v>
      </c>
      <c r="G24" s="53">
        <f>IFERROR($C$15*(C12)*$D$23,"")</f>
        <v>43750</v>
      </c>
      <c r="H24" s="53">
        <f>IFERROR($C$15*(C13)*$D$23,"")</f>
        <v>68750.000000000015</v>
      </c>
      <c r="I24" s="54">
        <f>SUM(E24:H24)</f>
        <v>137500</v>
      </c>
      <c r="O24" s="42">
        <f t="shared" si="1"/>
        <v>0.4250000000000001</v>
      </c>
      <c r="P24" s="67">
        <v>131250</v>
      </c>
      <c r="Q24" s="67">
        <v>125000</v>
      </c>
      <c r="R24" s="67">
        <v>118750</v>
      </c>
      <c r="S24" s="67">
        <v>112500</v>
      </c>
      <c r="T24" s="67">
        <v>106250</v>
      </c>
      <c r="U24" s="67">
        <v>100000</v>
      </c>
      <c r="V24" s="58">
        <v>93750</v>
      </c>
      <c r="W24" s="58">
        <v>87500</v>
      </c>
      <c r="X24" s="58">
        <v>81250</v>
      </c>
      <c r="Y24" s="58">
        <v>75000</v>
      </c>
      <c r="Z24" s="58">
        <v>68749.999999999971</v>
      </c>
      <c r="AA24" s="58">
        <v>62499.999999999971</v>
      </c>
      <c r="AB24" s="58">
        <v>56249.999999999942</v>
      </c>
      <c r="AC24" s="58">
        <v>49999.999999999942</v>
      </c>
      <c r="AD24" s="58">
        <v>43749.999999999913</v>
      </c>
      <c r="AE24" s="58">
        <v>37499.999999999913</v>
      </c>
      <c r="AF24" s="58">
        <v>31249.999999999913</v>
      </c>
    </row>
    <row r="25" spans="2:32" ht="21" customHeight="1" x14ac:dyDescent="0.25">
      <c r="B25" s="44"/>
      <c r="C25" s="43"/>
      <c r="D25" s="51"/>
      <c r="E25" s="52" t="s">
        <v>29</v>
      </c>
      <c r="F25" s="53">
        <f>IFERROR(F23-F24,"")</f>
        <v>75000</v>
      </c>
      <c r="G25" s="53">
        <f t="shared" ref="G25:H25" si="4">IFERROR(G23-G24,"")</f>
        <v>37500</v>
      </c>
      <c r="H25" s="53">
        <f t="shared" si="4"/>
        <v>-12500.000000000022</v>
      </c>
      <c r="I25" s="54">
        <f>I23-I24</f>
        <v>125000</v>
      </c>
      <c r="O25" s="42">
        <f t="shared" si="1"/>
        <v>0.45000000000000012</v>
      </c>
      <c r="P25" s="67">
        <v>124999.99999999997</v>
      </c>
      <c r="Q25" s="67">
        <v>118749.99999999997</v>
      </c>
      <c r="R25" s="67">
        <v>112499.99999999997</v>
      </c>
      <c r="S25" s="67">
        <v>106249.99999999997</v>
      </c>
      <c r="T25" s="67">
        <v>99999.999999999971</v>
      </c>
      <c r="U25" s="67">
        <v>93749.999999999971</v>
      </c>
      <c r="V25" s="58">
        <v>87499.999999999971</v>
      </c>
      <c r="W25" s="58">
        <v>81250</v>
      </c>
      <c r="X25" s="58">
        <v>74999.999999999971</v>
      </c>
      <c r="Y25" s="58">
        <v>68749.999999999971</v>
      </c>
      <c r="Z25" s="58">
        <v>62499.999999999942</v>
      </c>
      <c r="AA25" s="58">
        <v>56249.999999999942</v>
      </c>
      <c r="AB25" s="58">
        <v>49999.999999999913</v>
      </c>
      <c r="AC25" s="58">
        <v>43749.999999999913</v>
      </c>
      <c r="AD25" s="58">
        <v>37499.999999999913</v>
      </c>
      <c r="AE25" s="58">
        <v>31249.999999999913</v>
      </c>
      <c r="AF25" s="58">
        <v>24999.999999999913</v>
      </c>
    </row>
    <row r="26" spans="2:32" x14ac:dyDescent="0.25">
      <c r="B26" s="43" t="s">
        <v>27</v>
      </c>
      <c r="C26" s="43"/>
      <c r="D26" s="47" t="str">
        <f>IF(L6=3,C8,"")</f>
        <v/>
      </c>
      <c r="E26" s="48" t="str">
        <f t="shared" si="3"/>
        <v/>
      </c>
      <c r="F26" s="49" t="str">
        <f>IFERROR($C$15*(1-C11)*$D$26,"")</f>
        <v/>
      </c>
      <c r="G26" s="49" t="str">
        <f>IFERROR($C$15*(1-$C$12)*$D$26,"")</f>
        <v/>
      </c>
      <c r="H26" s="49" t="str">
        <f>IFERROR($C$15*(1-$C$13)*$D$26,"")</f>
        <v/>
      </c>
      <c r="I26" s="50">
        <f>IFERROR(SUM(E26:H26),"")</f>
        <v>0</v>
      </c>
      <c r="O26" s="42">
        <f t="shared" si="1"/>
        <v>0.47500000000000014</v>
      </c>
      <c r="P26" s="67">
        <v>118749.99999999997</v>
      </c>
      <c r="Q26" s="67">
        <v>112499.99999999997</v>
      </c>
      <c r="R26" s="67">
        <v>106249.99999999997</v>
      </c>
      <c r="S26" s="67">
        <v>99999.999999999971</v>
      </c>
      <c r="T26" s="67">
        <v>93749.999999999971</v>
      </c>
      <c r="U26" s="67">
        <v>87499.999999999971</v>
      </c>
      <c r="V26" s="58">
        <v>81249.999999999971</v>
      </c>
      <c r="W26" s="58">
        <v>75000</v>
      </c>
      <c r="X26" s="58">
        <v>68749.999999999971</v>
      </c>
      <c r="Y26" s="58">
        <v>62499.999999999971</v>
      </c>
      <c r="Z26" s="58">
        <v>56249.999999999942</v>
      </c>
      <c r="AA26" s="58">
        <v>49999.999999999942</v>
      </c>
      <c r="AB26" s="58">
        <v>43749.999999999913</v>
      </c>
      <c r="AC26" s="58">
        <v>37499.999999999913</v>
      </c>
      <c r="AD26" s="58">
        <v>31249.999999999913</v>
      </c>
      <c r="AE26" s="58">
        <v>24999.999999999913</v>
      </c>
      <c r="AF26" s="58">
        <v>18749.999999999913</v>
      </c>
    </row>
    <row r="27" spans="2:32" ht="47.25" customHeight="1" x14ac:dyDescent="0.25">
      <c r="B27" s="44"/>
      <c r="C27" s="43"/>
      <c r="D27" s="55"/>
      <c r="E27" s="52" t="s">
        <v>28</v>
      </c>
      <c r="F27" s="53" t="str">
        <f>IFERROR($C$15*(C11)*$D$26,"")</f>
        <v/>
      </c>
      <c r="G27" s="53" t="str">
        <f>IFERROR($C$15*($C$12)*$D$26,"")</f>
        <v/>
      </c>
      <c r="H27" s="53" t="str">
        <f>IFERROR($C$15*($C$13)*$D$26,"")</f>
        <v/>
      </c>
      <c r="I27" s="54">
        <f t="shared" ref="I27:I28" si="5">IFERROR(SUM(E27:H27),"")</f>
        <v>0</v>
      </c>
      <c r="O27" s="42">
        <f t="shared" si="1"/>
        <v>0.50000000000000011</v>
      </c>
      <c r="P27" s="67">
        <v>112499.99999999997</v>
      </c>
      <c r="Q27" s="67">
        <v>106249.99999999997</v>
      </c>
      <c r="R27" s="67">
        <v>99999.999999999971</v>
      </c>
      <c r="S27" s="67">
        <v>93749.999999999971</v>
      </c>
      <c r="T27" s="67">
        <v>87499.999999999971</v>
      </c>
      <c r="U27" s="67">
        <v>81249.999999999971</v>
      </c>
      <c r="V27" s="58">
        <v>74999.999999999971</v>
      </c>
      <c r="W27" s="58">
        <v>68750</v>
      </c>
      <c r="X27" s="58">
        <v>62499.999999999971</v>
      </c>
      <c r="Y27" s="58">
        <v>56249.999999999971</v>
      </c>
      <c r="Z27" s="58">
        <v>49999.999999999942</v>
      </c>
      <c r="AA27" s="58">
        <v>43749.999999999942</v>
      </c>
      <c r="AB27" s="58">
        <v>37499.999999999913</v>
      </c>
      <c r="AC27" s="58">
        <v>31249.999999999913</v>
      </c>
      <c r="AD27" s="58">
        <v>24999.999999999913</v>
      </c>
      <c r="AE27" s="58">
        <v>18749.999999999913</v>
      </c>
      <c r="AF27" s="58">
        <v>12499.999999999913</v>
      </c>
    </row>
    <row r="28" spans="2:32" ht="45.75" customHeight="1" x14ac:dyDescent="0.25">
      <c r="B28" s="43"/>
      <c r="C28" s="43"/>
      <c r="D28" s="56"/>
      <c r="E28" s="52" t="s">
        <v>29</v>
      </c>
      <c r="F28" s="57" t="str">
        <f>IFERROR(F26-F27,"")</f>
        <v/>
      </c>
      <c r="G28" s="57" t="str">
        <f>IFERROR(G26-G27,"")</f>
        <v/>
      </c>
      <c r="H28" s="57" t="str">
        <f>IFERROR(H26-H27,"")</f>
        <v/>
      </c>
      <c r="I28" s="54">
        <f t="shared" si="5"/>
        <v>0</v>
      </c>
    </row>
    <row r="30" spans="2:32" ht="28.5" customHeight="1" x14ac:dyDescent="0.25">
      <c r="O30" s="43"/>
      <c r="P30" s="43" t="s">
        <v>38</v>
      </c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</row>
    <row r="31" spans="2:32" ht="37.5" customHeight="1" x14ac:dyDescent="0.25">
      <c r="O31" s="64">
        <f>I25</f>
        <v>125000</v>
      </c>
      <c r="P31" s="42">
        <v>0.4</v>
      </c>
      <c r="Q31" s="42">
        <f>P31+0.025</f>
        <v>0.42500000000000004</v>
      </c>
      <c r="R31" s="42">
        <f t="shared" ref="R31:AF31" si="6">Q31+0.025</f>
        <v>0.45000000000000007</v>
      </c>
      <c r="S31" s="42">
        <f t="shared" si="6"/>
        <v>0.47500000000000009</v>
      </c>
      <c r="T31" s="42">
        <f t="shared" si="6"/>
        <v>0.50000000000000011</v>
      </c>
      <c r="U31" s="42">
        <f t="shared" si="6"/>
        <v>0.52500000000000013</v>
      </c>
      <c r="V31" s="42">
        <f t="shared" si="6"/>
        <v>0.55000000000000016</v>
      </c>
      <c r="W31" s="42">
        <f t="shared" si="6"/>
        <v>0.57500000000000018</v>
      </c>
      <c r="X31" s="42">
        <f t="shared" si="6"/>
        <v>0.6000000000000002</v>
      </c>
      <c r="Y31" s="42">
        <f t="shared" si="6"/>
        <v>0.62500000000000022</v>
      </c>
      <c r="Z31" s="42">
        <f t="shared" si="6"/>
        <v>0.65000000000000024</v>
      </c>
      <c r="AA31" s="66">
        <f t="shared" si="6"/>
        <v>0.67500000000000027</v>
      </c>
      <c r="AB31" s="66">
        <f t="shared" si="6"/>
        <v>0.70000000000000029</v>
      </c>
      <c r="AC31" s="66">
        <f t="shared" si="6"/>
        <v>0.72500000000000031</v>
      </c>
      <c r="AD31" s="66">
        <f t="shared" si="6"/>
        <v>0.75000000000000033</v>
      </c>
      <c r="AE31" s="66">
        <f t="shared" si="6"/>
        <v>0.77500000000000036</v>
      </c>
      <c r="AF31" s="66">
        <f t="shared" si="6"/>
        <v>0.80000000000000038</v>
      </c>
    </row>
    <row r="32" spans="2:32" x14ac:dyDescent="0.25">
      <c r="O32" s="42">
        <v>0.1</v>
      </c>
      <c r="P32" s="58">
        <f t="dataTable" ref="P32:AF48" dt2D="1" dtr="1" r1="C13" r2="C11" ca="1"/>
        <v>187500</v>
      </c>
      <c r="Q32" s="58">
        <v>181250</v>
      </c>
      <c r="R32" s="58">
        <v>175000</v>
      </c>
      <c r="S32" s="58">
        <v>168750</v>
      </c>
      <c r="T32" s="58">
        <v>162500</v>
      </c>
      <c r="U32" s="58">
        <v>156250</v>
      </c>
      <c r="V32" s="58">
        <v>150000</v>
      </c>
      <c r="W32" s="58">
        <v>143750</v>
      </c>
      <c r="X32" s="58">
        <v>137499.99999999997</v>
      </c>
      <c r="Y32" s="58">
        <v>131249.99999999997</v>
      </c>
      <c r="Z32" s="58">
        <v>124999.99999999997</v>
      </c>
      <c r="AA32" s="67">
        <v>118749.99999999994</v>
      </c>
      <c r="AB32" s="67">
        <v>112499.99999999994</v>
      </c>
      <c r="AC32" s="67">
        <v>106249.99999999994</v>
      </c>
      <c r="AD32" s="67">
        <v>99999.999999999942</v>
      </c>
      <c r="AE32" s="67">
        <v>93749.999999999913</v>
      </c>
      <c r="AF32" s="67">
        <v>87499.999999999884</v>
      </c>
    </row>
    <row r="33" spans="13:32" x14ac:dyDescent="0.25">
      <c r="M33" s="103" t="s">
        <v>35</v>
      </c>
      <c r="O33" s="42">
        <f>O32+0.025</f>
        <v>0.125</v>
      </c>
      <c r="P33" s="58">
        <v>181250</v>
      </c>
      <c r="Q33" s="58">
        <v>175000</v>
      </c>
      <c r="R33" s="58">
        <v>168750</v>
      </c>
      <c r="S33" s="58">
        <v>162500</v>
      </c>
      <c r="T33" s="58">
        <v>156250</v>
      </c>
      <c r="U33" s="58">
        <v>150000</v>
      </c>
      <c r="V33" s="58">
        <v>143750</v>
      </c>
      <c r="W33" s="58">
        <v>137500</v>
      </c>
      <c r="X33" s="58">
        <v>131249.99999999997</v>
      </c>
      <c r="Y33" s="58">
        <v>124999.99999999997</v>
      </c>
      <c r="Z33" s="58">
        <v>118749.99999999994</v>
      </c>
      <c r="AA33" s="67">
        <v>112499.99999999994</v>
      </c>
      <c r="AB33" s="67">
        <v>106249.99999999994</v>
      </c>
      <c r="AC33" s="67">
        <v>99999.999999999942</v>
      </c>
      <c r="AD33" s="67">
        <v>93749.999999999942</v>
      </c>
      <c r="AE33" s="67">
        <v>87499.999999999913</v>
      </c>
      <c r="AF33" s="67">
        <v>81249.999999999884</v>
      </c>
    </row>
    <row r="34" spans="13:32" x14ac:dyDescent="0.25">
      <c r="M34" s="103"/>
      <c r="O34" s="42">
        <f t="shared" ref="O34:O48" si="7">O33+0.025</f>
        <v>0.15</v>
      </c>
      <c r="P34" s="58">
        <v>175000</v>
      </c>
      <c r="Q34" s="58">
        <v>168750</v>
      </c>
      <c r="R34" s="58">
        <v>162500</v>
      </c>
      <c r="S34" s="58">
        <v>156250</v>
      </c>
      <c r="T34" s="58">
        <v>150000</v>
      </c>
      <c r="U34" s="58">
        <v>143750</v>
      </c>
      <c r="V34" s="58">
        <v>137500</v>
      </c>
      <c r="W34" s="58">
        <v>131250</v>
      </c>
      <c r="X34" s="58">
        <v>124999.99999999997</v>
      </c>
      <c r="Y34" s="58">
        <v>118749.99999999994</v>
      </c>
      <c r="Z34" s="58">
        <v>112499.99999999994</v>
      </c>
      <c r="AA34" s="67">
        <v>106249.99999999994</v>
      </c>
      <c r="AB34" s="67">
        <v>99999.999999999942</v>
      </c>
      <c r="AC34" s="67">
        <v>93749.999999999942</v>
      </c>
      <c r="AD34" s="67">
        <v>87499.999999999942</v>
      </c>
      <c r="AE34" s="67">
        <v>81249.999999999913</v>
      </c>
      <c r="AF34" s="67">
        <v>74999.999999999884</v>
      </c>
    </row>
    <row r="35" spans="13:32" x14ac:dyDescent="0.25">
      <c r="M35" s="103"/>
      <c r="O35" s="42">
        <f t="shared" si="7"/>
        <v>0.17499999999999999</v>
      </c>
      <c r="P35" s="58">
        <v>168750</v>
      </c>
      <c r="Q35" s="58">
        <v>162500</v>
      </c>
      <c r="R35" s="58">
        <v>156250</v>
      </c>
      <c r="S35" s="58">
        <v>150000</v>
      </c>
      <c r="T35" s="58">
        <v>143750</v>
      </c>
      <c r="U35" s="58">
        <v>137500</v>
      </c>
      <c r="V35" s="58">
        <v>131250</v>
      </c>
      <c r="W35" s="58">
        <v>125000</v>
      </c>
      <c r="X35" s="58">
        <v>118749.99999999994</v>
      </c>
      <c r="Y35" s="58">
        <v>112499.99999999994</v>
      </c>
      <c r="Z35" s="58">
        <v>106249.99999999994</v>
      </c>
      <c r="AA35" s="67">
        <v>99999.999999999942</v>
      </c>
      <c r="AB35" s="67">
        <v>93749.999999999942</v>
      </c>
      <c r="AC35" s="67">
        <v>87499.999999999942</v>
      </c>
      <c r="AD35" s="67">
        <v>81249.999999999942</v>
      </c>
      <c r="AE35" s="67">
        <v>74999.999999999913</v>
      </c>
      <c r="AF35" s="67">
        <v>68749.999999999884</v>
      </c>
    </row>
    <row r="36" spans="13:32" x14ac:dyDescent="0.25">
      <c r="M36" s="103"/>
      <c r="O36" s="42">
        <f t="shared" si="7"/>
        <v>0.19999999999999998</v>
      </c>
      <c r="P36" s="58">
        <v>162500</v>
      </c>
      <c r="Q36" s="58">
        <v>156250</v>
      </c>
      <c r="R36" s="58">
        <v>150000</v>
      </c>
      <c r="S36" s="58">
        <v>143750</v>
      </c>
      <c r="T36" s="58">
        <v>137500</v>
      </c>
      <c r="U36" s="58">
        <v>131250</v>
      </c>
      <c r="V36" s="58">
        <v>125000</v>
      </c>
      <c r="W36" s="58">
        <v>118750</v>
      </c>
      <c r="X36" s="58">
        <v>112499.99999999994</v>
      </c>
      <c r="Y36" s="58">
        <v>106249.99999999994</v>
      </c>
      <c r="Z36" s="58">
        <v>99999.999999999942</v>
      </c>
      <c r="AA36" s="67">
        <v>93749.999999999942</v>
      </c>
      <c r="AB36" s="67">
        <v>87499.999999999942</v>
      </c>
      <c r="AC36" s="67">
        <v>81249.999999999942</v>
      </c>
      <c r="AD36" s="67">
        <v>74999.999999999942</v>
      </c>
      <c r="AE36" s="67">
        <v>68749.999999999913</v>
      </c>
      <c r="AF36" s="67">
        <v>62499.999999999884</v>
      </c>
    </row>
    <row r="37" spans="13:32" x14ac:dyDescent="0.25">
      <c r="M37" s="103"/>
      <c r="O37" s="42">
        <f t="shared" si="7"/>
        <v>0.22499999999999998</v>
      </c>
      <c r="P37" s="58">
        <v>156250</v>
      </c>
      <c r="Q37" s="58">
        <v>150000</v>
      </c>
      <c r="R37" s="58">
        <v>143750</v>
      </c>
      <c r="S37" s="58">
        <v>137500</v>
      </c>
      <c r="T37" s="58">
        <v>131250</v>
      </c>
      <c r="U37" s="58">
        <v>125000</v>
      </c>
      <c r="V37" s="58">
        <v>118750</v>
      </c>
      <c r="W37" s="58">
        <v>112500</v>
      </c>
      <c r="X37" s="58">
        <v>106249.99999999994</v>
      </c>
      <c r="Y37" s="58">
        <v>99999.999999999942</v>
      </c>
      <c r="Z37" s="58">
        <v>93749.999999999942</v>
      </c>
      <c r="AA37" s="67">
        <v>87499.999999999942</v>
      </c>
      <c r="AB37" s="67">
        <v>81249.999999999942</v>
      </c>
      <c r="AC37" s="67">
        <v>74999.999999999942</v>
      </c>
      <c r="AD37" s="67">
        <v>68749.999999999942</v>
      </c>
      <c r="AE37" s="67">
        <v>62499.999999999913</v>
      </c>
      <c r="AF37" s="67">
        <v>56249.999999999884</v>
      </c>
    </row>
    <row r="38" spans="13:32" x14ac:dyDescent="0.25">
      <c r="M38" s="103"/>
      <c r="O38" s="42">
        <f t="shared" si="7"/>
        <v>0.24999999999999997</v>
      </c>
      <c r="P38" s="58">
        <v>150000</v>
      </c>
      <c r="Q38" s="58">
        <v>143750</v>
      </c>
      <c r="R38" s="58">
        <v>137500</v>
      </c>
      <c r="S38" s="58">
        <v>131250</v>
      </c>
      <c r="T38" s="58">
        <v>125000</v>
      </c>
      <c r="U38" s="58">
        <v>118750</v>
      </c>
      <c r="V38" s="58">
        <v>112500</v>
      </c>
      <c r="W38" s="58">
        <v>106250</v>
      </c>
      <c r="X38" s="58">
        <v>99999.999999999942</v>
      </c>
      <c r="Y38" s="58">
        <v>93749.999999999942</v>
      </c>
      <c r="Z38" s="58">
        <v>87499.999999999942</v>
      </c>
      <c r="AA38" s="67">
        <v>81249.999999999942</v>
      </c>
      <c r="AB38" s="67">
        <v>74999.999999999942</v>
      </c>
      <c r="AC38" s="67">
        <v>68749.999999999942</v>
      </c>
      <c r="AD38" s="67">
        <v>62499.999999999942</v>
      </c>
      <c r="AE38" s="67">
        <v>56249.999999999913</v>
      </c>
      <c r="AF38" s="67">
        <v>49999.999999999884</v>
      </c>
    </row>
    <row r="39" spans="13:32" x14ac:dyDescent="0.25">
      <c r="M39" s="103"/>
      <c r="O39" s="42">
        <f t="shared" si="7"/>
        <v>0.27499999999999997</v>
      </c>
      <c r="P39" s="58">
        <v>143750</v>
      </c>
      <c r="Q39" s="58">
        <v>137500</v>
      </c>
      <c r="R39" s="58">
        <v>131250</v>
      </c>
      <c r="S39" s="58">
        <v>125000</v>
      </c>
      <c r="T39" s="58">
        <v>118750</v>
      </c>
      <c r="U39" s="58">
        <v>112500</v>
      </c>
      <c r="V39" s="58">
        <v>106250</v>
      </c>
      <c r="W39" s="58">
        <v>100000</v>
      </c>
      <c r="X39" s="58">
        <v>93749.999999999942</v>
      </c>
      <c r="Y39" s="58">
        <v>87499.999999999942</v>
      </c>
      <c r="Z39" s="58">
        <v>81249.999999999942</v>
      </c>
      <c r="AA39" s="67">
        <v>74999.999999999942</v>
      </c>
      <c r="AB39" s="67">
        <v>68749.999999999942</v>
      </c>
      <c r="AC39" s="67">
        <v>62499.999999999942</v>
      </c>
      <c r="AD39" s="67">
        <v>56249.999999999942</v>
      </c>
      <c r="AE39" s="67">
        <v>49999.999999999913</v>
      </c>
      <c r="AF39" s="67">
        <v>43749.999999999884</v>
      </c>
    </row>
    <row r="40" spans="13:32" x14ac:dyDescent="0.25">
      <c r="M40" s="103"/>
      <c r="O40" s="42">
        <f t="shared" si="7"/>
        <v>0.3</v>
      </c>
      <c r="P40" s="58">
        <v>137500</v>
      </c>
      <c r="Q40" s="58">
        <v>131250</v>
      </c>
      <c r="R40" s="58">
        <v>125000</v>
      </c>
      <c r="S40" s="58">
        <v>118750</v>
      </c>
      <c r="T40" s="58">
        <v>112500</v>
      </c>
      <c r="U40" s="58">
        <v>106250</v>
      </c>
      <c r="V40" s="58">
        <v>100000</v>
      </c>
      <c r="W40" s="58">
        <v>93750</v>
      </c>
      <c r="X40" s="58">
        <v>87499.999999999942</v>
      </c>
      <c r="Y40" s="58">
        <v>81249.999999999942</v>
      </c>
      <c r="Z40" s="58">
        <v>74999.999999999942</v>
      </c>
      <c r="AA40" s="67">
        <v>68749.999999999942</v>
      </c>
      <c r="AB40" s="67">
        <v>62499.999999999942</v>
      </c>
      <c r="AC40" s="67">
        <v>56249.999999999942</v>
      </c>
      <c r="AD40" s="67">
        <v>49999.999999999942</v>
      </c>
      <c r="AE40" s="67">
        <v>43749.999999999913</v>
      </c>
      <c r="AF40" s="67">
        <v>37499.999999999884</v>
      </c>
    </row>
    <row r="41" spans="13:32" x14ac:dyDescent="0.25">
      <c r="O41" s="42">
        <f t="shared" si="7"/>
        <v>0.32500000000000001</v>
      </c>
      <c r="P41" s="58">
        <v>131250</v>
      </c>
      <c r="Q41" s="58">
        <v>125000</v>
      </c>
      <c r="R41" s="58">
        <v>118750</v>
      </c>
      <c r="S41" s="58">
        <v>112500</v>
      </c>
      <c r="T41" s="58">
        <v>106250</v>
      </c>
      <c r="U41" s="58">
        <v>100000</v>
      </c>
      <c r="V41" s="58">
        <v>93750</v>
      </c>
      <c r="W41" s="58">
        <v>87500</v>
      </c>
      <c r="X41" s="58">
        <v>81249.999999999942</v>
      </c>
      <c r="Y41" s="58">
        <v>74999.999999999942</v>
      </c>
      <c r="Z41" s="58">
        <v>68749.999999999942</v>
      </c>
      <c r="AA41" s="67">
        <v>62499.999999999942</v>
      </c>
      <c r="AB41" s="67">
        <v>56249.999999999942</v>
      </c>
      <c r="AC41" s="67">
        <v>49999.999999999942</v>
      </c>
      <c r="AD41" s="67">
        <v>43749.999999999942</v>
      </c>
      <c r="AE41" s="67">
        <v>37499.999999999913</v>
      </c>
      <c r="AF41" s="67">
        <v>31249.999999999884</v>
      </c>
    </row>
    <row r="42" spans="13:32" x14ac:dyDescent="0.25">
      <c r="O42" s="42">
        <f t="shared" si="7"/>
        <v>0.35000000000000003</v>
      </c>
      <c r="P42" s="58">
        <v>125000</v>
      </c>
      <c r="Q42" s="58">
        <v>118750</v>
      </c>
      <c r="R42" s="58">
        <v>112500</v>
      </c>
      <c r="S42" s="58">
        <v>106250</v>
      </c>
      <c r="T42" s="58">
        <v>100000</v>
      </c>
      <c r="U42" s="58">
        <v>93750</v>
      </c>
      <c r="V42" s="58">
        <v>87500</v>
      </c>
      <c r="W42" s="58">
        <v>81250</v>
      </c>
      <c r="X42" s="58">
        <v>74999.999999999942</v>
      </c>
      <c r="Y42" s="58">
        <v>68749.999999999942</v>
      </c>
      <c r="Z42" s="58">
        <v>62499.999999999942</v>
      </c>
      <c r="AA42" s="67">
        <v>56249.999999999942</v>
      </c>
      <c r="AB42" s="67">
        <v>49999.999999999942</v>
      </c>
      <c r="AC42" s="67">
        <v>43749.999999999942</v>
      </c>
      <c r="AD42" s="67">
        <v>37499.999999999942</v>
      </c>
      <c r="AE42" s="67">
        <v>31249.999999999913</v>
      </c>
      <c r="AF42" s="67">
        <v>24999.999999999884</v>
      </c>
    </row>
    <row r="43" spans="13:32" x14ac:dyDescent="0.25">
      <c r="O43" s="42">
        <f t="shared" si="7"/>
        <v>0.37500000000000006</v>
      </c>
      <c r="P43" s="58">
        <v>118750</v>
      </c>
      <c r="Q43" s="58">
        <v>112500</v>
      </c>
      <c r="R43" s="58">
        <v>106250</v>
      </c>
      <c r="S43" s="58">
        <v>100000</v>
      </c>
      <c r="T43" s="58">
        <v>93750</v>
      </c>
      <c r="U43" s="58">
        <v>87500</v>
      </c>
      <c r="V43" s="58">
        <v>81250</v>
      </c>
      <c r="W43" s="58">
        <v>75000</v>
      </c>
      <c r="X43" s="58">
        <v>68749.999999999942</v>
      </c>
      <c r="Y43" s="58">
        <v>62499.999999999942</v>
      </c>
      <c r="Z43" s="58">
        <v>56249.999999999942</v>
      </c>
      <c r="AA43" s="67">
        <v>49999.999999999942</v>
      </c>
      <c r="AB43" s="67">
        <v>43749.999999999942</v>
      </c>
      <c r="AC43" s="67">
        <v>37499.999999999942</v>
      </c>
      <c r="AD43" s="67">
        <v>31249.999999999942</v>
      </c>
      <c r="AE43" s="67">
        <v>24999.999999999913</v>
      </c>
      <c r="AF43" s="67">
        <v>18749.999999999884</v>
      </c>
    </row>
    <row r="44" spans="13:32" x14ac:dyDescent="0.25">
      <c r="O44" s="42">
        <f t="shared" si="7"/>
        <v>0.40000000000000008</v>
      </c>
      <c r="P44" s="58">
        <v>112500</v>
      </c>
      <c r="Q44" s="58">
        <v>106250</v>
      </c>
      <c r="R44" s="58">
        <v>100000</v>
      </c>
      <c r="S44" s="58">
        <v>93750</v>
      </c>
      <c r="T44" s="58">
        <v>87500</v>
      </c>
      <c r="U44" s="58">
        <v>81250</v>
      </c>
      <c r="V44" s="58">
        <v>75000</v>
      </c>
      <c r="W44" s="58">
        <v>68750</v>
      </c>
      <c r="X44" s="58">
        <v>62499.999999999942</v>
      </c>
      <c r="Y44" s="58">
        <v>56249.999999999942</v>
      </c>
      <c r="Z44" s="58">
        <v>49999.999999999942</v>
      </c>
      <c r="AA44" s="67">
        <v>43749.999999999942</v>
      </c>
      <c r="AB44" s="67">
        <v>37499.999999999942</v>
      </c>
      <c r="AC44" s="67">
        <v>31249.999999999942</v>
      </c>
      <c r="AD44" s="67">
        <v>24999.999999999942</v>
      </c>
      <c r="AE44" s="67">
        <v>18749.999999999913</v>
      </c>
      <c r="AF44" s="67">
        <v>12499.999999999884</v>
      </c>
    </row>
    <row r="45" spans="13:32" x14ac:dyDescent="0.25">
      <c r="O45" s="42">
        <f t="shared" si="7"/>
        <v>0.4250000000000001</v>
      </c>
      <c r="P45" s="58">
        <v>106250</v>
      </c>
      <c r="Q45" s="58">
        <v>100000</v>
      </c>
      <c r="R45" s="58">
        <v>93750</v>
      </c>
      <c r="S45" s="58">
        <v>87500</v>
      </c>
      <c r="T45" s="58">
        <v>81250</v>
      </c>
      <c r="U45" s="58">
        <v>75000</v>
      </c>
      <c r="V45" s="58">
        <v>68750</v>
      </c>
      <c r="W45" s="58">
        <v>62500</v>
      </c>
      <c r="X45" s="58">
        <v>56249.999999999942</v>
      </c>
      <c r="Y45" s="58">
        <v>49999.999999999942</v>
      </c>
      <c r="Z45" s="58">
        <v>43749.999999999942</v>
      </c>
      <c r="AA45" s="67">
        <v>37499.999999999942</v>
      </c>
      <c r="AB45" s="67">
        <v>31249.999999999942</v>
      </c>
      <c r="AC45" s="67">
        <v>24999.999999999942</v>
      </c>
      <c r="AD45" s="67">
        <v>18749.999999999942</v>
      </c>
      <c r="AE45" s="67">
        <v>12499.999999999913</v>
      </c>
      <c r="AF45" s="67">
        <v>6249.9999999998836</v>
      </c>
    </row>
    <row r="46" spans="13:32" x14ac:dyDescent="0.25">
      <c r="O46" s="42">
        <f t="shared" si="7"/>
        <v>0.45000000000000012</v>
      </c>
      <c r="P46" s="58">
        <v>100000</v>
      </c>
      <c r="Q46" s="58">
        <v>93749.999999999971</v>
      </c>
      <c r="R46" s="58">
        <v>87499.999999999971</v>
      </c>
      <c r="S46" s="58">
        <v>81249.999999999971</v>
      </c>
      <c r="T46" s="58">
        <v>74999.999999999971</v>
      </c>
      <c r="U46" s="58">
        <v>68749.999999999971</v>
      </c>
      <c r="V46" s="58">
        <v>62499.999999999971</v>
      </c>
      <c r="W46" s="58">
        <v>56249.999999999971</v>
      </c>
      <c r="X46" s="58">
        <v>49999.999999999913</v>
      </c>
      <c r="Y46" s="58">
        <v>43749.999999999913</v>
      </c>
      <c r="Z46" s="58">
        <v>37499.999999999913</v>
      </c>
      <c r="AA46" s="67">
        <v>31249.999999999913</v>
      </c>
      <c r="AB46" s="67">
        <v>24999.999999999913</v>
      </c>
      <c r="AC46" s="67">
        <v>18749.999999999913</v>
      </c>
      <c r="AD46" s="67">
        <v>12499.999999999913</v>
      </c>
      <c r="AE46" s="67">
        <v>6249.9999999998836</v>
      </c>
      <c r="AF46" s="67">
        <v>0</v>
      </c>
    </row>
    <row r="47" spans="13:32" x14ac:dyDescent="0.25">
      <c r="O47" s="42">
        <f t="shared" si="7"/>
        <v>0.47500000000000014</v>
      </c>
      <c r="P47" s="58">
        <v>93750</v>
      </c>
      <c r="Q47" s="58">
        <v>87499.999999999971</v>
      </c>
      <c r="R47" s="58">
        <v>81249.999999999971</v>
      </c>
      <c r="S47" s="58">
        <v>74999.999999999971</v>
      </c>
      <c r="T47" s="58">
        <v>68749.999999999971</v>
      </c>
      <c r="U47" s="58">
        <v>62499.999999999971</v>
      </c>
      <c r="V47" s="58">
        <v>56249.999999999971</v>
      </c>
      <c r="W47" s="58">
        <v>49999.999999999971</v>
      </c>
      <c r="X47" s="58">
        <v>43749.999999999913</v>
      </c>
      <c r="Y47" s="58">
        <v>37499.999999999913</v>
      </c>
      <c r="Z47" s="58">
        <v>31249.999999999913</v>
      </c>
      <c r="AA47" s="67">
        <v>24999.999999999913</v>
      </c>
      <c r="AB47" s="67">
        <v>18749.999999999913</v>
      </c>
      <c r="AC47" s="67">
        <v>12499.999999999913</v>
      </c>
      <c r="AD47" s="67">
        <v>6249.9999999999127</v>
      </c>
      <c r="AE47" s="67">
        <v>0</v>
      </c>
      <c r="AF47" s="67">
        <v>-6250.0000000001164</v>
      </c>
    </row>
    <row r="48" spans="13:32" x14ac:dyDescent="0.25">
      <c r="O48" s="42">
        <f t="shared" si="7"/>
        <v>0.50000000000000011</v>
      </c>
      <c r="P48" s="58">
        <v>87500</v>
      </c>
      <c r="Q48" s="58">
        <v>81249.999999999971</v>
      </c>
      <c r="R48" s="58">
        <v>74999.999999999971</v>
      </c>
      <c r="S48" s="58">
        <v>68749.999999999971</v>
      </c>
      <c r="T48" s="58">
        <v>62499.999999999971</v>
      </c>
      <c r="U48" s="58">
        <v>56249.999999999971</v>
      </c>
      <c r="V48" s="58">
        <v>49999.999999999971</v>
      </c>
      <c r="W48" s="58">
        <v>43749.999999999971</v>
      </c>
      <c r="X48" s="58">
        <v>37499.999999999913</v>
      </c>
      <c r="Y48" s="58">
        <v>31249.999999999913</v>
      </c>
      <c r="Z48" s="58">
        <v>24999.999999999913</v>
      </c>
      <c r="AA48" s="67">
        <v>18749.999999999913</v>
      </c>
      <c r="AB48" s="67">
        <v>12499.999999999913</v>
      </c>
      <c r="AC48" s="67">
        <v>6249.9999999999127</v>
      </c>
      <c r="AD48" s="67">
        <v>0</v>
      </c>
      <c r="AE48" s="67">
        <v>-6250.0000000001164</v>
      </c>
      <c r="AF48" s="67">
        <v>-12500.000000000116</v>
      </c>
    </row>
    <row r="52" spans="13:32" x14ac:dyDescent="0.25">
      <c r="O52" s="43"/>
      <c r="P52" s="43" t="s">
        <v>38</v>
      </c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</row>
    <row r="53" spans="13:32" x14ac:dyDescent="0.25">
      <c r="O53" s="64">
        <f>I25</f>
        <v>125000</v>
      </c>
      <c r="P53" s="42">
        <v>0.4</v>
      </c>
      <c r="Q53" s="42">
        <f>P53+0.025</f>
        <v>0.42500000000000004</v>
      </c>
      <c r="R53" s="42">
        <f t="shared" ref="R53:AF53" si="8">Q53+0.025</f>
        <v>0.45000000000000007</v>
      </c>
      <c r="S53" s="42">
        <f t="shared" si="8"/>
        <v>0.47500000000000009</v>
      </c>
      <c r="T53" s="42">
        <f t="shared" si="8"/>
        <v>0.50000000000000011</v>
      </c>
      <c r="U53" s="42">
        <f t="shared" si="8"/>
        <v>0.52500000000000013</v>
      </c>
      <c r="V53" s="42">
        <f t="shared" si="8"/>
        <v>0.55000000000000016</v>
      </c>
      <c r="W53" s="42">
        <f t="shared" si="8"/>
        <v>0.57500000000000018</v>
      </c>
      <c r="X53" s="42">
        <f t="shared" si="8"/>
        <v>0.6000000000000002</v>
      </c>
      <c r="Y53" s="42">
        <f t="shared" si="8"/>
        <v>0.62500000000000022</v>
      </c>
      <c r="Z53" s="42">
        <f t="shared" si="8"/>
        <v>0.65000000000000024</v>
      </c>
      <c r="AA53" s="42">
        <f t="shared" si="8"/>
        <v>0.67500000000000027</v>
      </c>
      <c r="AB53" s="42">
        <f t="shared" si="8"/>
        <v>0.70000000000000029</v>
      </c>
      <c r="AC53" s="42">
        <f t="shared" si="8"/>
        <v>0.72500000000000031</v>
      </c>
      <c r="AD53" s="42">
        <f t="shared" si="8"/>
        <v>0.75000000000000033</v>
      </c>
      <c r="AE53" s="42">
        <f t="shared" si="8"/>
        <v>0.77500000000000036</v>
      </c>
      <c r="AF53" s="42">
        <f t="shared" si="8"/>
        <v>0.80000000000000038</v>
      </c>
    </row>
    <row r="54" spans="13:32" x14ac:dyDescent="0.25">
      <c r="O54" s="42">
        <v>0.25</v>
      </c>
      <c r="P54" s="58">
        <f t="dataTable" ref="P54:AF70" dt2D="1" dtr="1" r1="C12" r2="C13" ca="1"/>
        <v>187500</v>
      </c>
      <c r="Q54" s="58">
        <v>181250</v>
      </c>
      <c r="R54" s="58">
        <v>175000</v>
      </c>
      <c r="S54" s="58">
        <v>168750</v>
      </c>
      <c r="T54" s="58">
        <v>162500</v>
      </c>
      <c r="U54" s="58">
        <v>156250</v>
      </c>
      <c r="V54" s="58">
        <v>150000</v>
      </c>
      <c r="W54" s="58">
        <v>143750</v>
      </c>
      <c r="X54" s="58">
        <v>137499.99999999997</v>
      </c>
      <c r="Y54" s="58">
        <v>131249.99999999997</v>
      </c>
      <c r="Z54" s="58">
        <v>124999.99999999997</v>
      </c>
      <c r="AA54" s="67">
        <v>118749.99999999994</v>
      </c>
      <c r="AB54" s="67">
        <v>112499.99999999994</v>
      </c>
      <c r="AC54" s="67">
        <v>106249.99999999994</v>
      </c>
      <c r="AD54" s="67">
        <v>99999.999999999942</v>
      </c>
      <c r="AE54" s="67">
        <v>93749.999999999913</v>
      </c>
      <c r="AF54" s="67">
        <v>87499.999999999884</v>
      </c>
    </row>
    <row r="55" spans="13:32" x14ac:dyDescent="0.25">
      <c r="M55" s="103" t="s">
        <v>39</v>
      </c>
      <c r="O55" s="68">
        <f>O54+0.025</f>
        <v>0.27500000000000002</v>
      </c>
      <c r="P55" s="58">
        <v>181250</v>
      </c>
      <c r="Q55" s="58">
        <v>175000</v>
      </c>
      <c r="R55" s="58">
        <v>168750</v>
      </c>
      <c r="S55" s="58">
        <v>162500</v>
      </c>
      <c r="T55" s="58">
        <v>156249.99999999997</v>
      </c>
      <c r="U55" s="58">
        <v>149999.99999999997</v>
      </c>
      <c r="V55" s="58">
        <v>143749.99999999997</v>
      </c>
      <c r="W55" s="58">
        <v>137499.99999999997</v>
      </c>
      <c r="X55" s="58">
        <v>131249.99999999997</v>
      </c>
      <c r="Y55" s="58">
        <v>124999.99999999997</v>
      </c>
      <c r="Z55" s="58">
        <v>118749.99999999994</v>
      </c>
      <c r="AA55" s="67">
        <v>112499.99999999994</v>
      </c>
      <c r="AB55" s="67">
        <v>106249.99999999994</v>
      </c>
      <c r="AC55" s="67">
        <v>99999.999999999942</v>
      </c>
      <c r="AD55" s="67">
        <v>93749.999999999942</v>
      </c>
      <c r="AE55" s="67">
        <v>87499.999999999913</v>
      </c>
      <c r="AF55" s="67">
        <v>81249.999999999884</v>
      </c>
    </row>
    <row r="56" spans="13:32" x14ac:dyDescent="0.25">
      <c r="M56" s="103"/>
      <c r="O56" s="68">
        <f t="shared" ref="O56:O70" si="9">O55+0.025</f>
        <v>0.30000000000000004</v>
      </c>
      <c r="P56" s="58">
        <v>175000</v>
      </c>
      <c r="Q56" s="58">
        <v>168750</v>
      </c>
      <c r="R56" s="58">
        <v>162500</v>
      </c>
      <c r="S56" s="58">
        <v>156250</v>
      </c>
      <c r="T56" s="58">
        <v>149999.99999999997</v>
      </c>
      <c r="U56" s="58">
        <v>143749.99999999997</v>
      </c>
      <c r="V56" s="58">
        <v>137499.99999999997</v>
      </c>
      <c r="W56" s="58">
        <v>131249.99999999997</v>
      </c>
      <c r="X56" s="58">
        <v>124999.99999999997</v>
      </c>
      <c r="Y56" s="58">
        <v>118749.99999999994</v>
      </c>
      <c r="Z56" s="58">
        <v>112499.99999999994</v>
      </c>
      <c r="AA56" s="67">
        <v>106249.99999999994</v>
      </c>
      <c r="AB56" s="67">
        <v>99999.999999999942</v>
      </c>
      <c r="AC56" s="67">
        <v>93749.999999999942</v>
      </c>
      <c r="AD56" s="67">
        <v>87499.999999999942</v>
      </c>
      <c r="AE56" s="67">
        <v>81249.999999999913</v>
      </c>
      <c r="AF56" s="67">
        <v>74999.999999999884</v>
      </c>
    </row>
    <row r="57" spans="13:32" x14ac:dyDescent="0.25">
      <c r="M57" s="103"/>
      <c r="O57" s="68">
        <f t="shared" si="9"/>
        <v>0.32500000000000007</v>
      </c>
      <c r="P57" s="58">
        <v>168750</v>
      </c>
      <c r="Q57" s="58">
        <v>162500</v>
      </c>
      <c r="R57" s="58">
        <v>156250</v>
      </c>
      <c r="S57" s="58">
        <v>150000</v>
      </c>
      <c r="T57" s="58">
        <v>143749.99999999997</v>
      </c>
      <c r="U57" s="58">
        <v>137499.99999999997</v>
      </c>
      <c r="V57" s="58">
        <v>131249.99999999997</v>
      </c>
      <c r="W57" s="58">
        <v>124999.99999999997</v>
      </c>
      <c r="X57" s="58">
        <v>118749.99999999994</v>
      </c>
      <c r="Y57" s="58">
        <v>112499.99999999994</v>
      </c>
      <c r="Z57" s="58">
        <v>106249.99999999994</v>
      </c>
      <c r="AA57" s="67">
        <v>99999.999999999942</v>
      </c>
      <c r="AB57" s="67">
        <v>93749.999999999942</v>
      </c>
      <c r="AC57" s="67">
        <v>87499.999999999942</v>
      </c>
      <c r="AD57" s="67">
        <v>81249.999999999942</v>
      </c>
      <c r="AE57" s="67">
        <v>74999.999999999913</v>
      </c>
      <c r="AF57" s="67">
        <v>68749.999999999884</v>
      </c>
    </row>
    <row r="58" spans="13:32" x14ac:dyDescent="0.25">
      <c r="M58" s="103"/>
      <c r="O58" s="68">
        <f t="shared" si="9"/>
        <v>0.35000000000000009</v>
      </c>
      <c r="P58" s="58">
        <v>162500</v>
      </c>
      <c r="Q58" s="58">
        <v>156250</v>
      </c>
      <c r="R58" s="58">
        <v>150000</v>
      </c>
      <c r="S58" s="58">
        <v>143750</v>
      </c>
      <c r="T58" s="58">
        <v>137499.99999999997</v>
      </c>
      <c r="U58" s="58">
        <v>131249.99999999997</v>
      </c>
      <c r="V58" s="58">
        <v>124999.99999999997</v>
      </c>
      <c r="W58" s="58">
        <v>118749.99999999997</v>
      </c>
      <c r="X58" s="58">
        <v>112499.99999999991</v>
      </c>
      <c r="Y58" s="58">
        <v>106249.99999999991</v>
      </c>
      <c r="Z58" s="58">
        <v>99999.999999999913</v>
      </c>
      <c r="AA58" s="67">
        <v>93749.999999999913</v>
      </c>
      <c r="AB58" s="67">
        <v>87499.999999999913</v>
      </c>
      <c r="AC58" s="67">
        <v>81249.999999999913</v>
      </c>
      <c r="AD58" s="67">
        <v>74999.999999999913</v>
      </c>
      <c r="AE58" s="67">
        <v>68749.999999999913</v>
      </c>
      <c r="AF58" s="67">
        <v>62499.999999999884</v>
      </c>
    </row>
    <row r="59" spans="13:32" x14ac:dyDescent="0.25">
      <c r="M59" s="103"/>
      <c r="O59" s="68">
        <f t="shared" si="9"/>
        <v>0.37500000000000011</v>
      </c>
      <c r="P59" s="58">
        <v>156250</v>
      </c>
      <c r="Q59" s="58">
        <v>150000</v>
      </c>
      <c r="R59" s="58">
        <v>143750</v>
      </c>
      <c r="S59" s="58">
        <v>137500</v>
      </c>
      <c r="T59" s="58">
        <v>131249.99999999997</v>
      </c>
      <c r="U59" s="58">
        <v>124999.99999999997</v>
      </c>
      <c r="V59" s="58">
        <v>118749.99999999997</v>
      </c>
      <c r="W59" s="58">
        <v>112499.99999999997</v>
      </c>
      <c r="X59" s="58">
        <v>106249.99999999988</v>
      </c>
      <c r="Y59" s="58">
        <v>99999.999999999884</v>
      </c>
      <c r="Z59" s="58">
        <v>93749.999999999884</v>
      </c>
      <c r="AA59" s="67">
        <v>87499.999999999884</v>
      </c>
      <c r="AB59" s="67">
        <v>81249.999999999884</v>
      </c>
      <c r="AC59" s="67">
        <v>74999.999999999884</v>
      </c>
      <c r="AD59" s="67">
        <v>68749.999999999884</v>
      </c>
      <c r="AE59" s="67">
        <v>62499.999999999884</v>
      </c>
      <c r="AF59" s="67">
        <v>56249.999999999884</v>
      </c>
    </row>
    <row r="60" spans="13:32" x14ac:dyDescent="0.25">
      <c r="M60" s="103"/>
      <c r="O60" s="68">
        <f t="shared" si="9"/>
        <v>0.40000000000000013</v>
      </c>
      <c r="P60" s="58">
        <v>150000</v>
      </c>
      <c r="Q60" s="58">
        <v>143750</v>
      </c>
      <c r="R60" s="58">
        <v>137500</v>
      </c>
      <c r="S60" s="58">
        <v>131250</v>
      </c>
      <c r="T60" s="58">
        <v>124999.99999999997</v>
      </c>
      <c r="U60" s="58">
        <v>118749.99999999997</v>
      </c>
      <c r="V60" s="58">
        <v>112499.99999999997</v>
      </c>
      <c r="W60" s="58">
        <v>106249.99999999997</v>
      </c>
      <c r="X60" s="58">
        <v>99999.999999999884</v>
      </c>
      <c r="Y60" s="58">
        <v>93749.999999999884</v>
      </c>
      <c r="Z60" s="58">
        <v>87499.999999999884</v>
      </c>
      <c r="AA60" s="67">
        <v>81249.999999999884</v>
      </c>
      <c r="AB60" s="67">
        <v>74999.999999999884</v>
      </c>
      <c r="AC60" s="67">
        <v>68749.999999999884</v>
      </c>
      <c r="AD60" s="67">
        <v>62499.999999999884</v>
      </c>
      <c r="AE60" s="67">
        <v>56249.999999999884</v>
      </c>
      <c r="AF60" s="67">
        <v>49999.999999999884</v>
      </c>
    </row>
    <row r="61" spans="13:32" x14ac:dyDescent="0.25">
      <c r="M61" s="103"/>
      <c r="O61" s="68">
        <f t="shared" si="9"/>
        <v>0.42500000000000016</v>
      </c>
      <c r="P61" s="58">
        <v>143750</v>
      </c>
      <c r="Q61" s="58">
        <v>137500</v>
      </c>
      <c r="R61" s="58">
        <v>131250</v>
      </c>
      <c r="S61" s="58">
        <v>125000</v>
      </c>
      <c r="T61" s="58">
        <v>118749.99999999997</v>
      </c>
      <c r="U61" s="58">
        <v>112499.99999999997</v>
      </c>
      <c r="V61" s="58">
        <v>106249.99999999997</v>
      </c>
      <c r="W61" s="58">
        <v>99999.999999999971</v>
      </c>
      <c r="X61" s="58">
        <v>93749.999999999884</v>
      </c>
      <c r="Y61" s="58">
        <v>87499.999999999884</v>
      </c>
      <c r="Z61" s="58">
        <v>81249.999999999884</v>
      </c>
      <c r="AA61" s="67">
        <v>74999.999999999884</v>
      </c>
      <c r="AB61" s="67">
        <v>68749.999999999884</v>
      </c>
      <c r="AC61" s="67">
        <v>62499.999999999884</v>
      </c>
      <c r="AD61" s="67">
        <v>56249.999999999884</v>
      </c>
      <c r="AE61" s="67">
        <v>49999.999999999884</v>
      </c>
      <c r="AF61" s="67">
        <v>43749.999999999884</v>
      </c>
    </row>
    <row r="62" spans="13:32" x14ac:dyDescent="0.25">
      <c r="M62" s="103"/>
      <c r="O62" s="68">
        <f t="shared" si="9"/>
        <v>0.45000000000000018</v>
      </c>
      <c r="P62" s="58">
        <v>137500</v>
      </c>
      <c r="Q62" s="58">
        <v>131250</v>
      </c>
      <c r="R62" s="58">
        <v>125000</v>
      </c>
      <c r="S62" s="58">
        <v>118750</v>
      </c>
      <c r="T62" s="58">
        <v>112499.99999999997</v>
      </c>
      <c r="U62" s="58">
        <v>106249.99999999997</v>
      </c>
      <c r="V62" s="58">
        <v>99999.999999999971</v>
      </c>
      <c r="W62" s="58">
        <v>93749.999999999971</v>
      </c>
      <c r="X62" s="58">
        <v>87499.999999999884</v>
      </c>
      <c r="Y62" s="58">
        <v>81249.999999999884</v>
      </c>
      <c r="Z62" s="58">
        <v>74999.999999999884</v>
      </c>
      <c r="AA62" s="67">
        <v>68749.999999999884</v>
      </c>
      <c r="AB62" s="67">
        <v>62499.999999999884</v>
      </c>
      <c r="AC62" s="67">
        <v>56249.999999999884</v>
      </c>
      <c r="AD62" s="67">
        <v>49999.999999999884</v>
      </c>
      <c r="AE62" s="67">
        <v>43749.999999999884</v>
      </c>
      <c r="AF62" s="67">
        <v>37499.999999999884</v>
      </c>
    </row>
    <row r="63" spans="13:32" x14ac:dyDescent="0.25">
      <c r="O63" s="68">
        <f t="shared" si="9"/>
        <v>0.4750000000000002</v>
      </c>
      <c r="P63" s="58">
        <v>131249.99999999997</v>
      </c>
      <c r="Q63" s="58">
        <v>124999.99999999997</v>
      </c>
      <c r="R63" s="58">
        <v>118749.99999999994</v>
      </c>
      <c r="S63" s="58">
        <v>112499.99999999994</v>
      </c>
      <c r="T63" s="58">
        <v>106249.99999999991</v>
      </c>
      <c r="U63" s="58">
        <v>99999.999999999913</v>
      </c>
      <c r="V63" s="58">
        <v>93749.999999999913</v>
      </c>
      <c r="W63" s="58">
        <v>87499.999999999913</v>
      </c>
      <c r="X63" s="58">
        <v>81249.999999999884</v>
      </c>
      <c r="Y63" s="58">
        <v>74999.999999999884</v>
      </c>
      <c r="Z63" s="58">
        <v>68749.999999999884</v>
      </c>
      <c r="AA63" s="67">
        <v>62499.999999999884</v>
      </c>
      <c r="AB63" s="67">
        <v>56249.999999999884</v>
      </c>
      <c r="AC63" s="67">
        <v>49999.999999999884</v>
      </c>
      <c r="AD63" s="67">
        <v>43749.999999999884</v>
      </c>
      <c r="AE63" s="67">
        <v>37499.999999999854</v>
      </c>
      <c r="AF63" s="67">
        <v>31249.999999999825</v>
      </c>
    </row>
    <row r="64" spans="13:32" x14ac:dyDescent="0.25">
      <c r="O64" s="68">
        <f t="shared" si="9"/>
        <v>0.50000000000000022</v>
      </c>
      <c r="P64" s="58">
        <v>124999.99999999997</v>
      </c>
      <c r="Q64" s="58">
        <v>118749.99999999994</v>
      </c>
      <c r="R64" s="58">
        <v>112499.99999999994</v>
      </c>
      <c r="S64" s="58">
        <v>106249.99999999994</v>
      </c>
      <c r="T64" s="58">
        <v>99999.999999999913</v>
      </c>
      <c r="U64" s="58">
        <v>93749.999999999913</v>
      </c>
      <c r="V64" s="58">
        <v>87499.999999999913</v>
      </c>
      <c r="W64" s="58">
        <v>81249.999999999913</v>
      </c>
      <c r="X64" s="58">
        <v>74999.999999999884</v>
      </c>
      <c r="Y64" s="58">
        <v>68749.999999999884</v>
      </c>
      <c r="Z64" s="58">
        <v>62499.999999999884</v>
      </c>
      <c r="AA64" s="67">
        <v>56249.999999999884</v>
      </c>
      <c r="AB64" s="67">
        <v>49999.999999999884</v>
      </c>
      <c r="AC64" s="67">
        <v>43749.999999999884</v>
      </c>
      <c r="AD64" s="67">
        <v>37499.999999999884</v>
      </c>
      <c r="AE64" s="67">
        <v>31249.999999999854</v>
      </c>
      <c r="AF64" s="67">
        <v>24999.999999999825</v>
      </c>
    </row>
    <row r="65" spans="1:32" x14ac:dyDescent="0.25">
      <c r="O65" s="69">
        <f t="shared" si="9"/>
        <v>0.52500000000000024</v>
      </c>
      <c r="P65" s="67">
        <v>118749.99999999994</v>
      </c>
      <c r="Q65" s="67">
        <v>112499.99999999994</v>
      </c>
      <c r="R65" s="67">
        <v>106249.99999999994</v>
      </c>
      <c r="S65" s="67">
        <v>99999.999999999942</v>
      </c>
      <c r="T65" s="67">
        <v>93749.999999999913</v>
      </c>
      <c r="U65" s="67">
        <v>87499.999999999913</v>
      </c>
      <c r="V65" s="67">
        <v>81249.999999999913</v>
      </c>
      <c r="W65" s="67">
        <v>74999.999999999913</v>
      </c>
      <c r="X65" s="67">
        <v>68749.999999999884</v>
      </c>
      <c r="Y65" s="67">
        <v>62499.999999999884</v>
      </c>
      <c r="Z65" s="67">
        <v>56249.999999999884</v>
      </c>
      <c r="AA65" s="67">
        <v>49999.999999999884</v>
      </c>
      <c r="AB65" s="67">
        <v>43749.999999999884</v>
      </c>
      <c r="AC65" s="67">
        <v>37499.999999999884</v>
      </c>
      <c r="AD65" s="67">
        <v>31249.999999999884</v>
      </c>
      <c r="AE65" s="67">
        <v>24999.999999999854</v>
      </c>
      <c r="AF65" s="67">
        <v>18749.999999999825</v>
      </c>
    </row>
    <row r="66" spans="1:32" x14ac:dyDescent="0.25">
      <c r="O66" s="69">
        <f t="shared" si="9"/>
        <v>0.55000000000000027</v>
      </c>
      <c r="P66" s="67">
        <v>112499.99999999994</v>
      </c>
      <c r="Q66" s="67">
        <v>106249.99999999994</v>
      </c>
      <c r="R66" s="67">
        <v>99999.999999999942</v>
      </c>
      <c r="S66" s="67">
        <v>93749.999999999942</v>
      </c>
      <c r="T66" s="67">
        <v>87499.999999999913</v>
      </c>
      <c r="U66" s="67">
        <v>81249.999999999913</v>
      </c>
      <c r="V66" s="67">
        <v>74999.999999999913</v>
      </c>
      <c r="W66" s="67">
        <v>68749.999999999913</v>
      </c>
      <c r="X66" s="67">
        <v>62499.999999999884</v>
      </c>
      <c r="Y66" s="67">
        <v>56249.999999999884</v>
      </c>
      <c r="Z66" s="67">
        <v>49999.999999999884</v>
      </c>
      <c r="AA66" s="67">
        <v>43749.999999999884</v>
      </c>
      <c r="AB66" s="67">
        <v>37499.999999999884</v>
      </c>
      <c r="AC66" s="67">
        <v>31249.999999999884</v>
      </c>
      <c r="AD66" s="67">
        <v>24999.999999999884</v>
      </c>
      <c r="AE66" s="67">
        <v>18749.999999999854</v>
      </c>
      <c r="AF66" s="67">
        <v>12499.999999999825</v>
      </c>
    </row>
    <row r="67" spans="1:32" x14ac:dyDescent="0.25">
      <c r="O67" s="69">
        <f t="shared" si="9"/>
        <v>0.57500000000000029</v>
      </c>
      <c r="P67" s="67">
        <v>106249.99999999994</v>
      </c>
      <c r="Q67" s="67">
        <v>99999.999999999942</v>
      </c>
      <c r="R67" s="67">
        <v>93749.999999999942</v>
      </c>
      <c r="S67" s="67">
        <v>87499.999999999942</v>
      </c>
      <c r="T67" s="67">
        <v>81249.999999999913</v>
      </c>
      <c r="U67" s="67">
        <v>74999.999999999913</v>
      </c>
      <c r="V67" s="67">
        <v>68749.999999999913</v>
      </c>
      <c r="W67" s="67">
        <v>62499.999999999913</v>
      </c>
      <c r="X67" s="67">
        <v>56249.999999999884</v>
      </c>
      <c r="Y67" s="67">
        <v>49999.999999999884</v>
      </c>
      <c r="Z67" s="67">
        <v>43749.999999999884</v>
      </c>
      <c r="AA67" s="67">
        <v>37499.999999999884</v>
      </c>
      <c r="AB67" s="67">
        <v>31249.999999999884</v>
      </c>
      <c r="AC67" s="67">
        <v>24999.999999999884</v>
      </c>
      <c r="AD67" s="67">
        <v>18749.999999999884</v>
      </c>
      <c r="AE67" s="67">
        <v>12499.999999999854</v>
      </c>
      <c r="AF67" s="67">
        <v>6249.9999999998254</v>
      </c>
    </row>
    <row r="68" spans="1:32" x14ac:dyDescent="0.25">
      <c r="O68" s="69">
        <f t="shared" si="9"/>
        <v>0.60000000000000031</v>
      </c>
      <c r="P68" s="67">
        <v>99999.999999999942</v>
      </c>
      <c r="Q68" s="67">
        <v>93749.999999999942</v>
      </c>
      <c r="R68" s="67">
        <v>87499.999999999942</v>
      </c>
      <c r="S68" s="67">
        <v>81249.999999999942</v>
      </c>
      <c r="T68" s="67">
        <v>74999.999999999913</v>
      </c>
      <c r="U68" s="67">
        <v>68749.999999999913</v>
      </c>
      <c r="V68" s="67">
        <v>62499.999999999913</v>
      </c>
      <c r="W68" s="67">
        <v>56249.999999999913</v>
      </c>
      <c r="X68" s="67">
        <v>49999.999999999884</v>
      </c>
      <c r="Y68" s="67">
        <v>43749.999999999884</v>
      </c>
      <c r="Z68" s="67">
        <v>37499.999999999884</v>
      </c>
      <c r="AA68" s="67">
        <v>31249.999999999884</v>
      </c>
      <c r="AB68" s="67">
        <v>24999.999999999884</v>
      </c>
      <c r="AC68" s="67">
        <v>18749.999999999884</v>
      </c>
      <c r="AD68" s="67">
        <v>12499.999999999884</v>
      </c>
      <c r="AE68" s="67">
        <v>6249.9999999998545</v>
      </c>
      <c r="AF68" s="67">
        <v>0</v>
      </c>
    </row>
    <row r="69" spans="1:32" x14ac:dyDescent="0.25">
      <c r="O69" s="69">
        <f t="shared" si="9"/>
        <v>0.62500000000000033</v>
      </c>
      <c r="P69" s="67">
        <v>93749.999999999884</v>
      </c>
      <c r="Q69" s="67">
        <v>87499.999999999884</v>
      </c>
      <c r="R69" s="67">
        <v>81249.999999999884</v>
      </c>
      <c r="S69" s="67">
        <v>74999.999999999884</v>
      </c>
      <c r="T69" s="67">
        <v>68749.999999999884</v>
      </c>
      <c r="U69" s="67">
        <v>62499.999999999884</v>
      </c>
      <c r="V69" s="67">
        <v>56249.999999999884</v>
      </c>
      <c r="W69" s="67">
        <v>49999.999999999884</v>
      </c>
      <c r="X69" s="67">
        <v>43749.999999999884</v>
      </c>
      <c r="Y69" s="67">
        <v>37499.999999999884</v>
      </c>
      <c r="Z69" s="67">
        <v>31249.999999999884</v>
      </c>
      <c r="AA69" s="67">
        <v>24999.999999999884</v>
      </c>
      <c r="AB69" s="67">
        <v>18749.999999999884</v>
      </c>
      <c r="AC69" s="67">
        <v>12499.999999999884</v>
      </c>
      <c r="AD69" s="67">
        <v>6249.9999999998836</v>
      </c>
      <c r="AE69" s="67">
        <v>0</v>
      </c>
      <c r="AF69" s="67">
        <v>-6250.0000000002328</v>
      </c>
    </row>
    <row r="70" spans="1:32" x14ac:dyDescent="0.25">
      <c r="O70" s="69">
        <f t="shared" si="9"/>
        <v>0.65000000000000036</v>
      </c>
      <c r="P70" s="67">
        <v>87499.999999999913</v>
      </c>
      <c r="Q70" s="67">
        <v>81249.999999999913</v>
      </c>
      <c r="R70" s="67">
        <v>74999.999999999913</v>
      </c>
      <c r="S70" s="67">
        <v>68749.999999999913</v>
      </c>
      <c r="T70" s="67">
        <v>62499.999999999884</v>
      </c>
      <c r="U70" s="67">
        <v>56249.999999999884</v>
      </c>
      <c r="V70" s="67">
        <v>49999.999999999884</v>
      </c>
      <c r="W70" s="67">
        <v>43749.999999999884</v>
      </c>
      <c r="X70" s="67">
        <v>37499.999999999884</v>
      </c>
      <c r="Y70" s="67">
        <v>31249.999999999884</v>
      </c>
      <c r="Z70" s="67">
        <v>24999.999999999884</v>
      </c>
      <c r="AA70" s="67">
        <v>18749.999999999884</v>
      </c>
      <c r="AB70" s="67">
        <v>12499.999999999884</v>
      </c>
      <c r="AC70" s="67">
        <v>6249.9999999998836</v>
      </c>
      <c r="AD70" s="67">
        <v>0</v>
      </c>
      <c r="AE70" s="67">
        <v>-6250.0000000001746</v>
      </c>
      <c r="AF70" s="67">
        <v>-12500.000000000204</v>
      </c>
    </row>
    <row r="71" spans="1:32" ht="21" x14ac:dyDescent="0.35">
      <c r="A71" s="70" t="s">
        <v>40</v>
      </c>
      <c r="C71" s="43"/>
      <c r="D71" s="42" t="s">
        <v>41</v>
      </c>
      <c r="E71" s="43"/>
      <c r="F71" s="43"/>
      <c r="G71" s="43"/>
      <c r="H71" s="43"/>
      <c r="I71" s="43"/>
      <c r="J71" s="43"/>
      <c r="K71" s="43"/>
      <c r="L71" s="43"/>
      <c r="M71" s="43"/>
    </row>
    <row r="72" spans="1:32" ht="21" x14ac:dyDescent="0.35">
      <c r="B72" s="104" t="s">
        <v>42</v>
      </c>
      <c r="C72" s="73">
        <f>I25</f>
        <v>125000</v>
      </c>
      <c r="D72" s="71">
        <v>10</v>
      </c>
      <c r="E72" s="71">
        <f>D72+10</f>
        <v>20</v>
      </c>
      <c r="F72" s="71">
        <f t="shared" ref="F72:L72" si="10">E72+10</f>
        <v>30</v>
      </c>
      <c r="G72" s="71">
        <f t="shared" si="10"/>
        <v>40</v>
      </c>
      <c r="H72" s="71">
        <f t="shared" si="10"/>
        <v>50</v>
      </c>
      <c r="I72" s="71">
        <f t="shared" si="10"/>
        <v>60</v>
      </c>
      <c r="J72" s="71">
        <f>I72+10</f>
        <v>70</v>
      </c>
      <c r="K72" s="71">
        <f t="shared" si="10"/>
        <v>80</v>
      </c>
      <c r="L72" s="71">
        <f t="shared" si="10"/>
        <v>90</v>
      </c>
      <c r="M72" s="71">
        <f>L72+10</f>
        <v>100</v>
      </c>
    </row>
    <row r="73" spans="1:32" ht="21" x14ac:dyDescent="0.35">
      <c r="B73" s="104"/>
      <c r="C73" s="74">
        <v>0.1</v>
      </c>
      <c r="D73" s="72">
        <f t="dataTable" ref="D73:M80" dt2D="1" dtr="1" r1="C15" r2="C11"/>
        <v>50000</v>
      </c>
      <c r="E73" s="72">
        <v>75000</v>
      </c>
      <c r="F73" s="72">
        <v>100000</v>
      </c>
      <c r="G73" s="72">
        <v>125000</v>
      </c>
      <c r="H73" s="72">
        <v>150000</v>
      </c>
      <c r="I73" s="72">
        <v>175000</v>
      </c>
      <c r="J73" s="72">
        <v>200000</v>
      </c>
      <c r="K73" s="72">
        <v>225000</v>
      </c>
      <c r="L73" s="72">
        <v>250000</v>
      </c>
      <c r="M73" s="72">
        <v>275000</v>
      </c>
    </row>
    <row r="74" spans="1:32" ht="21" x14ac:dyDescent="0.35">
      <c r="B74" s="104"/>
      <c r="C74" s="74">
        <f>C73+0.1</f>
        <v>0.2</v>
      </c>
      <c r="D74" s="72">
        <v>45000</v>
      </c>
      <c r="E74" s="72">
        <v>65000</v>
      </c>
      <c r="F74" s="72">
        <v>85000</v>
      </c>
      <c r="G74" s="72">
        <v>105000</v>
      </c>
      <c r="H74" s="72">
        <v>125000</v>
      </c>
      <c r="I74" s="72">
        <v>145000</v>
      </c>
      <c r="J74" s="72">
        <v>165000</v>
      </c>
      <c r="K74" s="72">
        <v>185000</v>
      </c>
      <c r="L74" s="72">
        <v>205000</v>
      </c>
      <c r="M74" s="72">
        <v>225000</v>
      </c>
    </row>
    <row r="75" spans="1:32" ht="21" x14ac:dyDescent="0.35">
      <c r="B75" s="104"/>
      <c r="C75" s="74">
        <f t="shared" ref="C75:C80" si="11">C74+0.1</f>
        <v>0.30000000000000004</v>
      </c>
      <c r="D75" s="72">
        <v>40000</v>
      </c>
      <c r="E75" s="72">
        <v>55000</v>
      </c>
      <c r="F75" s="72">
        <v>70000</v>
      </c>
      <c r="G75" s="72">
        <v>85000</v>
      </c>
      <c r="H75" s="72">
        <v>100000</v>
      </c>
      <c r="I75" s="72">
        <v>115000</v>
      </c>
      <c r="J75" s="72">
        <v>130000</v>
      </c>
      <c r="K75" s="72">
        <v>145000</v>
      </c>
      <c r="L75" s="72">
        <v>160000</v>
      </c>
      <c r="M75" s="72">
        <v>175000</v>
      </c>
    </row>
    <row r="76" spans="1:32" ht="21" x14ac:dyDescent="0.35">
      <c r="B76" s="104"/>
      <c r="C76" s="74">
        <f t="shared" si="11"/>
        <v>0.4</v>
      </c>
      <c r="D76" s="72">
        <v>35000</v>
      </c>
      <c r="E76" s="72">
        <v>45000</v>
      </c>
      <c r="F76" s="72">
        <v>55000</v>
      </c>
      <c r="G76" s="72">
        <v>65000</v>
      </c>
      <c r="H76" s="72">
        <v>75000</v>
      </c>
      <c r="I76" s="72">
        <v>85000</v>
      </c>
      <c r="J76" s="72">
        <v>95000</v>
      </c>
      <c r="K76" s="72">
        <v>105000</v>
      </c>
      <c r="L76" s="72">
        <v>115000</v>
      </c>
      <c r="M76" s="72">
        <v>125000</v>
      </c>
    </row>
    <row r="77" spans="1:32" ht="21" x14ac:dyDescent="0.35">
      <c r="B77" s="104"/>
      <c r="C77" s="74">
        <f t="shared" si="11"/>
        <v>0.5</v>
      </c>
      <c r="D77" s="72">
        <v>30000</v>
      </c>
      <c r="E77" s="72">
        <v>35000</v>
      </c>
      <c r="F77" s="72">
        <v>40000</v>
      </c>
      <c r="G77" s="72">
        <v>45000</v>
      </c>
      <c r="H77" s="72">
        <v>50000</v>
      </c>
      <c r="I77" s="72">
        <v>55000</v>
      </c>
      <c r="J77" s="72">
        <v>60000</v>
      </c>
      <c r="K77" s="72">
        <v>65000</v>
      </c>
      <c r="L77" s="72">
        <v>70000</v>
      </c>
      <c r="M77" s="72">
        <v>75000</v>
      </c>
    </row>
    <row r="78" spans="1:32" ht="21" x14ac:dyDescent="0.35">
      <c r="B78" s="104"/>
      <c r="C78" s="74">
        <f t="shared" si="11"/>
        <v>0.6</v>
      </c>
      <c r="D78" s="72">
        <v>25000</v>
      </c>
      <c r="E78" s="72">
        <v>25000</v>
      </c>
      <c r="F78" s="72">
        <v>25000</v>
      </c>
      <c r="G78" s="72">
        <v>25000</v>
      </c>
      <c r="H78" s="72">
        <v>25000</v>
      </c>
      <c r="I78" s="72">
        <v>25000</v>
      </c>
      <c r="J78" s="72">
        <v>25000</v>
      </c>
      <c r="K78" s="72">
        <v>25000</v>
      </c>
      <c r="L78" s="72">
        <v>25000</v>
      </c>
      <c r="M78" s="72">
        <v>25000</v>
      </c>
    </row>
    <row r="79" spans="1:32" ht="21" x14ac:dyDescent="0.35">
      <c r="B79" s="104"/>
      <c r="C79" s="74">
        <f t="shared" si="11"/>
        <v>0.7</v>
      </c>
      <c r="D79" s="72">
        <v>20000</v>
      </c>
      <c r="E79" s="72">
        <v>15000</v>
      </c>
      <c r="F79" s="72">
        <v>10000</v>
      </c>
      <c r="G79" s="72">
        <v>5000</v>
      </c>
      <c r="H79" s="72">
        <v>0</v>
      </c>
      <c r="I79" s="72">
        <v>-5000</v>
      </c>
      <c r="J79" s="72">
        <v>-10000</v>
      </c>
      <c r="K79" s="72">
        <v>-15000</v>
      </c>
      <c r="L79" s="72">
        <v>-19999.999999999942</v>
      </c>
      <c r="M79" s="72">
        <v>-25000</v>
      </c>
    </row>
    <row r="80" spans="1:32" ht="21" x14ac:dyDescent="0.35">
      <c r="B80" s="104"/>
      <c r="C80" s="74">
        <f t="shared" si="11"/>
        <v>0.79999999999999993</v>
      </c>
      <c r="D80" s="72">
        <v>15000</v>
      </c>
      <c r="E80" s="72">
        <v>5000</v>
      </c>
      <c r="F80" s="72">
        <v>-5000</v>
      </c>
      <c r="G80" s="72">
        <v>-15000</v>
      </c>
      <c r="H80" s="72">
        <v>-25000</v>
      </c>
      <c r="I80" s="72">
        <v>-35000</v>
      </c>
      <c r="J80" s="72">
        <v>-45000</v>
      </c>
      <c r="K80" s="72">
        <v>-55000</v>
      </c>
      <c r="L80" s="72">
        <v>-65000</v>
      </c>
      <c r="M80" s="72">
        <v>-75000</v>
      </c>
    </row>
    <row r="81" spans="2:2" x14ac:dyDescent="0.25">
      <c r="B81" s="104"/>
    </row>
    <row r="82" spans="2:2" x14ac:dyDescent="0.25">
      <c r="B82" s="104"/>
    </row>
  </sheetData>
  <mergeCells count="4">
    <mergeCell ref="M12:M19"/>
    <mergeCell ref="M33:M40"/>
    <mergeCell ref="M55:M62"/>
    <mergeCell ref="B72:B82"/>
  </mergeCells>
  <conditionalFormatting sqref="P11:AF27">
    <cfRule type="cellIs" dxfId="5" priority="3" operator="equal">
      <formula>125000</formula>
    </cfRule>
  </conditionalFormatting>
  <conditionalFormatting sqref="P32:AF48">
    <cfRule type="cellIs" dxfId="4" priority="2" operator="equal">
      <formula>125000</formula>
    </cfRule>
  </conditionalFormatting>
  <conditionalFormatting sqref="P54:AF70">
    <cfRule type="cellIs" dxfId="3" priority="1" operator="equal">
      <formula>125000</formula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3073" r:id="rId3" name="ScrollBar1">
          <controlPr defaultSize="0" autoLine="0" linkedCell="J4" r:id="rId4">
            <anchor moveWithCells="1">
              <from>
                <xdr:col>4</xdr:col>
                <xdr:colOff>0</xdr:colOff>
                <xdr:row>2</xdr:row>
                <xdr:rowOff>152400</xdr:rowOff>
              </from>
              <to>
                <xdr:col>4</xdr:col>
                <xdr:colOff>838200</xdr:colOff>
                <xdr:row>3</xdr:row>
                <xdr:rowOff>114300</xdr:rowOff>
              </to>
            </anchor>
          </controlPr>
        </control>
      </mc:Choice>
      <mc:Fallback>
        <control shapeId="3073" r:id="rId3" name="ScrollBar1"/>
      </mc:Fallback>
    </mc:AlternateContent>
    <mc:AlternateContent xmlns:mc="http://schemas.openxmlformats.org/markup-compatibility/2006">
      <mc:Choice Requires="x14">
        <control shapeId="3074" r:id="rId5" name="ScrollBar2">
          <controlPr defaultSize="0" autoLine="0" linkedCell="J6" r:id="rId6">
            <anchor moveWithCells="1">
              <from>
                <xdr:col>4</xdr:col>
                <xdr:colOff>9525</xdr:colOff>
                <xdr:row>5</xdr:row>
                <xdr:rowOff>47625</xdr:rowOff>
              </from>
              <to>
                <xdr:col>4</xdr:col>
                <xdr:colOff>819150</xdr:colOff>
                <xdr:row>5</xdr:row>
                <xdr:rowOff>190500</xdr:rowOff>
              </to>
            </anchor>
          </controlPr>
        </control>
      </mc:Choice>
      <mc:Fallback>
        <control shapeId="3074" r:id="rId5" name="ScrollBar2"/>
      </mc:Fallback>
    </mc:AlternateContent>
    <mc:AlternateContent xmlns:mc="http://schemas.openxmlformats.org/markup-compatibility/2006">
      <mc:Choice Requires="x14">
        <control shapeId="3075" r:id="rId7" name="ScrollBar3">
          <controlPr defaultSize="0" autoLine="0" linkedCell="J7" r:id="rId8">
            <anchor moveWithCells="1">
              <from>
                <xdr:col>4</xdr:col>
                <xdr:colOff>38100</xdr:colOff>
                <xdr:row>6</xdr:row>
                <xdr:rowOff>133350</xdr:rowOff>
              </from>
              <to>
                <xdr:col>4</xdr:col>
                <xdr:colOff>847725</xdr:colOff>
                <xdr:row>6</xdr:row>
                <xdr:rowOff>276225</xdr:rowOff>
              </to>
            </anchor>
          </controlPr>
        </control>
      </mc:Choice>
      <mc:Fallback>
        <control shapeId="3075" r:id="rId7" name="ScrollBar3"/>
      </mc:Fallback>
    </mc:AlternateContent>
    <mc:AlternateContent xmlns:mc="http://schemas.openxmlformats.org/markup-compatibility/2006">
      <mc:Choice Requires="x14">
        <control shapeId="3076" r:id="rId9" name="ScrollBar4">
          <controlPr defaultSize="0" autoLine="0" linkedCell="J8" r:id="rId10">
            <anchor moveWithCells="1">
              <from>
                <xdr:col>4</xdr:col>
                <xdr:colOff>47625</xdr:colOff>
                <xdr:row>7</xdr:row>
                <xdr:rowOff>200025</xdr:rowOff>
              </from>
              <to>
                <xdr:col>4</xdr:col>
                <xdr:colOff>857250</xdr:colOff>
                <xdr:row>7</xdr:row>
                <xdr:rowOff>333375</xdr:rowOff>
              </to>
            </anchor>
          </controlPr>
        </control>
      </mc:Choice>
      <mc:Fallback>
        <control shapeId="3076" r:id="rId9" name="ScrollBar4"/>
      </mc:Fallback>
    </mc:AlternateContent>
    <mc:AlternateContent xmlns:mc="http://schemas.openxmlformats.org/markup-compatibility/2006">
      <mc:Choice Requires="x14">
        <control shapeId="3077" r:id="rId11" name="ScrollBar5">
          <controlPr defaultSize="0" autoLine="0" linkedCell="J11" r:id="rId12">
            <anchor moveWithCells="1">
              <from>
                <xdr:col>4</xdr:col>
                <xdr:colOff>28575</xdr:colOff>
                <xdr:row>10</xdr:row>
                <xdr:rowOff>19050</xdr:rowOff>
              </from>
              <to>
                <xdr:col>4</xdr:col>
                <xdr:colOff>809625</xdr:colOff>
                <xdr:row>10</xdr:row>
                <xdr:rowOff>161925</xdr:rowOff>
              </to>
            </anchor>
          </controlPr>
        </control>
      </mc:Choice>
      <mc:Fallback>
        <control shapeId="3077" r:id="rId11" name="ScrollBar5"/>
      </mc:Fallback>
    </mc:AlternateContent>
    <mc:AlternateContent xmlns:mc="http://schemas.openxmlformats.org/markup-compatibility/2006">
      <mc:Choice Requires="x14">
        <control shapeId="3078" r:id="rId13" name="ScrollBar6">
          <controlPr defaultSize="0" autoLine="0" linkedCell="J12" r:id="rId14">
            <anchor moveWithCells="1">
              <from>
                <xdr:col>4</xdr:col>
                <xdr:colOff>28575</xdr:colOff>
                <xdr:row>11</xdr:row>
                <xdr:rowOff>0</xdr:rowOff>
              </from>
              <to>
                <xdr:col>4</xdr:col>
                <xdr:colOff>809625</xdr:colOff>
                <xdr:row>11</xdr:row>
                <xdr:rowOff>142875</xdr:rowOff>
              </to>
            </anchor>
          </controlPr>
        </control>
      </mc:Choice>
      <mc:Fallback>
        <control shapeId="3078" r:id="rId13" name="ScrollBar6"/>
      </mc:Fallback>
    </mc:AlternateContent>
    <mc:AlternateContent xmlns:mc="http://schemas.openxmlformats.org/markup-compatibility/2006">
      <mc:Choice Requires="x14">
        <control shapeId="3079" r:id="rId15" name="ScrollBar7">
          <controlPr defaultSize="0" autoLine="0" linkedCell="J13" r:id="rId16">
            <anchor moveWithCells="1">
              <from>
                <xdr:col>4</xdr:col>
                <xdr:colOff>9525</xdr:colOff>
                <xdr:row>12</xdr:row>
                <xdr:rowOff>9525</xdr:rowOff>
              </from>
              <to>
                <xdr:col>4</xdr:col>
                <xdr:colOff>790575</xdr:colOff>
                <xdr:row>12</xdr:row>
                <xdr:rowOff>152400</xdr:rowOff>
              </to>
            </anchor>
          </controlPr>
        </control>
      </mc:Choice>
      <mc:Fallback>
        <control shapeId="3079" r:id="rId15" name="ScrollBar7"/>
      </mc:Fallback>
    </mc:AlternateContent>
    <mc:AlternateContent xmlns:mc="http://schemas.openxmlformats.org/markup-compatibility/2006">
      <mc:Choice Requires="x14">
        <control shapeId="3080" r:id="rId17" name="ScrollBar8">
          <controlPr defaultSize="0" autoLine="0" linkedCell="J15" r:id="rId18">
            <anchor moveWithCells="1">
              <from>
                <xdr:col>4</xdr:col>
                <xdr:colOff>28575</xdr:colOff>
                <xdr:row>14</xdr:row>
                <xdr:rowOff>0</xdr:rowOff>
              </from>
              <to>
                <xdr:col>4</xdr:col>
                <xdr:colOff>895350</xdr:colOff>
                <xdr:row>14</xdr:row>
                <xdr:rowOff>171450</xdr:rowOff>
              </to>
            </anchor>
          </controlPr>
        </control>
      </mc:Choice>
      <mc:Fallback>
        <control shapeId="3080" r:id="rId17" name="ScrollBar8"/>
      </mc:Fallback>
    </mc:AlternateContent>
    <mc:AlternateContent xmlns:mc="http://schemas.openxmlformats.org/markup-compatibility/2006">
      <mc:Choice Requires="x14">
        <control shapeId="3081" r:id="rId19" name="Option Button 9">
          <controlPr defaultSize="0" autoFill="0" autoLine="0" autoPict="0" altText="">
            <anchor moveWithCells="1">
              <from>
                <xdr:col>2</xdr:col>
                <xdr:colOff>57150</xdr:colOff>
                <xdr:row>18</xdr:row>
                <xdr:rowOff>95250</xdr:rowOff>
              </from>
              <to>
                <xdr:col>2</xdr:col>
                <xdr:colOff>438150</xdr:colOff>
                <xdr:row>20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2" r:id="rId20" name="Option Button 10">
          <controlPr defaultSize="0" autoFill="0" autoLine="0" autoPict="0">
            <anchor moveWithCells="1">
              <from>
                <xdr:col>2</xdr:col>
                <xdr:colOff>19050</xdr:colOff>
                <xdr:row>22</xdr:row>
                <xdr:rowOff>9525</xdr:rowOff>
              </from>
              <to>
                <xdr:col>2</xdr:col>
                <xdr:colOff>904875</xdr:colOff>
                <xdr:row>23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3" r:id="rId21" name="Option Button 11">
          <controlPr defaultSize="0" autoFill="0" autoLine="0" autoPict="0">
            <anchor moveWithCells="1">
              <from>
                <xdr:col>2</xdr:col>
                <xdr:colOff>66675</xdr:colOff>
                <xdr:row>25</xdr:row>
                <xdr:rowOff>9525</xdr:rowOff>
              </from>
              <to>
                <xdr:col>2</xdr:col>
                <xdr:colOff>476250</xdr:colOff>
                <xdr:row>26</xdr:row>
                <xdr:rowOff>38100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5"/>
  <sheetViews>
    <sheetView zoomScale="170" zoomScaleNormal="170" workbookViewId="0">
      <selection activeCell="C16" sqref="C16"/>
    </sheetView>
  </sheetViews>
  <sheetFormatPr defaultRowHeight="15" x14ac:dyDescent="0.25"/>
  <cols>
    <col min="3" max="3" width="21" customWidth="1"/>
  </cols>
  <sheetData>
    <row r="1" spans="1:4" x14ac:dyDescent="0.25">
      <c r="A1">
        <v>3</v>
      </c>
    </row>
    <row r="3" spans="1:4" x14ac:dyDescent="0.25">
      <c r="A3">
        <f>A1</f>
        <v>3</v>
      </c>
    </row>
    <row r="15" spans="1:4" x14ac:dyDescent="0.25">
      <c r="C15" t="str">
        <f>CONCATENATE("You selected ", D15)</f>
        <v>You selected 3</v>
      </c>
      <c r="D15">
        <f>CHOOSE(A1,1,2,3,4)</f>
        <v>3</v>
      </c>
    </row>
  </sheetData>
  <conditionalFormatting sqref="D15">
    <cfRule type="cellIs" dxfId="2" priority="1" stopIfTrue="1" operator="equal">
      <formula>1</formula>
    </cfRule>
    <cfRule type="cellIs" dxfId="1" priority="2" operator="equal">
      <formula>2</formula>
    </cfRule>
    <cfRule type="cellIs" dxfId="0" priority="3" operator="equal">
      <formula>4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Group Box 1">
              <controlPr defaultSize="0" autoFill="0" autoPict="0">
                <anchor moveWithCells="1">
                  <from>
                    <xdr:col>2</xdr:col>
                    <xdr:colOff>285750</xdr:colOff>
                    <xdr:row>2</xdr:row>
                    <xdr:rowOff>104775</xdr:rowOff>
                  </from>
                  <to>
                    <xdr:col>7</xdr:col>
                    <xdr:colOff>209550</xdr:colOff>
                    <xdr:row>12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Option Button 2">
              <controlPr defaultSize="0" autoFill="0" autoLine="0" autoPict="0">
                <anchor moveWithCells="1">
                  <from>
                    <xdr:col>2</xdr:col>
                    <xdr:colOff>361950</xdr:colOff>
                    <xdr:row>3</xdr:row>
                    <xdr:rowOff>104775</xdr:rowOff>
                  </from>
                  <to>
                    <xdr:col>3</xdr:col>
                    <xdr:colOff>200025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Option Button 3">
              <controlPr defaultSize="0" autoFill="0" autoLine="0" autoPict="0">
                <anchor moveWithCells="1">
                  <from>
                    <xdr:col>2</xdr:col>
                    <xdr:colOff>400050</xdr:colOff>
                    <xdr:row>5</xdr:row>
                    <xdr:rowOff>66675</xdr:rowOff>
                  </from>
                  <to>
                    <xdr:col>3</xdr:col>
                    <xdr:colOff>352425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Option Button 4">
              <controlPr defaultSize="0" autoFill="0" autoLine="0" autoPict="0">
                <anchor moveWithCells="1">
                  <from>
                    <xdr:col>2</xdr:col>
                    <xdr:colOff>409575</xdr:colOff>
                    <xdr:row>7</xdr:row>
                    <xdr:rowOff>19050</xdr:rowOff>
                  </from>
                  <to>
                    <xdr:col>3</xdr:col>
                    <xdr:colOff>504825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Option Button 5">
              <controlPr defaultSize="0" autoFill="0" autoLine="0" autoPict="0">
                <anchor moveWithCells="1">
                  <from>
                    <xdr:col>2</xdr:col>
                    <xdr:colOff>419100</xdr:colOff>
                    <xdr:row>8</xdr:row>
                    <xdr:rowOff>104775</xdr:rowOff>
                  </from>
                  <to>
                    <xdr:col>3</xdr:col>
                    <xdr:colOff>657225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5"/>
  <sheetViews>
    <sheetView showGridLines="0" zoomScale="130" zoomScaleNormal="130" workbookViewId="0">
      <selection activeCell="E4" sqref="E4"/>
    </sheetView>
  </sheetViews>
  <sheetFormatPr defaultColWidth="0" defaultRowHeight="15" zeroHeight="1" x14ac:dyDescent="0.25"/>
  <cols>
    <col min="1" max="1" width="9" customWidth="1"/>
    <col min="2" max="2" width="22" customWidth="1"/>
    <col min="3" max="3" width="9" customWidth="1"/>
    <col min="4" max="4" width="27.7109375" customWidth="1"/>
    <col min="5" max="5" width="33.7109375" customWidth="1"/>
    <col min="6" max="16384" width="9" hidden="1"/>
  </cols>
  <sheetData>
    <row r="1" spans="2:5" x14ac:dyDescent="0.25"/>
    <row r="2" spans="2:5" x14ac:dyDescent="0.25"/>
    <row r="3" spans="2:5" ht="52.5" customHeight="1" x14ac:dyDescent="0.25">
      <c r="D3" s="75" t="s">
        <v>43</v>
      </c>
      <c r="E3" s="77">
        <v>167</v>
      </c>
    </row>
    <row r="4" spans="2:5" ht="98.25" customHeight="1" x14ac:dyDescent="0.25">
      <c r="B4" s="83">
        <f>C4/100</f>
        <v>0.15</v>
      </c>
      <c r="C4" s="81">
        <v>15</v>
      </c>
      <c r="D4" s="75" t="s">
        <v>44</v>
      </c>
      <c r="E4" s="76"/>
    </row>
    <row r="5" spans="2:5" ht="42.75" customHeight="1" x14ac:dyDescent="0.55000000000000004">
      <c r="B5" s="80"/>
      <c r="C5" s="80"/>
      <c r="D5" s="75" t="s">
        <v>45</v>
      </c>
      <c r="E5" s="78">
        <f>E3-E3*B4</f>
        <v>141.94999999999999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ScrollBar1">
          <controlPr defaultSize="0" autoLine="0" autoPict="0" linkedCell="C4" r:id="rId4">
            <anchor moveWithCells="1">
              <from>
                <xdr:col>4</xdr:col>
                <xdr:colOff>47625</xdr:colOff>
                <xdr:row>3</xdr:row>
                <xdr:rowOff>409575</xdr:rowOff>
              </from>
              <to>
                <xdr:col>4</xdr:col>
                <xdr:colOff>2543175</xdr:colOff>
                <xdr:row>3</xdr:row>
                <xdr:rowOff>1038225</xdr:rowOff>
              </to>
            </anchor>
          </controlPr>
        </control>
      </mc:Choice>
      <mc:Fallback>
        <control shapeId="5121" r:id="rId3" name="ScrollBa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3:E92"/>
  <sheetViews>
    <sheetView zoomScale="90" zoomScaleNormal="90" workbookViewId="0">
      <selection activeCell="E17" sqref="E17"/>
    </sheetView>
  </sheetViews>
  <sheetFormatPr defaultColWidth="9" defaultRowHeight="14.25" customHeight="1" x14ac:dyDescent="0.25"/>
  <cols>
    <col min="1" max="1" width="9" customWidth="1"/>
    <col min="2" max="2" width="22" customWidth="1"/>
    <col min="3" max="3" width="9" customWidth="1"/>
    <col min="4" max="4" width="27.7109375" customWidth="1"/>
    <col min="5" max="5" width="33.7109375" customWidth="1"/>
  </cols>
  <sheetData>
    <row r="3" spans="2:5" ht="52.5" customHeight="1" x14ac:dyDescent="0.25">
      <c r="D3" s="75" t="s">
        <v>43</v>
      </c>
      <c r="E3" s="77">
        <v>167</v>
      </c>
    </row>
    <row r="4" spans="2:5" ht="98.25" customHeight="1" x14ac:dyDescent="0.25">
      <c r="B4" s="83">
        <f>C4/100</f>
        <v>0.17</v>
      </c>
      <c r="C4" s="81">
        <v>17</v>
      </c>
      <c r="D4" s="75" t="s">
        <v>44</v>
      </c>
      <c r="E4" s="76"/>
    </row>
    <row r="5" spans="2:5" ht="42.75" customHeight="1" x14ac:dyDescent="0.55000000000000004">
      <c r="B5" s="80"/>
      <c r="C5" s="80"/>
      <c r="D5" s="75" t="s">
        <v>45</v>
      </c>
      <c r="E5" s="78">
        <f>E3-E3*B4</f>
        <v>138.61000000000001</v>
      </c>
    </row>
    <row r="7" spans="2:5" ht="14.25" customHeight="1" x14ac:dyDescent="0.25">
      <c r="E7" s="82">
        <f>E5</f>
        <v>138.61000000000001</v>
      </c>
    </row>
    <row r="8" spans="2:5" ht="14.25" customHeight="1" x14ac:dyDescent="0.25">
      <c r="D8" s="84">
        <v>0.01</v>
      </c>
      <c r="E8">
        <f t="dataTable" ref="E8:E32" dt2D="0" dtr="0" r1="B4"/>
        <v>165.33</v>
      </c>
    </row>
    <row r="9" spans="2:5" ht="14.25" customHeight="1" x14ac:dyDescent="0.25">
      <c r="D9" s="84">
        <f>D8+0.01</f>
        <v>0.02</v>
      </c>
      <c r="E9">
        <v>163.66</v>
      </c>
    </row>
    <row r="10" spans="2:5" ht="14.25" customHeight="1" x14ac:dyDescent="0.25">
      <c r="D10" s="84">
        <f t="shared" ref="D10:D32" si="0">D9+0.01</f>
        <v>0.03</v>
      </c>
      <c r="E10">
        <v>161.99</v>
      </c>
    </row>
    <row r="11" spans="2:5" ht="14.25" customHeight="1" x14ac:dyDescent="0.25">
      <c r="D11" s="84">
        <f t="shared" si="0"/>
        <v>0.04</v>
      </c>
      <c r="E11">
        <v>160.32</v>
      </c>
    </row>
    <row r="12" spans="2:5" ht="14.25" customHeight="1" x14ac:dyDescent="0.25">
      <c r="D12" s="84">
        <f t="shared" si="0"/>
        <v>0.05</v>
      </c>
      <c r="E12">
        <v>158.65</v>
      </c>
    </row>
    <row r="13" spans="2:5" ht="14.25" customHeight="1" x14ac:dyDescent="0.25">
      <c r="D13" s="84">
        <f t="shared" si="0"/>
        <v>6.0000000000000005E-2</v>
      </c>
      <c r="E13">
        <v>156.97999999999999</v>
      </c>
    </row>
    <row r="14" spans="2:5" ht="14.25" customHeight="1" x14ac:dyDescent="0.25">
      <c r="D14" s="84">
        <f t="shared" si="0"/>
        <v>7.0000000000000007E-2</v>
      </c>
      <c r="E14">
        <v>155.31</v>
      </c>
    </row>
    <row r="15" spans="2:5" ht="14.25" customHeight="1" x14ac:dyDescent="0.25">
      <c r="D15" s="84">
        <f t="shared" si="0"/>
        <v>0.08</v>
      </c>
      <c r="E15">
        <v>153.63999999999999</v>
      </c>
    </row>
    <row r="16" spans="2:5" ht="14.25" customHeight="1" x14ac:dyDescent="0.25">
      <c r="D16" s="84">
        <f t="shared" si="0"/>
        <v>0.09</v>
      </c>
      <c r="E16">
        <v>151.97</v>
      </c>
    </row>
    <row r="17" spans="4:5" ht="14.25" customHeight="1" x14ac:dyDescent="0.25">
      <c r="D17" s="84">
        <f t="shared" si="0"/>
        <v>9.9999999999999992E-2</v>
      </c>
      <c r="E17">
        <v>150.30000000000001</v>
      </c>
    </row>
    <row r="18" spans="4:5" ht="14.25" customHeight="1" x14ac:dyDescent="0.25">
      <c r="D18" s="84">
        <f t="shared" si="0"/>
        <v>0.10999999999999999</v>
      </c>
      <c r="E18">
        <v>148.63</v>
      </c>
    </row>
    <row r="19" spans="4:5" ht="14.25" customHeight="1" x14ac:dyDescent="0.25">
      <c r="D19" s="84">
        <f t="shared" si="0"/>
        <v>0.11999999999999998</v>
      </c>
      <c r="E19">
        <v>146.96</v>
      </c>
    </row>
    <row r="20" spans="4:5" ht="14.25" customHeight="1" x14ac:dyDescent="0.25">
      <c r="D20" s="84">
        <f t="shared" si="0"/>
        <v>0.12999999999999998</v>
      </c>
      <c r="E20">
        <v>145.29</v>
      </c>
    </row>
    <row r="21" spans="4:5" ht="14.25" customHeight="1" x14ac:dyDescent="0.25">
      <c r="D21" s="84">
        <f t="shared" si="0"/>
        <v>0.13999999999999999</v>
      </c>
      <c r="E21">
        <v>143.62</v>
      </c>
    </row>
    <row r="22" spans="4:5" ht="14.25" customHeight="1" x14ac:dyDescent="0.25">
      <c r="D22" s="84">
        <f t="shared" si="0"/>
        <v>0.15</v>
      </c>
      <c r="E22">
        <v>141.94999999999999</v>
      </c>
    </row>
    <row r="23" spans="4:5" ht="14.25" customHeight="1" x14ac:dyDescent="0.25">
      <c r="D23" s="84">
        <f t="shared" si="0"/>
        <v>0.16</v>
      </c>
      <c r="E23">
        <v>140.28</v>
      </c>
    </row>
    <row r="24" spans="4:5" ht="14.25" customHeight="1" x14ac:dyDescent="0.25">
      <c r="D24" s="84">
        <f t="shared" si="0"/>
        <v>0.17</v>
      </c>
      <c r="E24">
        <v>138.61000000000001</v>
      </c>
    </row>
    <row r="25" spans="4:5" ht="14.25" customHeight="1" x14ac:dyDescent="0.25">
      <c r="D25" s="84">
        <f t="shared" si="0"/>
        <v>0.18000000000000002</v>
      </c>
      <c r="E25">
        <v>136.94</v>
      </c>
    </row>
    <row r="26" spans="4:5" ht="14.25" customHeight="1" x14ac:dyDescent="0.25">
      <c r="D26" s="84">
        <f t="shared" si="0"/>
        <v>0.19000000000000003</v>
      </c>
      <c r="E26">
        <v>135.26999999999998</v>
      </c>
    </row>
    <row r="27" spans="4:5" ht="14.25" customHeight="1" x14ac:dyDescent="0.25">
      <c r="D27" s="84">
        <f t="shared" si="0"/>
        <v>0.20000000000000004</v>
      </c>
      <c r="E27">
        <v>133.6</v>
      </c>
    </row>
    <row r="28" spans="4:5" ht="14.25" customHeight="1" x14ac:dyDescent="0.25">
      <c r="D28" s="84">
        <f t="shared" si="0"/>
        <v>0.21000000000000005</v>
      </c>
      <c r="E28">
        <v>131.93</v>
      </c>
    </row>
    <row r="29" spans="4:5" ht="14.25" customHeight="1" x14ac:dyDescent="0.25">
      <c r="D29" s="84">
        <f t="shared" si="0"/>
        <v>0.22000000000000006</v>
      </c>
      <c r="E29">
        <v>130.26</v>
      </c>
    </row>
    <row r="30" spans="4:5" ht="14.25" customHeight="1" x14ac:dyDescent="0.25">
      <c r="D30" s="84">
        <f t="shared" si="0"/>
        <v>0.23000000000000007</v>
      </c>
      <c r="E30">
        <v>128.58999999999997</v>
      </c>
    </row>
    <row r="31" spans="4:5" ht="14.25" customHeight="1" x14ac:dyDescent="0.25">
      <c r="D31" s="84">
        <f t="shared" si="0"/>
        <v>0.24000000000000007</v>
      </c>
      <c r="E31">
        <v>126.91999999999999</v>
      </c>
    </row>
    <row r="32" spans="4:5" ht="14.25" customHeight="1" x14ac:dyDescent="0.25">
      <c r="D32" s="84">
        <f t="shared" si="0"/>
        <v>0.25000000000000006</v>
      </c>
      <c r="E32">
        <v>125.25</v>
      </c>
    </row>
    <row r="33" spans="4:4" ht="14.25" customHeight="1" x14ac:dyDescent="0.25">
      <c r="D33" s="84"/>
    </row>
    <row r="34" spans="4:4" ht="14.25" customHeight="1" x14ac:dyDescent="0.25">
      <c r="D34" s="84"/>
    </row>
    <row r="35" spans="4:4" ht="14.25" customHeight="1" x14ac:dyDescent="0.25">
      <c r="D35" s="84"/>
    </row>
    <row r="36" spans="4:4" ht="14.25" customHeight="1" x14ac:dyDescent="0.25">
      <c r="D36" s="84"/>
    </row>
    <row r="37" spans="4:4" ht="14.25" customHeight="1" x14ac:dyDescent="0.25">
      <c r="D37" s="84"/>
    </row>
    <row r="38" spans="4:4" ht="14.25" customHeight="1" x14ac:dyDescent="0.25">
      <c r="D38" s="84"/>
    </row>
    <row r="39" spans="4:4" ht="14.25" customHeight="1" x14ac:dyDescent="0.25">
      <c r="D39" s="84"/>
    </row>
    <row r="40" spans="4:4" ht="14.25" customHeight="1" x14ac:dyDescent="0.25">
      <c r="D40" s="84"/>
    </row>
    <row r="41" spans="4:4" ht="14.25" customHeight="1" x14ac:dyDescent="0.25">
      <c r="D41" s="84"/>
    </row>
    <row r="42" spans="4:4" ht="14.25" customHeight="1" x14ac:dyDescent="0.25">
      <c r="D42" s="84"/>
    </row>
    <row r="43" spans="4:4" ht="14.25" customHeight="1" x14ac:dyDescent="0.25">
      <c r="D43" s="84"/>
    </row>
    <row r="44" spans="4:4" ht="14.25" customHeight="1" x14ac:dyDescent="0.25">
      <c r="D44" s="84"/>
    </row>
    <row r="45" spans="4:4" ht="14.25" customHeight="1" x14ac:dyDescent="0.25">
      <c r="D45" s="84"/>
    </row>
    <row r="46" spans="4:4" ht="14.25" customHeight="1" x14ac:dyDescent="0.25">
      <c r="D46" s="84"/>
    </row>
    <row r="47" spans="4:4" ht="14.25" customHeight="1" x14ac:dyDescent="0.25">
      <c r="D47" s="84"/>
    </row>
    <row r="48" spans="4:4" ht="14.25" customHeight="1" x14ac:dyDescent="0.25">
      <c r="D48" s="84"/>
    </row>
    <row r="49" spans="4:4" ht="14.25" customHeight="1" x14ac:dyDescent="0.25">
      <c r="D49" s="84"/>
    </row>
    <row r="50" spans="4:4" ht="14.25" customHeight="1" x14ac:dyDescent="0.25">
      <c r="D50" s="84"/>
    </row>
    <row r="51" spans="4:4" ht="14.25" customHeight="1" x14ac:dyDescent="0.25">
      <c r="D51" s="84"/>
    </row>
    <row r="52" spans="4:4" ht="14.25" customHeight="1" x14ac:dyDescent="0.25">
      <c r="D52" s="84"/>
    </row>
    <row r="53" spans="4:4" ht="14.25" customHeight="1" x14ac:dyDescent="0.25">
      <c r="D53" s="84"/>
    </row>
    <row r="54" spans="4:4" ht="14.25" customHeight="1" x14ac:dyDescent="0.25">
      <c r="D54" s="84"/>
    </row>
    <row r="55" spans="4:4" ht="14.25" customHeight="1" x14ac:dyDescent="0.25">
      <c r="D55" s="84"/>
    </row>
    <row r="56" spans="4:4" ht="14.25" customHeight="1" x14ac:dyDescent="0.25">
      <c r="D56" s="84"/>
    </row>
    <row r="57" spans="4:4" ht="14.25" customHeight="1" x14ac:dyDescent="0.25">
      <c r="D57" s="84"/>
    </row>
    <row r="58" spans="4:4" ht="14.25" customHeight="1" x14ac:dyDescent="0.25">
      <c r="D58" s="84"/>
    </row>
    <row r="59" spans="4:4" ht="14.25" customHeight="1" x14ac:dyDescent="0.25">
      <c r="D59" s="84"/>
    </row>
    <row r="60" spans="4:4" ht="14.25" customHeight="1" x14ac:dyDescent="0.25">
      <c r="D60" s="84"/>
    </row>
    <row r="61" spans="4:4" ht="14.25" customHeight="1" x14ac:dyDescent="0.25">
      <c r="D61" s="84"/>
    </row>
    <row r="62" spans="4:4" ht="14.25" customHeight="1" x14ac:dyDescent="0.25">
      <c r="D62" s="84"/>
    </row>
    <row r="63" spans="4:4" ht="14.25" customHeight="1" x14ac:dyDescent="0.25">
      <c r="D63" s="84"/>
    </row>
    <row r="64" spans="4:4" ht="14.25" customHeight="1" x14ac:dyDescent="0.25">
      <c r="D64" s="84"/>
    </row>
    <row r="65" spans="4:4" ht="14.25" customHeight="1" x14ac:dyDescent="0.25">
      <c r="D65" s="84"/>
    </row>
    <row r="66" spans="4:4" ht="14.25" customHeight="1" x14ac:dyDescent="0.25">
      <c r="D66" s="84"/>
    </row>
    <row r="67" spans="4:4" ht="14.25" customHeight="1" x14ac:dyDescent="0.25">
      <c r="D67" s="84"/>
    </row>
    <row r="68" spans="4:4" ht="14.25" customHeight="1" x14ac:dyDescent="0.25">
      <c r="D68" s="84"/>
    </row>
    <row r="69" spans="4:4" ht="14.25" customHeight="1" x14ac:dyDescent="0.25">
      <c r="D69" s="84"/>
    </row>
    <row r="70" spans="4:4" ht="14.25" customHeight="1" x14ac:dyDescent="0.25">
      <c r="D70" s="84"/>
    </row>
    <row r="71" spans="4:4" ht="14.25" customHeight="1" x14ac:dyDescent="0.25">
      <c r="D71" s="84"/>
    </row>
    <row r="72" spans="4:4" ht="14.25" customHeight="1" x14ac:dyDescent="0.25">
      <c r="D72" s="84"/>
    </row>
    <row r="73" spans="4:4" ht="14.25" customHeight="1" x14ac:dyDescent="0.25">
      <c r="D73" s="84"/>
    </row>
    <row r="74" spans="4:4" ht="14.25" customHeight="1" x14ac:dyDescent="0.25">
      <c r="D74" s="84"/>
    </row>
    <row r="75" spans="4:4" ht="14.25" customHeight="1" x14ac:dyDescent="0.25">
      <c r="D75" s="84"/>
    </row>
    <row r="76" spans="4:4" ht="14.25" customHeight="1" x14ac:dyDescent="0.25">
      <c r="D76" s="84"/>
    </row>
    <row r="77" spans="4:4" ht="14.25" customHeight="1" x14ac:dyDescent="0.25">
      <c r="D77" s="84"/>
    </row>
    <row r="78" spans="4:4" ht="14.25" customHeight="1" x14ac:dyDescent="0.25">
      <c r="D78" s="84"/>
    </row>
    <row r="79" spans="4:4" ht="14.25" customHeight="1" x14ac:dyDescent="0.25">
      <c r="D79" s="84"/>
    </row>
    <row r="80" spans="4:4" ht="14.25" customHeight="1" x14ac:dyDescent="0.25">
      <c r="D80" s="84"/>
    </row>
    <row r="81" spans="4:4" ht="14.25" customHeight="1" x14ac:dyDescent="0.25">
      <c r="D81" s="84"/>
    </row>
    <row r="82" spans="4:4" ht="14.25" customHeight="1" x14ac:dyDescent="0.25">
      <c r="D82" s="84"/>
    </row>
    <row r="83" spans="4:4" ht="14.25" customHeight="1" x14ac:dyDescent="0.25">
      <c r="D83" s="84"/>
    </row>
    <row r="84" spans="4:4" ht="14.25" customHeight="1" x14ac:dyDescent="0.25">
      <c r="D84" s="84"/>
    </row>
    <row r="85" spans="4:4" ht="14.25" customHeight="1" x14ac:dyDescent="0.25">
      <c r="D85" s="84"/>
    </row>
    <row r="86" spans="4:4" ht="14.25" customHeight="1" x14ac:dyDescent="0.25">
      <c r="D86" s="84"/>
    </row>
    <row r="87" spans="4:4" ht="14.25" customHeight="1" x14ac:dyDescent="0.25">
      <c r="D87" s="84"/>
    </row>
    <row r="88" spans="4:4" ht="14.25" customHeight="1" x14ac:dyDescent="0.25">
      <c r="D88" s="84"/>
    </row>
    <row r="89" spans="4:4" ht="14.25" customHeight="1" x14ac:dyDescent="0.25">
      <c r="D89" s="84"/>
    </row>
    <row r="90" spans="4:4" ht="14.25" customHeight="1" x14ac:dyDescent="0.25">
      <c r="D90" s="84"/>
    </row>
    <row r="91" spans="4:4" ht="14.25" customHeight="1" x14ac:dyDescent="0.25">
      <c r="D91" s="84"/>
    </row>
    <row r="92" spans="4:4" ht="14.25" customHeight="1" x14ac:dyDescent="0.25">
      <c r="D92" s="8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ScrollBar1">
          <controlPr defaultSize="0" autoLine="0" linkedCell="C4" r:id="rId4">
            <anchor moveWithCells="1">
              <from>
                <xdr:col>4</xdr:col>
                <xdr:colOff>47625</xdr:colOff>
                <xdr:row>3</xdr:row>
                <xdr:rowOff>409575</xdr:rowOff>
              </from>
              <to>
                <xdr:col>5</xdr:col>
                <xdr:colOff>295275</xdr:colOff>
                <xdr:row>3</xdr:row>
                <xdr:rowOff>1038225</xdr:rowOff>
              </to>
            </anchor>
          </controlPr>
        </control>
      </mc:Choice>
      <mc:Fallback>
        <control shapeId="6145" r:id="rId3" name="ScrollBa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22"/>
  <sheetViews>
    <sheetView zoomScale="140" zoomScaleNormal="140" workbookViewId="0">
      <selection activeCell="G20" sqref="G20"/>
    </sheetView>
  </sheetViews>
  <sheetFormatPr defaultRowHeight="15" x14ac:dyDescent="0.25"/>
  <cols>
    <col min="1" max="1" width="11.7109375" customWidth="1"/>
    <col min="7" max="7" width="28.140625" customWidth="1"/>
    <col min="8" max="8" width="12" customWidth="1"/>
  </cols>
  <sheetData>
    <row r="1" spans="1:8" x14ac:dyDescent="0.25">
      <c r="A1" s="86">
        <v>2</v>
      </c>
      <c r="B1" s="85">
        <v>24</v>
      </c>
    </row>
    <row r="2" spans="1:8" x14ac:dyDescent="0.25">
      <c r="A2" s="86">
        <v>1</v>
      </c>
      <c r="G2" s="1" t="s">
        <v>48</v>
      </c>
    </row>
    <row r="3" spans="1:8" x14ac:dyDescent="0.25">
      <c r="A3" s="86">
        <v>1</v>
      </c>
    </row>
    <row r="4" spans="1:8" x14ac:dyDescent="0.25">
      <c r="C4" s="79"/>
      <c r="D4" s="87"/>
      <c r="G4" s="89" t="s">
        <v>51</v>
      </c>
      <c r="H4" s="86" t="s">
        <v>49</v>
      </c>
    </row>
    <row r="5" spans="1:8" x14ac:dyDescent="0.25">
      <c r="A5">
        <f>CHOOSE(A1,190000, 100000)</f>
        <v>100000</v>
      </c>
      <c r="B5">
        <f>VALUE(A5)</f>
        <v>100000</v>
      </c>
      <c r="G5" s="90">
        <v>0.24</v>
      </c>
      <c r="H5" s="43">
        <v>0.5</v>
      </c>
    </row>
    <row r="6" spans="1:8" x14ac:dyDescent="0.25">
      <c r="G6" s="90">
        <v>0.47</v>
      </c>
      <c r="H6" s="43">
        <v>0.5</v>
      </c>
    </row>
    <row r="9" spans="1:8" x14ac:dyDescent="0.25">
      <c r="G9" s="86" t="s">
        <v>52</v>
      </c>
      <c r="H9" s="86" t="s">
        <v>50</v>
      </c>
    </row>
    <row r="10" spans="1:8" x14ac:dyDescent="0.25">
      <c r="G10" s="88">
        <v>0.35</v>
      </c>
      <c r="H10" s="43">
        <v>0.5</v>
      </c>
    </row>
    <row r="11" spans="1:8" x14ac:dyDescent="0.25">
      <c r="A11">
        <f>CHOOSE(A2,24,47)</f>
        <v>24</v>
      </c>
      <c r="B11">
        <f>(A11/100)*B5</f>
        <v>24000</v>
      </c>
      <c r="G11" s="88">
        <v>0.45</v>
      </c>
      <c r="H11" s="43">
        <v>0.5</v>
      </c>
    </row>
    <row r="13" spans="1:8" x14ac:dyDescent="0.25">
      <c r="G13" s="91" t="s">
        <v>30</v>
      </c>
    </row>
    <row r="14" spans="1:8" x14ac:dyDescent="0.25">
      <c r="G14" s="92">
        <f>B5-(B11+B16+A22)</f>
        <v>17000</v>
      </c>
    </row>
    <row r="16" spans="1:8" x14ac:dyDescent="0.25">
      <c r="A16">
        <f>CHOOSE(A3,35,45)</f>
        <v>35</v>
      </c>
      <c r="B16">
        <f>(A16/100)*B5</f>
        <v>35000</v>
      </c>
    </row>
    <row r="22" spans="1:5" x14ac:dyDescent="0.25">
      <c r="A22">
        <f>B1*1000</f>
        <v>24000</v>
      </c>
      <c r="C22" t="s">
        <v>46</v>
      </c>
      <c r="E22" t="s">
        <v>47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79" r:id="rId3" name="ScrollBar1">
          <controlPr defaultSize="0" autoLine="0" autoPict="0" linkedCell="B1" r:id="rId4">
            <anchor moveWithCells="1">
              <from>
                <xdr:col>2</xdr:col>
                <xdr:colOff>342900</xdr:colOff>
                <xdr:row>20</xdr:row>
                <xdr:rowOff>95250</xdr:rowOff>
              </from>
              <to>
                <xdr:col>3</xdr:col>
                <xdr:colOff>657225</xdr:colOff>
                <xdr:row>22</xdr:row>
                <xdr:rowOff>85725</xdr:rowOff>
              </to>
            </anchor>
          </controlPr>
        </control>
      </mc:Choice>
      <mc:Fallback>
        <control shapeId="7179" r:id="rId3" name="ScrollBar1"/>
      </mc:Fallback>
    </mc:AlternateContent>
    <mc:AlternateContent xmlns:mc="http://schemas.openxmlformats.org/markup-compatibility/2006">
      <mc:Choice Requires="x14">
        <control shapeId="7169" r:id="rId5" name="Group Box 1">
          <controlPr defaultSize="0" autoFill="0" autoPict="0">
            <anchor moveWithCells="1">
              <from>
                <xdr:col>2</xdr:col>
                <xdr:colOff>76200</xdr:colOff>
                <xdr:row>1</xdr:row>
                <xdr:rowOff>104775</xdr:rowOff>
              </from>
              <to>
                <xdr:col>4</xdr:col>
                <xdr:colOff>628650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6" name="Option Button 3">
          <controlPr defaultSize="0" autoFill="0" autoLine="0" autoPict="0">
            <anchor moveWithCells="1">
              <from>
                <xdr:col>2</xdr:col>
                <xdr:colOff>200025</xdr:colOff>
                <xdr:row>4</xdr:row>
                <xdr:rowOff>161925</xdr:rowOff>
              </from>
              <to>
                <xdr:col>4</xdr:col>
                <xdr:colOff>180975</xdr:colOff>
                <xdr:row>7</xdr:row>
                <xdr:rowOff>47625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2" r:id="rId7" name="Group Box 4">
          <controlPr defaultSize="0" autoFill="0" autoPict="0">
            <anchor moveWithCells="1">
              <from>
                <xdr:col>2</xdr:col>
                <xdr:colOff>66675</xdr:colOff>
                <xdr:row>9</xdr:row>
                <xdr:rowOff>133350</xdr:rowOff>
              </from>
              <to>
                <xdr:col>4</xdr:col>
                <xdr:colOff>628650</xdr:colOff>
                <xdr:row>14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3" r:id="rId8" name="Group Box 5">
          <controlPr defaultSize="0" autoFill="0" autoPict="0">
            <anchor moveWithCells="1">
              <from>
                <xdr:col>2</xdr:col>
                <xdr:colOff>28575</xdr:colOff>
                <xdr:row>15</xdr:row>
                <xdr:rowOff>57150</xdr:rowOff>
              </from>
              <to>
                <xdr:col>4</xdr:col>
                <xdr:colOff>657225</xdr:colOff>
                <xdr:row>18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4" r:id="rId9" name="Group Box 6">
          <controlPr defaultSize="0" autoFill="0" autoPict="0">
            <anchor moveWithCells="1">
              <from>
                <xdr:col>1</xdr:col>
                <xdr:colOff>676275</xdr:colOff>
                <xdr:row>19</xdr:row>
                <xdr:rowOff>95250</xdr:rowOff>
              </from>
              <to>
                <xdr:col>4</xdr:col>
                <xdr:colOff>666750</xdr:colOff>
                <xdr:row>23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5" r:id="rId10" name="Option Button 7">
          <controlPr defaultSize="0" autoFill="0" autoLine="0" autoPict="0">
            <anchor moveWithCells="1">
              <from>
                <xdr:col>2</xdr:col>
                <xdr:colOff>133350</xdr:colOff>
                <xdr:row>10</xdr:row>
                <xdr:rowOff>38100</xdr:rowOff>
              </from>
              <to>
                <xdr:col>3</xdr:col>
                <xdr:colOff>66675</xdr:colOff>
                <xdr:row>11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6" r:id="rId11" name="Option Button 8">
          <controlPr defaultSize="0" autoFill="0" autoLine="0" autoPict="0">
            <anchor moveWithCells="1">
              <from>
                <xdr:col>2</xdr:col>
                <xdr:colOff>161925</xdr:colOff>
                <xdr:row>11</xdr:row>
                <xdr:rowOff>285750</xdr:rowOff>
              </from>
              <to>
                <xdr:col>2</xdr:col>
                <xdr:colOff>619125</xdr:colOff>
                <xdr:row>13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7" r:id="rId12" name="Option Button 9">
          <controlPr defaultSize="0" autoFill="0" autoLine="0" autoPict="0">
            <anchor moveWithCells="1">
              <from>
                <xdr:col>2</xdr:col>
                <xdr:colOff>228600</xdr:colOff>
                <xdr:row>16</xdr:row>
                <xdr:rowOff>47625</xdr:rowOff>
              </from>
              <to>
                <xdr:col>3</xdr:col>
                <xdr:colOff>438150</xdr:colOff>
                <xdr:row>17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8" r:id="rId13" name="Option Button 10">
          <controlPr defaultSize="0" autoFill="0" autoLine="0" autoPict="0">
            <anchor moveWithCells="1">
              <from>
                <xdr:col>2</xdr:col>
                <xdr:colOff>381000</xdr:colOff>
                <xdr:row>17</xdr:row>
                <xdr:rowOff>19050</xdr:rowOff>
              </from>
              <to>
                <xdr:col>3</xdr:col>
                <xdr:colOff>590550</xdr:colOff>
                <xdr:row>18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0" r:id="rId14" name="Option Button 12">
          <controlPr defaultSize="0" autoFill="0" autoLine="0" autoPict="0">
            <anchor moveWithCells="1">
              <from>
                <xdr:col>2</xdr:col>
                <xdr:colOff>285750</xdr:colOff>
                <xdr:row>3</xdr:row>
                <xdr:rowOff>0</xdr:rowOff>
              </from>
              <to>
                <xdr:col>3</xdr:col>
                <xdr:colOff>552450</xdr:colOff>
                <xdr:row>4</xdr:row>
                <xdr:rowOff>19050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42"/>
  <sheetViews>
    <sheetView showGridLines="0" zoomScaleNormal="100" workbookViewId="0">
      <selection activeCell="J9" sqref="J9"/>
    </sheetView>
  </sheetViews>
  <sheetFormatPr defaultRowHeight="15" x14ac:dyDescent="0.25"/>
  <cols>
    <col min="1" max="2" width="7" bestFit="1" customWidth="1"/>
    <col min="3" max="3" width="5" bestFit="1" customWidth="1"/>
    <col min="5" max="5" width="5" bestFit="1" customWidth="1"/>
    <col min="6" max="6" width="18.7109375" customWidth="1"/>
    <col min="7" max="7" width="13.140625" bestFit="1" customWidth="1"/>
    <col min="8" max="8" width="10.7109375" bestFit="1" customWidth="1"/>
    <col min="10" max="10" width="18.5703125" bestFit="1" customWidth="1"/>
    <col min="11" max="11" width="11.5703125" bestFit="1" customWidth="1"/>
    <col min="14" max="14" width="3.7109375" bestFit="1" customWidth="1"/>
    <col min="15" max="31" width="11.5703125" bestFit="1" customWidth="1"/>
  </cols>
  <sheetData>
    <row r="1" spans="1:31" x14ac:dyDescent="0.25">
      <c r="A1" s="86">
        <v>2</v>
      </c>
      <c r="B1" s="85">
        <v>23</v>
      </c>
    </row>
    <row r="2" spans="1:31" x14ac:dyDescent="0.25">
      <c r="A2" s="86">
        <v>1</v>
      </c>
      <c r="G2" s="1" t="s">
        <v>48</v>
      </c>
      <c r="J2" t="s">
        <v>53</v>
      </c>
    </row>
    <row r="3" spans="1:31" x14ac:dyDescent="0.25">
      <c r="A3" s="86">
        <v>1</v>
      </c>
    </row>
    <row r="4" spans="1:31" ht="58.5" customHeight="1" x14ac:dyDescent="0.25">
      <c r="C4" s="79"/>
      <c r="D4" s="87"/>
      <c r="G4" s="93" t="s">
        <v>51</v>
      </c>
      <c r="H4" s="86" t="s">
        <v>49</v>
      </c>
      <c r="J4" s="96" t="s">
        <v>55</v>
      </c>
      <c r="Q4" s="105" t="s">
        <v>56</v>
      </c>
      <c r="R4" s="105"/>
      <c r="S4" s="105"/>
      <c r="T4" s="105"/>
      <c r="U4" s="105"/>
      <c r="V4" s="105"/>
      <c r="W4" s="105"/>
    </row>
    <row r="5" spans="1:31" ht="22.5" customHeight="1" x14ac:dyDescent="0.25">
      <c r="A5">
        <f>CHOOSE(A1,190000, 100000)</f>
        <v>100000</v>
      </c>
      <c r="B5">
        <f>VALUE(A5)</f>
        <v>100000</v>
      </c>
      <c r="G5" s="90">
        <v>0.24</v>
      </c>
      <c r="H5" s="43">
        <v>0.5</v>
      </c>
      <c r="J5" s="97"/>
      <c r="K5" s="99">
        <f>G18</f>
        <v>100000</v>
      </c>
      <c r="O5" s="100">
        <f>G18</f>
        <v>100000</v>
      </c>
      <c r="P5" s="90">
        <f t="array" ref="P5:AE5">TRANSPOSE(J6:J21)</f>
        <v>0.2</v>
      </c>
      <c r="Q5" s="90">
        <v>0.22</v>
      </c>
      <c r="R5" s="90">
        <v>0.24</v>
      </c>
      <c r="S5" s="90">
        <v>0.26</v>
      </c>
      <c r="T5" s="90">
        <v>0.28000000000000003</v>
      </c>
      <c r="U5" s="90">
        <v>0.30000000000000004</v>
      </c>
      <c r="V5" s="90">
        <v>0.32000000000000006</v>
      </c>
      <c r="W5" s="90">
        <v>0.34000000000000008</v>
      </c>
      <c r="X5" s="90">
        <v>0.3600000000000001</v>
      </c>
      <c r="Y5" s="90">
        <v>0.38000000000000012</v>
      </c>
      <c r="Z5" s="90">
        <v>0.40000000000000013</v>
      </c>
      <c r="AA5" s="90">
        <v>0.42000000000000015</v>
      </c>
      <c r="AB5" s="90">
        <v>0.44000000000000017</v>
      </c>
      <c r="AC5" s="90">
        <v>0.46000000000000019</v>
      </c>
      <c r="AD5" s="90">
        <v>0.4800000000000002</v>
      </c>
      <c r="AE5" s="90">
        <v>0.50000000000000022</v>
      </c>
    </row>
    <row r="6" spans="1:31" ht="47.25" customHeight="1" x14ac:dyDescent="0.25">
      <c r="G6" s="90">
        <v>0.47</v>
      </c>
      <c r="H6" s="43">
        <v>0.5</v>
      </c>
      <c r="J6" s="101">
        <v>0.2</v>
      </c>
      <c r="K6" s="58">
        <f t="dataTable" ref="K6:K21" dt2D="0" dtr="0" r1="F11"/>
        <v>96000</v>
      </c>
      <c r="N6" s="103" t="s">
        <v>57</v>
      </c>
      <c r="O6" s="88">
        <f>J27</f>
        <v>0.35</v>
      </c>
      <c r="P6" s="58">
        <f t="dataTable" ref="P6:AE11" dt2D="1" dtr="1" r1="F16" r2="F11" ca="1"/>
        <v>96000</v>
      </c>
      <c r="Q6" s="58">
        <v>98000</v>
      </c>
      <c r="R6" s="58">
        <v>100000</v>
      </c>
      <c r="S6" s="58">
        <v>102000</v>
      </c>
      <c r="T6" s="58">
        <v>104000</v>
      </c>
      <c r="U6" s="58">
        <v>106000</v>
      </c>
      <c r="V6" s="58">
        <v>108000</v>
      </c>
      <c r="W6" s="58">
        <v>110000</v>
      </c>
      <c r="X6" s="58">
        <v>112000</v>
      </c>
      <c r="Y6" s="58">
        <v>114000.00000000001</v>
      </c>
      <c r="Z6" s="58">
        <v>116000.00000000001</v>
      </c>
      <c r="AA6" s="58">
        <v>118000.00000000001</v>
      </c>
      <c r="AB6" s="58">
        <v>120000.00000000001</v>
      </c>
      <c r="AC6" s="58">
        <v>122000.00000000003</v>
      </c>
      <c r="AD6" s="58">
        <v>124000.00000000003</v>
      </c>
      <c r="AE6" s="58">
        <v>126000.00000000003</v>
      </c>
    </row>
    <row r="7" spans="1:31" x14ac:dyDescent="0.25">
      <c r="J7" s="101">
        <f>J6+0.02</f>
        <v>0.22</v>
      </c>
      <c r="K7" s="58">
        <v>98000</v>
      </c>
      <c r="N7" s="103"/>
      <c r="O7" s="88">
        <f t="shared" ref="O7:O10" si="0">J28</f>
        <v>0.37</v>
      </c>
      <c r="P7" s="58">
        <v>98000</v>
      </c>
      <c r="Q7" s="58">
        <v>100000</v>
      </c>
      <c r="R7" s="58">
        <v>102000</v>
      </c>
      <c r="S7" s="58">
        <v>104000</v>
      </c>
      <c r="T7" s="58">
        <v>106000</v>
      </c>
      <c r="U7" s="58">
        <v>108000</v>
      </c>
      <c r="V7" s="58">
        <v>110000</v>
      </c>
      <c r="W7" s="58">
        <v>112000</v>
      </c>
      <c r="X7" s="58">
        <v>114000</v>
      </c>
      <c r="Y7" s="58">
        <v>116000.00000000001</v>
      </c>
      <c r="Z7" s="58">
        <v>118000.00000000001</v>
      </c>
      <c r="AA7" s="58">
        <v>120000.00000000001</v>
      </c>
      <c r="AB7" s="58">
        <v>122000.00000000001</v>
      </c>
      <c r="AC7" s="58">
        <v>124000.00000000003</v>
      </c>
      <c r="AD7" s="58">
        <v>126000.00000000003</v>
      </c>
      <c r="AE7" s="58">
        <v>128000.00000000003</v>
      </c>
    </row>
    <row r="8" spans="1:31" x14ac:dyDescent="0.25">
      <c r="J8" s="101">
        <f t="shared" ref="J8:J21" si="1">J7+0.02</f>
        <v>0.24</v>
      </c>
      <c r="K8" s="58">
        <v>100000</v>
      </c>
      <c r="N8" s="103"/>
      <c r="O8" s="88">
        <f t="shared" si="0"/>
        <v>0.39</v>
      </c>
      <c r="P8" s="58">
        <v>100000</v>
      </c>
      <c r="Q8" s="58">
        <v>102000</v>
      </c>
      <c r="R8" s="58">
        <v>104000</v>
      </c>
      <c r="S8" s="58">
        <v>106000</v>
      </c>
      <c r="T8" s="58">
        <v>108000</v>
      </c>
      <c r="U8" s="58">
        <v>110000</v>
      </c>
      <c r="V8" s="58">
        <v>112000</v>
      </c>
      <c r="W8" s="58">
        <v>114000</v>
      </c>
      <c r="X8" s="58">
        <v>116000</v>
      </c>
      <c r="Y8" s="58">
        <v>118000.00000000001</v>
      </c>
      <c r="Z8" s="58">
        <v>120000.00000000001</v>
      </c>
      <c r="AA8" s="58">
        <v>122000.00000000001</v>
      </c>
      <c r="AB8" s="58">
        <v>124000.00000000001</v>
      </c>
      <c r="AC8" s="58">
        <v>126000.00000000003</v>
      </c>
      <c r="AD8" s="58">
        <v>128000.00000000003</v>
      </c>
      <c r="AE8" s="58">
        <v>130000.00000000003</v>
      </c>
    </row>
    <row r="9" spans="1:31" ht="43.5" customHeight="1" x14ac:dyDescent="0.25">
      <c r="G9" s="94" t="s">
        <v>52</v>
      </c>
      <c r="H9" s="86" t="s">
        <v>50</v>
      </c>
      <c r="J9" s="101">
        <f t="shared" si="1"/>
        <v>0.26</v>
      </c>
      <c r="K9" s="58">
        <v>102000</v>
      </c>
      <c r="N9" s="103"/>
      <c r="O9" s="88">
        <f t="shared" si="0"/>
        <v>0.41000000000000003</v>
      </c>
      <c r="P9" s="58">
        <v>102000</v>
      </c>
      <c r="Q9" s="58">
        <v>104000</v>
      </c>
      <c r="R9" s="58">
        <v>106000</v>
      </c>
      <c r="S9" s="58">
        <v>108000</v>
      </c>
      <c r="T9" s="58">
        <v>110000</v>
      </c>
      <c r="U9" s="58">
        <v>112000</v>
      </c>
      <c r="V9" s="58">
        <v>114000</v>
      </c>
      <c r="W9" s="58">
        <v>116000</v>
      </c>
      <c r="X9" s="58">
        <v>118000</v>
      </c>
      <c r="Y9" s="58">
        <v>120000.00000000001</v>
      </c>
      <c r="Z9" s="58">
        <v>122000.00000000001</v>
      </c>
      <c r="AA9" s="58">
        <v>124000.00000000001</v>
      </c>
      <c r="AB9" s="58">
        <v>126000.00000000001</v>
      </c>
      <c r="AC9" s="58">
        <v>128000.00000000003</v>
      </c>
      <c r="AD9" s="58">
        <v>130000.00000000003</v>
      </c>
      <c r="AE9" s="58">
        <v>132000.00000000003</v>
      </c>
    </row>
    <row r="10" spans="1:31" x14ac:dyDescent="0.25">
      <c r="G10" s="88">
        <v>0.35</v>
      </c>
      <c r="H10" s="43">
        <v>0.5</v>
      </c>
      <c r="J10" s="101">
        <f t="shared" si="1"/>
        <v>0.28000000000000003</v>
      </c>
      <c r="K10" s="58">
        <v>104000</v>
      </c>
      <c r="N10" s="103"/>
      <c r="O10" s="88">
        <f t="shared" si="0"/>
        <v>0.43000000000000005</v>
      </c>
      <c r="P10" s="58">
        <v>104000</v>
      </c>
      <c r="Q10" s="58">
        <v>106000</v>
      </c>
      <c r="R10" s="58">
        <v>108000</v>
      </c>
      <c r="S10" s="58">
        <v>110000</v>
      </c>
      <c r="T10" s="58">
        <v>112000</v>
      </c>
      <c r="U10" s="58">
        <v>114000</v>
      </c>
      <c r="V10" s="58">
        <v>116000.00000000001</v>
      </c>
      <c r="W10" s="58">
        <v>118000.00000000001</v>
      </c>
      <c r="X10" s="58">
        <v>120000.00000000001</v>
      </c>
      <c r="Y10" s="58">
        <v>122000.00000000003</v>
      </c>
      <c r="Z10" s="58">
        <v>124000.00000000003</v>
      </c>
      <c r="AA10" s="58">
        <v>126000.00000000003</v>
      </c>
      <c r="AB10" s="58">
        <v>128000.00000000003</v>
      </c>
      <c r="AC10" s="58">
        <v>130000.00000000003</v>
      </c>
      <c r="AD10" s="58">
        <v>132000.00000000003</v>
      </c>
      <c r="AE10" s="58">
        <v>134000.00000000003</v>
      </c>
    </row>
    <row r="11" spans="1:31" x14ac:dyDescent="0.25">
      <c r="A11">
        <f>CHOOSE(A2,24,47)</f>
        <v>24</v>
      </c>
      <c r="B11">
        <f>(A11/100)*B5</f>
        <v>24000</v>
      </c>
      <c r="F11">
        <f>A11/100</f>
        <v>0.24</v>
      </c>
      <c r="G11" s="88">
        <v>0.45</v>
      </c>
      <c r="H11" s="43">
        <v>0.5</v>
      </c>
      <c r="J11" s="101">
        <f t="shared" si="1"/>
        <v>0.30000000000000004</v>
      </c>
      <c r="K11" s="58">
        <v>106000</v>
      </c>
      <c r="N11" s="103"/>
      <c r="O11" s="88">
        <f>J32</f>
        <v>0.45000000000000007</v>
      </c>
      <c r="P11" s="58">
        <v>106000</v>
      </c>
      <c r="Q11" s="58">
        <v>108000</v>
      </c>
      <c r="R11" s="58">
        <v>110000</v>
      </c>
      <c r="S11" s="58">
        <v>112000</v>
      </c>
      <c r="T11" s="58">
        <v>114000</v>
      </c>
      <c r="U11" s="58">
        <v>116000</v>
      </c>
      <c r="V11" s="58">
        <v>118000.00000000001</v>
      </c>
      <c r="W11" s="58">
        <v>120000.00000000001</v>
      </c>
      <c r="X11" s="58">
        <v>122000.00000000001</v>
      </c>
      <c r="Y11" s="58">
        <v>124000.00000000003</v>
      </c>
      <c r="Z11" s="58">
        <v>126000.00000000003</v>
      </c>
      <c r="AA11" s="58">
        <v>128000.00000000003</v>
      </c>
      <c r="AB11" s="58">
        <v>130000.00000000003</v>
      </c>
      <c r="AC11" s="58">
        <v>132000.00000000003</v>
      </c>
      <c r="AD11" s="58">
        <v>134000.00000000003</v>
      </c>
      <c r="AE11" s="58">
        <v>136000.00000000003</v>
      </c>
    </row>
    <row r="12" spans="1:31" x14ac:dyDescent="0.25">
      <c r="J12" s="101">
        <f t="shared" si="1"/>
        <v>0.32000000000000006</v>
      </c>
      <c r="K12" s="58">
        <v>108000</v>
      </c>
    </row>
    <row r="13" spans="1:31" x14ac:dyDescent="0.25">
      <c r="G13" s="91" t="s">
        <v>30</v>
      </c>
      <c r="J13" s="101">
        <f t="shared" si="1"/>
        <v>0.34000000000000008</v>
      </c>
      <c r="K13" s="58">
        <v>110000</v>
      </c>
    </row>
    <row r="14" spans="1:31" x14ac:dyDescent="0.25">
      <c r="G14" s="92">
        <f>B5-(B11+B16+A22)</f>
        <v>18000</v>
      </c>
      <c r="J14" s="101">
        <f t="shared" si="1"/>
        <v>0.3600000000000001</v>
      </c>
      <c r="K14" s="58">
        <v>112000</v>
      </c>
    </row>
    <row r="15" spans="1:31" x14ac:dyDescent="0.25">
      <c r="J15" s="101">
        <f t="shared" si="1"/>
        <v>0.38000000000000012</v>
      </c>
      <c r="K15" s="58">
        <v>114000.00000000001</v>
      </c>
    </row>
    <row r="16" spans="1:31" x14ac:dyDescent="0.25">
      <c r="A16">
        <f>CHOOSE(A3,35,45)</f>
        <v>35</v>
      </c>
      <c r="B16">
        <f>(A16/100)*B5</f>
        <v>35000</v>
      </c>
      <c r="F16">
        <f>A16/100</f>
        <v>0.35</v>
      </c>
      <c r="J16" s="101">
        <f t="shared" si="1"/>
        <v>0.40000000000000013</v>
      </c>
      <c r="K16" s="58">
        <v>116000.00000000001</v>
      </c>
    </row>
    <row r="17" spans="1:11" x14ac:dyDescent="0.25">
      <c r="G17" t="s">
        <v>54</v>
      </c>
      <c r="J17" s="101">
        <f t="shared" si="1"/>
        <v>0.42000000000000015</v>
      </c>
      <c r="K17" s="58">
        <v>118000.00000000001</v>
      </c>
    </row>
    <row r="18" spans="1:11" x14ac:dyDescent="0.25">
      <c r="G18" s="95">
        <f>A22+(F16*B5)+(F11*B5)+G14</f>
        <v>100000</v>
      </c>
      <c r="J18" s="101">
        <f t="shared" si="1"/>
        <v>0.44000000000000017</v>
      </c>
      <c r="K18" s="58">
        <v>120000.00000000001</v>
      </c>
    </row>
    <row r="19" spans="1:11" x14ac:dyDescent="0.25">
      <c r="J19" s="101">
        <f t="shared" si="1"/>
        <v>0.46000000000000019</v>
      </c>
      <c r="K19" s="58">
        <v>122000.00000000003</v>
      </c>
    </row>
    <row r="20" spans="1:11" x14ac:dyDescent="0.25">
      <c r="J20" s="101">
        <f t="shared" si="1"/>
        <v>0.4800000000000002</v>
      </c>
      <c r="K20" s="58">
        <v>124000.00000000003</v>
      </c>
    </row>
    <row r="21" spans="1:11" x14ac:dyDescent="0.25">
      <c r="J21" s="101">
        <f t="shared" si="1"/>
        <v>0.50000000000000022</v>
      </c>
      <c r="K21" s="58">
        <v>126000.00000000003</v>
      </c>
    </row>
    <row r="22" spans="1:11" x14ac:dyDescent="0.25">
      <c r="A22">
        <f>B1*1000</f>
        <v>23000</v>
      </c>
      <c r="C22" t="s">
        <v>46</v>
      </c>
      <c r="E22" t="s">
        <v>47</v>
      </c>
    </row>
    <row r="25" spans="1:11" ht="30" x14ac:dyDescent="0.25">
      <c r="J25" s="96" t="s">
        <v>55</v>
      </c>
    </row>
    <row r="26" spans="1:11" x14ac:dyDescent="0.25">
      <c r="J26" s="97"/>
      <c r="K26" s="99">
        <f>G18</f>
        <v>100000</v>
      </c>
    </row>
    <row r="27" spans="1:11" x14ac:dyDescent="0.25">
      <c r="J27" s="98">
        <v>0.35</v>
      </c>
      <c r="K27" s="34">
        <f t="dataTable" ref="K27:K32" dt2D="0" dtr="0" r1="F16" ca="1"/>
        <v>100000</v>
      </c>
    </row>
    <row r="28" spans="1:11" x14ac:dyDescent="0.25">
      <c r="J28" s="98">
        <f>J27+0.02</f>
        <v>0.37</v>
      </c>
      <c r="K28" s="34">
        <v>102000</v>
      </c>
    </row>
    <row r="29" spans="1:11" x14ac:dyDescent="0.25">
      <c r="J29" s="98">
        <f t="shared" ref="J29:J32" si="2">J28+0.02</f>
        <v>0.39</v>
      </c>
      <c r="K29" s="34">
        <v>104000</v>
      </c>
    </row>
    <row r="30" spans="1:11" x14ac:dyDescent="0.25">
      <c r="J30" s="98">
        <f t="shared" si="2"/>
        <v>0.41000000000000003</v>
      </c>
      <c r="K30" s="34">
        <v>106000</v>
      </c>
    </row>
    <row r="31" spans="1:11" x14ac:dyDescent="0.25">
      <c r="J31" s="98">
        <f t="shared" si="2"/>
        <v>0.43000000000000005</v>
      </c>
      <c r="K31" s="34">
        <v>108000</v>
      </c>
    </row>
    <row r="32" spans="1:11" x14ac:dyDescent="0.25">
      <c r="J32" s="98">
        <f t="shared" si="2"/>
        <v>0.45000000000000007</v>
      </c>
      <c r="K32" s="34">
        <v>110000</v>
      </c>
    </row>
    <row r="33" spans="10:11" x14ac:dyDescent="0.25">
      <c r="J33" s="98"/>
      <c r="K33" s="34"/>
    </row>
    <row r="34" spans="10:11" x14ac:dyDescent="0.25">
      <c r="J34" s="98"/>
      <c r="K34" s="34"/>
    </row>
    <row r="35" spans="10:11" x14ac:dyDescent="0.25">
      <c r="J35" s="98"/>
      <c r="K35" s="34"/>
    </row>
    <row r="36" spans="10:11" x14ac:dyDescent="0.25">
      <c r="J36" s="98"/>
      <c r="K36" s="34"/>
    </row>
    <row r="37" spans="10:11" x14ac:dyDescent="0.25">
      <c r="J37" s="98"/>
      <c r="K37" s="34"/>
    </row>
    <row r="38" spans="10:11" x14ac:dyDescent="0.25">
      <c r="J38" s="98"/>
      <c r="K38" s="34"/>
    </row>
    <row r="39" spans="10:11" x14ac:dyDescent="0.25">
      <c r="J39" s="98"/>
      <c r="K39" s="34"/>
    </row>
    <row r="40" spans="10:11" x14ac:dyDescent="0.25">
      <c r="J40" s="98"/>
      <c r="K40" s="34"/>
    </row>
    <row r="41" spans="10:11" x14ac:dyDescent="0.25">
      <c r="J41" s="98"/>
      <c r="K41" s="34"/>
    </row>
    <row r="42" spans="10:11" x14ac:dyDescent="0.25">
      <c r="J42" s="98"/>
      <c r="K42" s="34"/>
    </row>
  </sheetData>
  <mergeCells count="2">
    <mergeCell ref="N6:N11"/>
    <mergeCell ref="Q4:W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202" r:id="rId3" name="ScrollBar1">
          <controlPr defaultSize="0" autoLine="0" linkedCell="B1" r:id="rId4">
            <anchor moveWithCells="1">
              <from>
                <xdr:col>3</xdr:col>
                <xdr:colOff>0</xdr:colOff>
                <xdr:row>20</xdr:row>
                <xdr:rowOff>95250</xdr:rowOff>
              </from>
              <to>
                <xdr:col>5</xdr:col>
                <xdr:colOff>57150</xdr:colOff>
                <xdr:row>22</xdr:row>
                <xdr:rowOff>66675</xdr:rowOff>
              </to>
            </anchor>
          </controlPr>
        </control>
      </mc:Choice>
      <mc:Fallback>
        <control shapeId="8202" r:id="rId3" name="ScrollBar1"/>
      </mc:Fallback>
    </mc:AlternateContent>
    <mc:AlternateContent xmlns:mc="http://schemas.openxmlformats.org/markup-compatibility/2006">
      <mc:Choice Requires="x14">
        <control shapeId="8193" r:id="rId5" name="Group Box 1">
          <controlPr defaultSize="0" autoFill="0" autoPict="0">
            <anchor moveWithCells="1">
              <from>
                <xdr:col>2</xdr:col>
                <xdr:colOff>76200</xdr:colOff>
                <xdr:row>1</xdr:row>
                <xdr:rowOff>104775</xdr:rowOff>
              </from>
              <to>
                <xdr:col>5</xdr:col>
                <xdr:colOff>552450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4" r:id="rId6" name="Option Button 2">
          <controlPr defaultSize="0" autoFill="0" autoLine="0" autoPict="0">
            <anchor moveWithCells="1">
              <from>
                <xdr:col>2</xdr:col>
                <xdr:colOff>200025</xdr:colOff>
                <xdr:row>4</xdr:row>
                <xdr:rowOff>161925</xdr:rowOff>
              </from>
              <to>
                <xdr:col>5</xdr:col>
                <xdr:colOff>123825</xdr:colOff>
                <xdr:row>5</xdr:row>
                <xdr:rowOff>304800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5" r:id="rId7" name="Group Box 3">
          <controlPr defaultSize="0" autoFill="0" autoPict="0">
            <anchor moveWithCells="1">
              <from>
                <xdr:col>2</xdr:col>
                <xdr:colOff>66675</xdr:colOff>
                <xdr:row>9</xdr:row>
                <xdr:rowOff>133350</xdr:rowOff>
              </from>
              <to>
                <xdr:col>5</xdr:col>
                <xdr:colOff>552450</xdr:colOff>
                <xdr:row>14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8" name="Group Box 4">
          <controlPr defaultSize="0" autoFill="0" autoPict="0">
            <anchor moveWithCells="1">
              <from>
                <xdr:col>2</xdr:col>
                <xdr:colOff>28575</xdr:colOff>
                <xdr:row>15</xdr:row>
                <xdr:rowOff>57150</xdr:rowOff>
              </from>
              <to>
                <xdr:col>5</xdr:col>
                <xdr:colOff>552450</xdr:colOff>
                <xdr:row>18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7" r:id="rId9" name="Group Box 5">
          <controlPr defaultSize="0" autoFill="0" autoPict="0">
            <anchor moveWithCells="1">
              <from>
                <xdr:col>1</xdr:col>
                <xdr:colOff>676275</xdr:colOff>
                <xdr:row>19</xdr:row>
                <xdr:rowOff>95250</xdr:rowOff>
              </from>
              <to>
                <xdr:col>5</xdr:col>
                <xdr:colOff>552450</xdr:colOff>
                <xdr:row>23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8" r:id="rId10" name="Option Button 6">
          <controlPr defaultSize="0" autoFill="0" autoLine="0" autoPict="0">
            <anchor moveWithCells="1">
              <from>
                <xdr:col>2</xdr:col>
                <xdr:colOff>133350</xdr:colOff>
                <xdr:row>10</xdr:row>
                <xdr:rowOff>38100</xdr:rowOff>
              </from>
              <to>
                <xdr:col>3</xdr:col>
                <xdr:colOff>342900</xdr:colOff>
                <xdr:row>11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9" r:id="rId11" name="Option Button 7">
          <controlPr defaultSize="0" autoFill="0" autoLine="0" autoPict="0">
            <anchor moveWithCells="1">
              <from>
                <xdr:col>2</xdr:col>
                <xdr:colOff>161925</xdr:colOff>
                <xdr:row>11</xdr:row>
                <xdr:rowOff>285750</xdr:rowOff>
              </from>
              <to>
                <xdr:col>3</xdr:col>
                <xdr:colOff>276225</xdr:colOff>
                <xdr:row>13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200" r:id="rId12" name="Option Button 8">
          <controlPr defaultSize="0" autoFill="0" autoLine="0" autoPict="0">
            <anchor moveWithCells="1">
              <from>
                <xdr:col>2</xdr:col>
                <xdr:colOff>228600</xdr:colOff>
                <xdr:row>16</xdr:row>
                <xdr:rowOff>47625</xdr:rowOff>
              </from>
              <to>
                <xdr:col>4</xdr:col>
                <xdr:colOff>104775</xdr:colOff>
                <xdr:row>17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201" r:id="rId13" name="Option Button 9">
          <controlPr defaultSize="0" autoFill="0" autoLine="0" autoPict="0">
            <anchor moveWithCells="1">
              <from>
                <xdr:col>2</xdr:col>
                <xdr:colOff>381000</xdr:colOff>
                <xdr:row>17</xdr:row>
                <xdr:rowOff>19050</xdr:rowOff>
              </from>
              <to>
                <xdr:col>4</xdr:col>
                <xdr:colOff>209550</xdr:colOff>
                <xdr:row>18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203" r:id="rId14" name="Option Button 11">
          <controlPr defaultSize="0" autoFill="0" autoLine="0" autoPict="0">
            <anchor moveWithCells="1">
              <from>
                <xdr:col>2</xdr:col>
                <xdr:colOff>285750</xdr:colOff>
                <xdr:row>3</xdr:row>
                <xdr:rowOff>0</xdr:rowOff>
              </from>
              <to>
                <xdr:col>4</xdr:col>
                <xdr:colOff>219075</xdr:colOff>
                <xdr:row>3</xdr:row>
                <xdr:rowOff>200025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a,b,c,d</vt:lpstr>
      <vt:lpstr>e,f</vt:lpstr>
      <vt:lpstr>Q10</vt:lpstr>
      <vt:lpstr>q11</vt:lpstr>
      <vt:lpstr>q12</vt:lpstr>
      <vt:lpstr>q13</vt:lpstr>
      <vt:lpstr>q13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ohene</dc:creator>
  <cp:lastModifiedBy>Michael Aboagye</cp:lastModifiedBy>
  <dcterms:created xsi:type="dcterms:W3CDTF">2024-07-31T17:59:29Z</dcterms:created>
  <dcterms:modified xsi:type="dcterms:W3CDTF">2024-08-29T14:52:15Z</dcterms:modified>
</cp:coreProperties>
</file>