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125" windowHeight="12330" activeTab="1"/>
  </bookViews>
  <sheets>
    <sheet name="Initialization" sheetId="1" r:id="rId1"/>
    <sheet name="Records" sheetId="2" r:id="rId2"/>
    <sheet name="Final Report" sheetId="3" state="hidden" r:id="rId3"/>
    <sheet name="FEED_DASHBOARD" sheetId="4" r:id="rId4"/>
    <sheet name="CHICK_DASHBOARD" sheetId="5" r:id="rId5"/>
    <sheet name="SALES_DASBOARD" sheetId="6" state="hidden" r:id="rId6"/>
  </sheets>
  <calcPr calcId="144525"/>
  <pivotCaches>
    <pivotCache cacheId="0" r:id="rId10"/>
  </pivotCaches>
</workbook>
</file>

<file path=xl/sharedStrings.xml><?xml version="1.0" encoding="utf-8"?>
<sst xmlns="http://schemas.openxmlformats.org/spreadsheetml/2006/main" count="222" uniqueCount="91">
  <si>
    <t xml:space="preserve">Layer Farm Management </t>
  </si>
  <si>
    <t>One time Initialization when Flock Arrives</t>
  </si>
  <si>
    <t>Breed of Flock</t>
  </si>
  <si>
    <t>Cobb 500</t>
  </si>
  <si>
    <t>Date of Arrival of Chicks</t>
  </si>
  <si>
    <t>No of Chicks</t>
  </si>
  <si>
    <t>Extra Chicks Provide by Company</t>
  </si>
  <si>
    <t>Price per Chick</t>
  </si>
  <si>
    <t>Age of Chicks (Days)</t>
  </si>
  <si>
    <t>Only on Change Entries</t>
  </si>
  <si>
    <t>Daily Entries</t>
  </si>
  <si>
    <t>Feed Reports</t>
  </si>
  <si>
    <t>Expenditure Reports</t>
  </si>
  <si>
    <t>Daily</t>
  </si>
  <si>
    <t>Sale Entries</t>
  </si>
  <si>
    <t>Income Reports</t>
  </si>
  <si>
    <t>S.No</t>
  </si>
  <si>
    <t>Date</t>
  </si>
  <si>
    <t>Age in Days</t>
  </si>
  <si>
    <t>Opening Birds</t>
  </si>
  <si>
    <t>Type of Feed</t>
  </si>
  <si>
    <t>Cost of Feed per KG (GHS)</t>
  </si>
  <si>
    <t>Average Body Weight per Bird in grams</t>
  </si>
  <si>
    <t>Current Feed in KGs</t>
  </si>
  <si>
    <t>Deaths</t>
  </si>
  <si>
    <t>CUMM. DEATHS</t>
  </si>
  <si>
    <t>Closing Birds</t>
  </si>
  <si>
    <t>Feed per bird in Grams</t>
  </si>
  <si>
    <t>Total Feed per Bird till Date in Grams</t>
  </si>
  <si>
    <t>Total Feed in KGs Till Date</t>
  </si>
  <si>
    <t>Expenditure on Daily Feed (GHS)</t>
  </si>
  <si>
    <t>Total Expenditure on Feed till Date (GHS)</t>
  </si>
  <si>
    <t>FCR</t>
  </si>
  <si>
    <t>No of Birds Sold</t>
  </si>
  <si>
    <t>Birds Sold in (Kgs)</t>
  </si>
  <si>
    <r>
      <t>Selling Price per (</t>
    </r>
    <r>
      <rPr>
        <b/>
        <i/>
        <sz val="18"/>
        <color rgb="FF7030A0"/>
        <rFont val="Open Sans"/>
        <charset val="134"/>
      </rPr>
      <t>KG)</t>
    </r>
  </si>
  <si>
    <t>Current Income (birds)</t>
  </si>
  <si>
    <t>No. of Eggs Sold</t>
  </si>
  <si>
    <t>Eggs Sold in (Crates)</t>
  </si>
  <si>
    <t>Selling Price per (Crate)</t>
  </si>
  <si>
    <t>Current Income (eggs)</t>
  </si>
  <si>
    <t>Total Income till Date</t>
  </si>
  <si>
    <t>Remarks</t>
  </si>
  <si>
    <t>Starter</t>
  </si>
  <si>
    <t>grower</t>
  </si>
  <si>
    <t>finisher</t>
  </si>
  <si>
    <t>Pre-lay feed</t>
  </si>
  <si>
    <t>TOTAL</t>
  </si>
  <si>
    <t>Expenditure Report</t>
  </si>
  <si>
    <t>Livabilty Percentage</t>
  </si>
  <si>
    <t>Expenditure Type</t>
  </si>
  <si>
    <t>Amount</t>
  </si>
  <si>
    <t>REMARKS:</t>
  </si>
  <si>
    <t>Chicks Purchase Cost</t>
  </si>
  <si>
    <t>Automatic Calculations</t>
  </si>
  <si>
    <t>Feed Cost</t>
  </si>
  <si>
    <t>Vaccine Cost</t>
  </si>
  <si>
    <t>Enter Cost Amount Here (From Accounting Software)</t>
  </si>
  <si>
    <t>Electricity Bill + Generator Petrol Cost</t>
  </si>
  <si>
    <t>Labor Cost</t>
  </si>
  <si>
    <t>Other Expenses</t>
  </si>
  <si>
    <t>Total Expenditure</t>
  </si>
  <si>
    <t>Income Report</t>
  </si>
  <si>
    <t>Enter Current Selling Price of Eggs in Market to Calculate Estimated Income from Remaining Eggs in Farm</t>
  </si>
  <si>
    <t>Income Type</t>
  </si>
  <si>
    <t>Total Income from Selling of Birds</t>
  </si>
  <si>
    <t>Total Income from Selling of Eggs</t>
  </si>
  <si>
    <r>
      <rPr>
        <sz val="22"/>
        <color rgb="FF000000"/>
        <rFont val="Calibri"/>
        <charset val="134"/>
      </rPr>
      <t xml:space="preserve">Estimated income from Selling Remaining Eggs
</t>
    </r>
    <r>
      <rPr>
        <i/>
        <sz val="22"/>
        <color rgb="FF000000"/>
        <rFont val="Calibri"/>
        <charset val="134"/>
      </rPr>
      <t>(Calculated with Current Selling Price)</t>
    </r>
  </si>
  <si>
    <r>
      <rPr>
        <sz val="22"/>
        <color rgb="FF000000"/>
        <rFont val="Calibri"/>
        <charset val="134"/>
      </rPr>
      <t xml:space="preserve">Estimated income from Selling Remaining Birds
</t>
    </r>
    <r>
      <rPr>
        <i/>
        <sz val="22"/>
        <color rgb="FF000000"/>
        <rFont val="Calibri"/>
        <charset val="134"/>
      </rPr>
      <t>(Calculated with Current Selling Price)</t>
    </r>
  </si>
  <si>
    <t>Current Selling Price Per KG</t>
  </si>
  <si>
    <t>Enter Cost Amount Here</t>
  </si>
  <si>
    <t>Gross Profit - EBITDA</t>
  </si>
  <si>
    <t>EBITDA --&gt; Earnings before interest, taxes, depreciation and amortization</t>
  </si>
  <si>
    <t>Net Profit</t>
  </si>
  <si>
    <t>Approximately $600 USD.</t>
  </si>
  <si>
    <t>FEED INFORMATION</t>
  </si>
  <si>
    <t>OPENING CHICKS</t>
  </si>
  <si>
    <t>TOTAL DEATHS</t>
  </si>
  <si>
    <t>CLOSING</t>
  </si>
  <si>
    <t>Row Labels</t>
  </si>
  <si>
    <t>Sum of Deaths</t>
  </si>
  <si>
    <t>2022</t>
  </si>
  <si>
    <t>Qtr3</t>
  </si>
  <si>
    <t>Qtr4</t>
  </si>
  <si>
    <t>2023</t>
  </si>
  <si>
    <t>Qtr1</t>
  </si>
  <si>
    <t>Grand Total</t>
  </si>
  <si>
    <t>TOTAL SALES (BIRDS)</t>
  </si>
  <si>
    <t>TOTAL SALES (EGGS)</t>
  </si>
  <si>
    <t>TOTAL QUANTITY (BIRDS)</t>
  </si>
  <si>
    <t>TOTAL QUANTITY (EGGS)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</si>
</sst>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3" formatCode="_-* #,##0.00_-;\-* #,##0.00_-;_-* &quot;-&quot;??_-;_-@_-"/>
    <numFmt numFmtId="178" formatCode="[$GHS]\ #,##0.00"/>
    <numFmt numFmtId="179" formatCode="0.00_);[Red]\(0.00\)"/>
  </numFmts>
  <fonts count="60">
    <font>
      <sz val="11"/>
      <name val="Calibri"/>
      <charset val="134"/>
    </font>
    <font>
      <sz val="26"/>
      <name val="Calibri"/>
      <charset val="134"/>
    </font>
    <font>
      <sz val="16"/>
      <name val="Calibri"/>
      <charset val="134"/>
    </font>
    <font>
      <b/>
      <sz val="14"/>
      <name val="Calibri"/>
      <charset val="134"/>
    </font>
    <font>
      <sz val="48"/>
      <name val="Arial Black"/>
      <charset val="134"/>
    </font>
    <font>
      <b/>
      <sz val="18"/>
      <name val="Calibri"/>
      <charset val="134"/>
    </font>
    <font>
      <b/>
      <sz val="22"/>
      <color rgb="FF000000"/>
      <name val="Calibri"/>
      <charset val="134"/>
    </font>
    <font>
      <sz val="22"/>
      <name val="Calibri"/>
      <charset val="134"/>
    </font>
    <font>
      <sz val="24"/>
      <color rgb="FF000000"/>
      <name val="Calibri"/>
      <charset val="134"/>
    </font>
    <font>
      <b/>
      <sz val="26"/>
      <color theme="0"/>
      <name val="Calibri"/>
      <charset val="134"/>
    </font>
    <font>
      <sz val="22"/>
      <color rgb="FF000000"/>
      <name val="Calibri"/>
      <charset val="134"/>
    </font>
    <font>
      <b/>
      <sz val="22"/>
      <color rgb="FFFF0000"/>
      <name val="Calibri"/>
      <charset val="134"/>
    </font>
    <font>
      <b/>
      <sz val="22"/>
      <color theme="4" tint="0.799951170384838"/>
      <name val="Calibri"/>
      <charset val="134"/>
    </font>
    <font>
      <b/>
      <sz val="22"/>
      <color rgb="FFFFFFFF"/>
      <name val="Calibri"/>
      <charset val="134"/>
    </font>
    <font>
      <sz val="22"/>
      <color rgb="FF9C5700"/>
      <name val="Calibri"/>
      <charset val="134"/>
      <scheme val="minor"/>
    </font>
    <font>
      <b/>
      <sz val="22"/>
      <name val="Calibri"/>
      <charset val="134"/>
    </font>
    <font>
      <sz val="18"/>
      <color rgb="FF9C5700"/>
      <name val="Calibri"/>
      <charset val="134"/>
      <scheme val="minor"/>
    </font>
    <font>
      <sz val="18"/>
      <color rgb="FF000000"/>
      <name val="Open Sans"/>
      <charset val="134"/>
    </font>
    <font>
      <sz val="18"/>
      <name val="Open Sans"/>
      <charset val="134"/>
    </font>
    <font>
      <b/>
      <sz val="18"/>
      <color rgb="FF000000"/>
      <name val="Open Sans"/>
      <charset val="134"/>
    </font>
    <font>
      <b/>
      <sz val="18"/>
      <name val="Open Sans"/>
      <charset val="134"/>
    </font>
    <font>
      <b/>
      <i/>
      <sz val="18"/>
      <color rgb="FFFF0000"/>
      <name val="Open Sans"/>
      <charset val="134"/>
    </font>
    <font>
      <b/>
      <i/>
      <sz val="18"/>
      <color rgb="FF000000"/>
      <name val="Open Sans"/>
      <charset val="134"/>
    </font>
    <font>
      <b/>
      <i/>
      <sz val="18"/>
      <color rgb="FFFFFFFF"/>
      <name val="Open Sans"/>
      <charset val="134"/>
    </font>
    <font>
      <b/>
      <sz val="18"/>
      <color rgb="FFFFFFFF"/>
      <name val="Open Sans"/>
      <charset val="134"/>
    </font>
    <font>
      <b/>
      <sz val="18"/>
      <color rgb="FF7030A0"/>
      <name val="Open Sans"/>
      <charset val="134"/>
    </font>
    <font>
      <b/>
      <sz val="18"/>
      <color theme="0" tint="-0.14996795556505"/>
      <name val="Open Sans"/>
      <charset val="134"/>
    </font>
    <font>
      <sz val="18"/>
      <color theme="0"/>
      <name val="Open Sans"/>
      <charset val="134"/>
    </font>
    <font>
      <b/>
      <sz val="24"/>
      <color rgb="FF000000"/>
      <name val="Open Sans"/>
      <charset val="134"/>
    </font>
    <font>
      <sz val="24"/>
      <name val="Open Sans"/>
      <charset val="134"/>
    </font>
    <font>
      <sz val="11"/>
      <name val="Open Sans"/>
      <charset val="134"/>
    </font>
    <font>
      <b/>
      <sz val="28"/>
      <color theme="0"/>
      <name val="Open Sans"/>
      <charset val="134"/>
    </font>
    <font>
      <sz val="20"/>
      <color theme="1"/>
      <name val="Open Sans"/>
      <charset val="134"/>
    </font>
    <font>
      <sz val="24"/>
      <color theme="9" tint="-0.25"/>
      <name val="Open Sans"/>
      <charset val="134"/>
    </font>
    <font>
      <b/>
      <sz val="24"/>
      <color theme="9" tint="-0.25"/>
      <name val="Open Sans"/>
      <charset val="134"/>
    </font>
    <font>
      <sz val="24"/>
      <color theme="3"/>
      <name val="Open San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9C57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sz val="18"/>
      <color theme="3"/>
      <name val="Cambria"/>
      <charset val="134"/>
      <scheme val="maj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22"/>
      <color rgb="FF000000"/>
      <name val="Calibri"/>
      <charset val="134"/>
    </font>
    <font>
      <b/>
      <i/>
      <sz val="18"/>
      <color rgb="FF7030A0"/>
      <name val="Open Sans"/>
      <charset val="134"/>
    </font>
  </fonts>
  <fills count="5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rgb="FF25406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18B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17375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E2F28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8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36" fillId="0" borderId="0" applyFont="0" applyFill="0" applyBorder="0" applyAlignment="0" applyProtection="0">
      <alignment vertical="center"/>
    </xf>
    <xf numFmtId="176" fontId="36" fillId="0" borderId="0" applyFont="0" applyFill="0" applyBorder="0" applyAlignment="0" applyProtection="0">
      <alignment vertical="center"/>
    </xf>
    <xf numFmtId="177" fontId="36" fillId="0" borderId="0" applyFont="0" applyFill="0" applyBorder="0" applyAlignment="0" applyProtection="0">
      <alignment vertical="center"/>
    </xf>
    <xf numFmtId="9" fontId="43" fillId="0" borderId="0">
      <protection locked="0"/>
    </xf>
    <xf numFmtId="0" fontId="42" fillId="0" borderId="0" applyNumberFormat="0" applyFill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40" borderId="41" applyNumberFormat="0" applyAlignment="0" applyProtection="0">
      <alignment vertical="center"/>
    </xf>
    <xf numFmtId="0" fontId="41" fillId="0" borderId="39" applyNumberFormat="0" applyFill="0" applyAlignment="0" applyProtection="0">
      <alignment vertical="center"/>
    </xf>
    <xf numFmtId="0" fontId="36" fillId="41" borderId="42" applyNumberFormat="0" applyFont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center"/>
    </xf>
    <xf numFmtId="0" fontId="50" fillId="0" borderId="39" applyNumberFormat="0" applyFill="0" applyAlignment="0" applyProtection="0">
      <alignment vertical="center"/>
    </xf>
    <xf numFmtId="0" fontId="51" fillId="0" borderId="43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6" fillId="39" borderId="40" applyNumberFormat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5" fillId="46" borderId="45" applyNumberFormat="0" applyAlignment="0" applyProtection="0">
      <alignment vertical="center"/>
    </xf>
    <xf numFmtId="0" fontId="56" fillId="50" borderId="0" applyNumberFormat="0" applyBorder="0" applyAlignment="0" applyProtection="0"/>
    <xf numFmtId="0" fontId="57" fillId="46" borderId="40" applyNumberFormat="0" applyAlignment="0" applyProtection="0">
      <alignment vertical="center"/>
    </xf>
    <xf numFmtId="0" fontId="53" fillId="0" borderId="44" applyNumberFormat="0" applyFill="0" applyAlignment="0" applyProtection="0">
      <alignment vertical="center"/>
    </xf>
    <xf numFmtId="0" fontId="40" fillId="0" borderId="38" applyNumberFormat="0" applyFill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39" fillId="11" borderId="0" applyNumberFormat="0" applyBorder="0" applyAlignment="0" applyProtection="0"/>
    <xf numFmtId="0" fontId="37" fillId="5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</cellStyleXfs>
  <cellXfs count="17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8" fillId="3" borderId="4" xfId="0" applyFont="1" applyFill="1" applyBorder="1" applyAlignment="1">
      <alignment horizontal="center"/>
    </xf>
    <xf numFmtId="9" fontId="9" fillId="4" borderId="5" xfId="6" applyFont="1" applyFill="1" applyBorder="1" applyAlignment="1" applyProtection="1">
      <alignment horizontal="center"/>
    </xf>
    <xf numFmtId="0" fontId="6" fillId="0" borderId="6" xfId="0" applyFont="1" applyBorder="1" applyAlignment="1"/>
    <xf numFmtId="0" fontId="6" fillId="0" borderId="4" xfId="0" applyFont="1" applyBorder="1" applyAlignment="1"/>
    <xf numFmtId="0" fontId="6" fillId="0" borderId="7" xfId="0" applyFont="1" applyBorder="1" applyAlignment="1"/>
    <xf numFmtId="0" fontId="10" fillId="0" borderId="6" xfId="0" applyFont="1" applyBorder="1" applyAlignment="1">
      <alignment horizontal="center"/>
    </xf>
    <xf numFmtId="0" fontId="10" fillId="0" borderId="4" xfId="0" applyFont="1" applyBorder="1" applyAlignment="1"/>
    <xf numFmtId="178" fontId="6" fillId="5" borderId="7" xfId="2" applyNumberFormat="1" applyFont="1" applyFill="1" applyBorder="1" applyAlignment="1">
      <alignment horizontal="left" indent="4"/>
    </xf>
    <xf numFmtId="0" fontId="10" fillId="0" borderId="8" xfId="0" applyFont="1" applyBorder="1" applyAlignment="1">
      <alignment horizontal="center"/>
    </xf>
    <xf numFmtId="0" fontId="10" fillId="6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0" fillId="6" borderId="9" xfId="0" applyFont="1" applyFill="1" applyBorder="1" applyAlignment="1">
      <alignment horizontal="center" vertical="center"/>
    </xf>
    <xf numFmtId="178" fontId="11" fillId="7" borderId="7" xfId="2" applyNumberFormat="1" applyFont="1" applyFill="1" applyBorder="1" applyAlignment="1">
      <alignment horizontal="left" indent="4"/>
    </xf>
    <xf numFmtId="0" fontId="10" fillId="8" borderId="8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/>
    </xf>
    <xf numFmtId="0" fontId="10" fillId="8" borderId="10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178" fontId="6" fillId="0" borderId="7" xfId="2" applyNumberFormat="1" applyFont="1" applyBorder="1" applyAlignment="1">
      <alignment horizontal="left" indent="4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9" borderId="13" xfId="0" applyFont="1" applyFill="1" applyBorder="1" applyAlignment="1">
      <alignment horizontal="center" vertical="center" wrapText="1"/>
    </xf>
    <xf numFmtId="0" fontId="12" fillId="9" borderId="14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12" fillId="9" borderId="15" xfId="0" applyFont="1" applyFill="1" applyBorder="1" applyAlignment="1">
      <alignment horizontal="center" vertical="center" wrapText="1"/>
    </xf>
    <xf numFmtId="0" fontId="12" fillId="9" borderId="16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43" fontId="6" fillId="0" borderId="7" xfId="2" applyFont="1" applyBorder="1" applyAlignment="1">
      <alignment horizontal="left" vertical="center"/>
    </xf>
    <xf numFmtId="0" fontId="10" fillId="0" borderId="13" xfId="0" applyFont="1" applyBorder="1" applyAlignment="1">
      <alignment horizontal="center"/>
    </xf>
    <xf numFmtId="0" fontId="10" fillId="6" borderId="1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vertical="center"/>
    </xf>
    <xf numFmtId="43" fontId="6" fillId="0" borderId="19" xfId="2" applyFont="1" applyBorder="1" applyAlignment="1">
      <alignment horizontal="left" vertical="center"/>
    </xf>
    <xf numFmtId="0" fontId="10" fillId="0" borderId="15" xfId="0" applyFont="1" applyBorder="1" applyAlignment="1">
      <alignment horizontal="center"/>
    </xf>
    <xf numFmtId="0" fontId="10" fillId="6" borderId="15" xfId="0" applyFont="1" applyFill="1" applyBorder="1" applyAlignment="1">
      <alignment horizontal="center" vertical="center"/>
    </xf>
    <xf numFmtId="0" fontId="10" fillId="0" borderId="18" xfId="0" applyFont="1" applyBorder="1" applyAlignment="1">
      <alignment vertical="center" wrapText="1"/>
    </xf>
    <xf numFmtId="0" fontId="12" fillId="9" borderId="20" xfId="0" applyFont="1" applyFill="1" applyBorder="1" applyAlignment="1">
      <alignment horizontal="center" vertical="center" wrapText="1"/>
    </xf>
    <xf numFmtId="0" fontId="12" fillId="9" borderId="21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vertical="center" wrapText="1"/>
    </xf>
    <xf numFmtId="0" fontId="10" fillId="0" borderId="20" xfId="0" applyFont="1" applyBorder="1" applyAlignment="1">
      <alignment horizontal="center"/>
    </xf>
    <xf numFmtId="0" fontId="10" fillId="6" borderId="10" xfId="0" applyFont="1" applyFill="1" applyBorder="1" applyAlignment="1">
      <alignment horizontal="center" vertical="center"/>
    </xf>
    <xf numFmtId="0" fontId="10" fillId="0" borderId="24" xfId="0" applyFont="1" applyBorder="1">
      <alignment vertical="center"/>
    </xf>
    <xf numFmtId="178" fontId="6" fillId="8" borderId="25" xfId="2" applyNumberFormat="1" applyFont="1" applyFill="1" applyBorder="1" applyAlignment="1">
      <alignment horizontal="left" indent="4"/>
    </xf>
    <xf numFmtId="0" fontId="10" fillId="0" borderId="26" xfId="0" applyFont="1" applyBorder="1" applyAlignment="1"/>
    <xf numFmtId="0" fontId="13" fillId="10" borderId="27" xfId="0" applyFont="1" applyFill="1" applyBorder="1" applyAlignment="1">
      <alignment horizontal="center" vertical="center"/>
    </xf>
    <xf numFmtId="0" fontId="13" fillId="10" borderId="28" xfId="0" applyFont="1" applyFill="1" applyBorder="1" applyAlignment="1">
      <alignment horizontal="center" vertical="center"/>
    </xf>
    <xf numFmtId="0" fontId="14" fillId="11" borderId="26" xfId="30" applyFont="1" applyBorder="1" applyAlignment="1">
      <alignment vertical="center"/>
    </xf>
    <xf numFmtId="0" fontId="14" fillId="11" borderId="29" xfId="30" applyFont="1" applyBorder="1" applyAlignment="1">
      <alignment vertical="center"/>
    </xf>
    <xf numFmtId="0" fontId="14" fillId="11" borderId="5" xfId="3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15" fillId="0" borderId="0" xfId="0" applyFont="1" applyAlignment="1">
      <alignment horizontal="left" vertical="center"/>
    </xf>
    <xf numFmtId="0" fontId="13" fillId="12" borderId="27" xfId="0" applyFont="1" applyFill="1" applyBorder="1" applyAlignment="1">
      <alignment horizontal="center" vertical="center"/>
    </xf>
    <xf numFmtId="0" fontId="13" fillId="12" borderId="28" xfId="0" applyFont="1" applyFill="1" applyBorder="1" applyAlignment="1">
      <alignment horizontal="center" vertical="center"/>
    </xf>
    <xf numFmtId="0" fontId="16" fillId="11" borderId="26" xfId="30" applyFont="1" applyBorder="1" applyAlignment="1">
      <alignment vertical="center"/>
    </xf>
    <xf numFmtId="0" fontId="15" fillId="13" borderId="0" xfId="0" applyFont="1" applyFill="1" applyAlignment="1">
      <alignment horizontal="center" vertical="center"/>
    </xf>
    <xf numFmtId="0" fontId="7" fillId="6" borderId="4" xfId="0" applyFont="1" applyFill="1" applyBorder="1" applyAlignment="1">
      <alignment horizontal="left" vertical="top" wrapText="1" indent="1"/>
    </xf>
    <xf numFmtId="0" fontId="10" fillId="8" borderId="30" xfId="0" applyFont="1" applyFill="1" applyBorder="1">
      <alignment vertical="center"/>
    </xf>
    <xf numFmtId="0" fontId="17" fillId="0" borderId="0" xfId="0" applyFont="1" applyAlignment="1">
      <alignment wrapText="1"/>
    </xf>
    <xf numFmtId="43" fontId="0" fillId="0" borderId="0" xfId="2">
      <alignment vertical="center"/>
    </xf>
    <xf numFmtId="0" fontId="18" fillId="0" borderId="0" xfId="0" applyFont="1">
      <alignment vertical="center"/>
    </xf>
    <xf numFmtId="0" fontId="19" fillId="0" borderId="0" xfId="0" applyFont="1" applyAlignment="1"/>
    <xf numFmtId="0" fontId="20" fillId="0" borderId="31" xfId="0" applyFont="1" applyFill="1" applyBorder="1">
      <alignment vertical="center"/>
    </xf>
    <xf numFmtId="0" fontId="21" fillId="14" borderId="11" xfId="0" applyFont="1" applyFill="1" applyBorder="1" applyAlignment="1">
      <alignment horizontal="center"/>
    </xf>
    <xf numFmtId="0" fontId="21" fillId="14" borderId="31" xfId="0" applyFont="1" applyFill="1" applyBorder="1" applyAlignment="1">
      <alignment horizontal="center"/>
    </xf>
    <xf numFmtId="0" fontId="21" fillId="14" borderId="32" xfId="0" applyFont="1" applyFill="1" applyBorder="1" applyAlignment="1">
      <alignment horizontal="center"/>
    </xf>
    <xf numFmtId="0" fontId="19" fillId="0" borderId="28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19" fillId="15" borderId="2" xfId="0" applyFont="1" applyFill="1" applyBorder="1" applyAlignment="1">
      <alignment horizontal="center" vertical="center" wrapText="1"/>
    </xf>
    <xf numFmtId="0" fontId="19" fillId="15" borderId="3" xfId="0" applyFont="1" applyFill="1" applyBorder="1" applyAlignment="1">
      <alignment horizontal="center" vertical="center" wrapText="1"/>
    </xf>
    <xf numFmtId="0" fontId="19" fillId="16" borderId="6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/>
    </xf>
    <xf numFmtId="15" fontId="17" fillId="0" borderId="4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179" fontId="17" fillId="15" borderId="4" xfId="0" applyNumberFormat="1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3" fontId="17" fillId="16" borderId="6" xfId="0" applyNumberFormat="1" applyFont="1" applyFill="1" applyBorder="1" applyAlignment="1">
      <alignment horizontal="center" vertical="center"/>
    </xf>
    <xf numFmtId="0" fontId="17" fillId="16" borderId="6" xfId="0" applyFont="1" applyFill="1" applyBorder="1" applyAlignment="1">
      <alignment horizontal="center" vertical="center"/>
    </xf>
    <xf numFmtId="0" fontId="19" fillId="0" borderId="31" xfId="0" applyFont="1" applyBorder="1" applyAlignment="1"/>
    <xf numFmtId="0" fontId="22" fillId="17" borderId="11" xfId="0" applyFont="1" applyFill="1" applyBorder="1" applyAlignment="1">
      <alignment horizontal="center"/>
    </xf>
    <xf numFmtId="0" fontId="22" fillId="17" borderId="31" xfId="0" applyFont="1" applyFill="1" applyBorder="1" applyAlignment="1">
      <alignment horizontal="center"/>
    </xf>
    <xf numFmtId="0" fontId="22" fillId="17" borderId="32" xfId="0" applyFont="1" applyFill="1" applyBorder="1" applyAlignment="1">
      <alignment horizontal="center"/>
    </xf>
    <xf numFmtId="0" fontId="19" fillId="16" borderId="27" xfId="0" applyFont="1" applyFill="1" applyBorder="1" applyAlignment="1">
      <alignment horizontal="center" vertical="center" wrapText="1"/>
    </xf>
    <xf numFmtId="0" fontId="19" fillId="16" borderId="4" xfId="0" applyFont="1" applyFill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17" borderId="6" xfId="0" applyFont="1" applyFill="1" applyBorder="1" applyAlignment="1">
      <alignment horizontal="center" vertical="center" wrapText="1"/>
    </xf>
    <xf numFmtId="0" fontId="19" fillId="17" borderId="33" xfId="0" applyFont="1" applyFill="1" applyBorder="1" applyAlignment="1">
      <alignment horizontal="center" vertical="center" wrapText="1"/>
    </xf>
    <xf numFmtId="0" fontId="19" fillId="17" borderId="7" xfId="0" applyFont="1" applyFill="1" applyBorder="1" applyAlignment="1">
      <alignment horizontal="center" vertical="center" wrapText="1"/>
    </xf>
    <xf numFmtId="0" fontId="19" fillId="18" borderId="7" xfId="0" applyFont="1" applyFill="1" applyBorder="1" applyAlignment="1">
      <alignment horizontal="center" vertical="center" wrapText="1"/>
    </xf>
    <xf numFmtId="0" fontId="17" fillId="16" borderId="27" xfId="0" applyFont="1" applyFill="1" applyBorder="1" applyAlignment="1">
      <alignment horizontal="center" vertical="center"/>
    </xf>
    <xf numFmtId="0" fontId="17" fillId="16" borderId="4" xfId="0" applyFont="1" applyFill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1" fontId="17" fillId="17" borderId="6" xfId="0" applyNumberFormat="1" applyFont="1" applyFill="1" applyBorder="1" applyAlignment="1">
      <alignment horizontal="center" vertical="center"/>
    </xf>
    <xf numFmtId="1" fontId="17" fillId="17" borderId="33" xfId="0" applyNumberFormat="1" applyFont="1" applyFill="1" applyBorder="1" applyAlignment="1">
      <alignment horizontal="center" vertical="center"/>
    </xf>
    <xf numFmtId="0" fontId="17" fillId="17" borderId="7" xfId="0" applyFont="1" applyFill="1" applyBorder="1" applyAlignment="1">
      <alignment horizontal="center" vertical="center"/>
    </xf>
    <xf numFmtId="179" fontId="17" fillId="17" borderId="6" xfId="0" applyNumberFormat="1" applyFont="1" applyFill="1" applyBorder="1" applyAlignment="1">
      <alignment horizontal="center" vertical="center"/>
    </xf>
    <xf numFmtId="179" fontId="17" fillId="18" borderId="7" xfId="0" applyNumberFormat="1" applyFont="1" applyFill="1" applyBorder="1" applyAlignment="1">
      <alignment horizontal="center" vertical="center"/>
    </xf>
    <xf numFmtId="0" fontId="23" fillId="19" borderId="34" xfId="0" applyFont="1" applyFill="1" applyBorder="1" applyAlignment="1">
      <alignment horizontal="center"/>
    </xf>
    <xf numFmtId="0" fontId="21" fillId="14" borderId="1" xfId="0" applyFont="1" applyFill="1" applyBorder="1" applyAlignment="1">
      <alignment horizontal="center"/>
    </xf>
    <xf numFmtId="0" fontId="21" fillId="14" borderId="2" xfId="0" applyFont="1" applyFill="1" applyBorder="1" applyAlignment="1">
      <alignment horizontal="center"/>
    </xf>
    <xf numFmtId="0" fontId="21" fillId="14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34" xfId="0" applyFont="1" applyFill="1" applyBorder="1" applyAlignment="1">
      <alignment horizontal="center"/>
    </xf>
    <xf numFmtId="0" fontId="24" fillId="19" borderId="33" xfId="0" applyFont="1" applyFill="1" applyBorder="1" applyAlignment="1">
      <alignment horizontal="center" vertical="center" wrapText="1"/>
    </xf>
    <xf numFmtId="0" fontId="25" fillId="14" borderId="6" xfId="0" applyFont="1" applyFill="1" applyBorder="1" applyAlignment="1">
      <alignment horizontal="center" vertical="center" wrapText="1"/>
    </xf>
    <xf numFmtId="0" fontId="25" fillId="14" borderId="4" xfId="0" applyFont="1" applyFill="1" applyBorder="1" applyAlignment="1">
      <alignment horizontal="center" vertical="center" wrapText="1"/>
    </xf>
    <xf numFmtId="0" fontId="25" fillId="14" borderId="7" xfId="0" applyFont="1" applyFill="1" applyBorder="1" applyAlignment="1">
      <alignment horizontal="center" vertical="center" wrapText="1"/>
    </xf>
    <xf numFmtId="0" fontId="19" fillId="20" borderId="6" xfId="0" applyFont="1" applyFill="1" applyBorder="1" applyAlignment="1">
      <alignment horizontal="center" vertical="center" wrapText="1"/>
    </xf>
    <xf numFmtId="0" fontId="19" fillId="21" borderId="4" xfId="0" applyFont="1" applyFill="1" applyBorder="1" applyAlignment="1">
      <alignment horizontal="center" vertical="center" wrapText="1"/>
    </xf>
    <xf numFmtId="2" fontId="24" fillId="19" borderId="33" xfId="0" applyNumberFormat="1" applyFont="1" applyFill="1" applyBorder="1" applyAlignment="1">
      <alignment horizontal="center" vertical="center"/>
    </xf>
    <xf numFmtId="0" fontId="17" fillId="22" borderId="6" xfId="0" applyFont="1" applyFill="1" applyBorder="1" applyAlignment="1">
      <alignment horizontal="center" vertical="center"/>
    </xf>
    <xf numFmtId="0" fontId="17" fillId="22" borderId="4" xfId="0" applyFont="1" applyFill="1" applyBorder="1" applyAlignment="1">
      <alignment horizontal="center" vertical="center"/>
    </xf>
    <xf numFmtId="178" fontId="17" fillId="22" borderId="7" xfId="0" applyNumberFormat="1" applyFont="1" applyFill="1" applyBorder="1" applyAlignment="1">
      <alignment horizontal="center" vertical="center"/>
    </xf>
    <xf numFmtId="178" fontId="17" fillId="23" borderId="6" xfId="0" applyNumberFormat="1" applyFont="1" applyFill="1" applyBorder="1" applyAlignment="1">
      <alignment horizontal="center" vertical="center"/>
    </xf>
    <xf numFmtId="178" fontId="17" fillId="24" borderId="4" xfId="0" applyNumberFormat="1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/>
    </xf>
    <xf numFmtId="0" fontId="26" fillId="25" borderId="4" xfId="0" applyFont="1" applyFill="1" applyBorder="1" applyAlignment="1">
      <alignment horizontal="center" vertical="center" wrapText="1"/>
    </xf>
    <xf numFmtId="0" fontId="19" fillId="26" borderId="7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178" fontId="17" fillId="23" borderId="4" xfId="0" applyNumberFormat="1" applyFont="1" applyFill="1" applyBorder="1" applyAlignment="1">
      <alignment horizontal="center" vertical="center"/>
    </xf>
    <xf numFmtId="178" fontId="17" fillId="26" borderId="27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15" fontId="17" fillId="0" borderId="18" xfId="0" applyNumberFormat="1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179" fontId="17" fillId="15" borderId="18" xfId="0" applyNumberFormat="1" applyFont="1" applyFill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1" fontId="17" fillId="17" borderId="17" xfId="0" applyNumberFormat="1" applyFont="1" applyFill="1" applyBorder="1" applyAlignment="1">
      <alignment horizontal="center" vertical="center"/>
    </xf>
    <xf numFmtId="0" fontId="17" fillId="22" borderId="17" xfId="0" applyFont="1" applyFill="1" applyBorder="1" applyAlignment="1">
      <alignment horizontal="center" vertical="center"/>
    </xf>
    <xf numFmtId="178" fontId="17" fillId="22" borderId="19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43" fontId="18" fillId="0" borderId="0" xfId="2" applyFont="1">
      <alignment vertical="center"/>
    </xf>
    <xf numFmtId="43" fontId="27" fillId="0" borderId="0" xfId="2" applyFont="1">
      <alignment vertical="center"/>
    </xf>
    <xf numFmtId="0" fontId="17" fillId="17" borderId="27" xfId="0" applyFont="1" applyFill="1" applyBorder="1" applyAlignment="1">
      <alignment horizontal="center" vertical="center"/>
    </xf>
    <xf numFmtId="0" fontId="28" fillId="0" borderId="0" xfId="0" applyFont="1" applyAlignment="1"/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27" borderId="27" xfId="16" applyFont="1" applyFill="1" applyBorder="1" applyAlignment="1">
      <alignment horizontal="left" vertical="center"/>
    </xf>
    <xf numFmtId="0" fontId="31" fillId="27" borderId="28" xfId="16" applyFont="1" applyFill="1" applyBorder="1" applyAlignment="1">
      <alignment horizontal="left" vertical="center"/>
    </xf>
    <xf numFmtId="0" fontId="32" fillId="28" borderId="27" xfId="25" applyFont="1" applyFill="1" applyBorder="1" applyAlignment="1">
      <alignment horizontal="left" vertical="center" indent="1"/>
    </xf>
    <xf numFmtId="0" fontId="32" fillId="28" borderId="28" xfId="25" applyFont="1" applyFill="1" applyBorder="1" applyAlignment="1">
      <alignment horizontal="left" vertical="center" indent="1"/>
    </xf>
    <xf numFmtId="0" fontId="33" fillId="0" borderId="4" xfId="16" applyFont="1" applyBorder="1" applyAlignment="1">
      <alignment horizontal="left" vertical="center" indent="1"/>
    </xf>
    <xf numFmtId="0" fontId="34" fillId="0" borderId="4" xfId="16" applyFont="1" applyBorder="1" applyAlignment="1">
      <alignment horizontal="left" vertical="center" indent="1"/>
    </xf>
    <xf numFmtId="15" fontId="34" fillId="0" borderId="4" xfId="16" applyNumberFormat="1" applyFont="1" applyBorder="1" applyAlignment="1">
      <alignment horizontal="left" vertical="center" indent="1"/>
    </xf>
    <xf numFmtId="0" fontId="35" fillId="0" borderId="0" xfId="16" applyFont="1" applyAlignment="1">
      <alignment vertical="center"/>
    </xf>
    <xf numFmtId="0" fontId="35" fillId="0" borderId="0" xfId="16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7">
    <dxf>
      <font>
        <name val="Calibri"/>
        <scheme val="none"/>
        <family val="2"/>
        <b val="0"/>
        <i val="0"/>
        <strike val="0"/>
        <u val="none"/>
        <sz val="20"/>
        <color rgb="FF000000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numFmt numFmtId="15" formatCode="dd/mmm/yy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fill>
        <patternFill patternType="solid">
          <bgColor rgb="FFFFA18B"/>
        </patternFill>
      </fill>
      <alignment horizontal="center" vertical="center"/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numFmt numFmtId="179" formatCode="0.00_);[Red]\(0.00\)"/>
      <fill>
        <patternFill patternType="solid">
          <bgColor rgb="FFFFA18B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fill>
        <patternFill patternType="solid">
          <bgColor rgb="FFFFA18B"/>
        </patternFill>
      </fill>
      <alignment horizontal="center" vertical="center"/>
      <border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fill>
        <patternFill patternType="solid">
          <bgColor rgb="FFC6D9F0"/>
        </patternFill>
      </fill>
      <alignment horizontal="center" vertical="center"/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fill>
        <patternFill patternType="solid">
          <bgColor rgb="FFC6D9F0"/>
        </patternFill>
      </fill>
      <alignment horizontal="center" vertical="center"/>
      <border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charset val="134"/>
        <b val="0"/>
        <i val="0"/>
        <strike val="0"/>
        <u val="none"/>
        <sz val="20"/>
        <color rgb="FF000000"/>
      </font>
      <fill>
        <patternFill patternType="solid">
          <bgColor rgb="FFC6D9F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alignment horizontal="center" vertical="center"/>
      <border>
        <left/>
        <right/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numFmt numFmtId="1" formatCode="0"/>
      <fill>
        <patternFill patternType="solid">
          <bgColor rgb="FFFDE9D9"/>
        </patternFill>
      </fill>
      <alignment horizontal="center" vertical="center"/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numFmt numFmtId="1" formatCode="0"/>
      <fill>
        <patternFill patternType="solid">
          <bgColor rgb="FFFDE9D9"/>
        </patternFill>
      </fill>
      <alignment horizontal="center" vertical="center"/>
      <border>
        <left/>
        <right/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fill>
        <patternFill patternType="solid">
          <bgColor rgb="FFFDE9D9"/>
        </patternFill>
      </fill>
      <alignment horizontal="center" vertical="center"/>
      <border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numFmt numFmtId="179" formatCode="0.00_);[Red]\(0.00\)"/>
      <fill>
        <patternFill patternType="solid">
          <bgColor rgb="FFFFA18B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numFmt numFmtId="179" formatCode="0.00_);[Red]\(0.00\)"/>
      <fill>
        <patternFill patternType="solid">
          <bgColor rgb="FFE6B9B8"/>
        </patternFill>
      </fill>
      <alignment horizontal="center" vertical="center"/>
      <border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1"/>
        <i val="0"/>
        <strike val="0"/>
        <u val="none"/>
        <sz val="20"/>
        <color rgb="FFFFFFFF"/>
      </font>
      <numFmt numFmtId="2" formatCode="0.00"/>
      <fill>
        <patternFill patternType="solid">
          <bgColor rgb="FF17375E"/>
        </patternFill>
      </fill>
      <alignment horizontal="center" vertical="center"/>
      <border>
        <left/>
        <right/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fill>
        <patternFill patternType="solid">
          <bgColor rgb="FFD6E3BC"/>
        </patternFill>
      </fill>
      <alignment horizontal="center" vertical="center"/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fill>
        <patternFill patternType="solid">
          <bgColor rgb="FFD6E3BC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numFmt numFmtId="178" formatCode="[$GHS]\ #,##0.00"/>
      <fill>
        <patternFill patternType="solid">
          <bgColor rgb="FFD6E3BC"/>
        </patternFill>
      </fill>
      <alignment horizontal="center" vertical="center"/>
      <border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numFmt numFmtId="178" formatCode="[$GHS]\ #,##0.00"/>
      <fill>
        <patternFill patternType="solid">
          <bgColor theme="9" tint="0.399975585192419"/>
        </patternFill>
      </fill>
      <alignment horizontal="center" vertical="center"/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numFmt numFmtId="178" formatCode="[$GHS]\ #,##0.00"/>
      <fill>
        <patternFill patternType="solid">
          <bgColor theme="8" tint="0.799981688894314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numFmt numFmtId="178" formatCode="[$GHS]\ #,##0.00"/>
      <fill>
        <patternFill patternType="solid">
          <bgColor theme="8" tint="0.799981688894314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numFmt numFmtId="178" formatCode="[$GHS]\ #,##0.00"/>
      <fill>
        <patternFill patternType="solid">
          <bgColor theme="8" tint="0.799981688894314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numFmt numFmtId="178" formatCode="[$GHS]\ #,##0.00"/>
      <fill>
        <patternFill patternType="solid">
          <bgColor theme="9" tint="0.399975585192419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numFmt numFmtId="178" formatCode="[$GHS]\ #,##0.00"/>
      <fill>
        <patternFill patternType="solid">
          <bgColor rgb="FFC2D69B"/>
        </patternFill>
      </fill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20"/>
        <color rgb="FF000000"/>
      </font>
      <fill>
        <patternFill patternType="none"/>
      </fill>
      <alignment horizontal="center" vertical="center"/>
    </dxf>
  </dxfs>
  <tableStyles count="0" defaultTableStyle="TableStyleMedium2" defaultPivotStyle="PivotStyleLight16"/>
  <colors>
    <mruColors>
      <color rgb="00E2F282"/>
      <color rgb="00E5F0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Records!$F$3</c:f>
              <c:strCache>
                <c:ptCount val="1"/>
                <c:pt idx="0">
                  <c:v>Cost of Feed per KG (GHS)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Records!$B$4:$B$134</c:f>
              <c:numCache>
                <c:formatCode>dd/mmm/yy</c:formatCode>
                <c:ptCount val="131"/>
                <c:pt idx="0" c:formatCode="dd/mmm/yy">
                  <c:v>44992</c:v>
                </c:pt>
                <c:pt idx="1" c:formatCode="dd/mmm/yy">
                  <c:v>44993</c:v>
                </c:pt>
                <c:pt idx="2" c:formatCode="dd/mmm/yy">
                  <c:v>44994</c:v>
                </c:pt>
                <c:pt idx="3" c:formatCode="dd/mmm/yy">
                  <c:v>44995</c:v>
                </c:pt>
                <c:pt idx="4" c:formatCode="dd/mmm/yy">
                  <c:v>44996</c:v>
                </c:pt>
                <c:pt idx="5" c:formatCode="dd/mmm/yy">
                  <c:v>44997</c:v>
                </c:pt>
                <c:pt idx="6" c:formatCode="dd/mmm/yy">
                  <c:v>44998</c:v>
                </c:pt>
                <c:pt idx="7" c:formatCode="dd/mmm/yy">
                  <c:v>44999</c:v>
                </c:pt>
                <c:pt idx="8" c:formatCode="dd/mmm/yy">
                  <c:v>45000</c:v>
                </c:pt>
                <c:pt idx="9" c:formatCode="dd/mmm/yy">
                  <c:v>45001</c:v>
                </c:pt>
                <c:pt idx="10" c:formatCode="dd/mmm/yy">
                  <c:v>45002</c:v>
                </c:pt>
                <c:pt idx="11" c:formatCode="dd/mmm/yy">
                  <c:v>45003</c:v>
                </c:pt>
                <c:pt idx="12" c:formatCode="dd/mmm/yy">
                  <c:v>45004</c:v>
                </c:pt>
                <c:pt idx="13" c:formatCode="dd/mmm/yy">
                  <c:v>45005</c:v>
                </c:pt>
                <c:pt idx="14" c:formatCode="dd/mmm/yy">
                  <c:v>45006</c:v>
                </c:pt>
                <c:pt idx="15" c:formatCode="dd/mmm/yy">
                  <c:v>45007</c:v>
                </c:pt>
                <c:pt idx="16" c:formatCode="dd/mmm/yy">
                  <c:v>45008</c:v>
                </c:pt>
                <c:pt idx="17" c:formatCode="dd/mmm/yy">
                  <c:v>45009</c:v>
                </c:pt>
                <c:pt idx="18" c:formatCode="dd/mmm/yy">
                  <c:v>45010</c:v>
                </c:pt>
                <c:pt idx="19" c:formatCode="dd/mmm/yy">
                  <c:v>45011</c:v>
                </c:pt>
                <c:pt idx="20" c:formatCode="dd/mmm/yy">
                  <c:v>45012</c:v>
                </c:pt>
                <c:pt idx="21" c:formatCode="dd/mmm/yy">
                  <c:v>45013</c:v>
                </c:pt>
                <c:pt idx="22" c:formatCode="dd/mmm/yy">
                  <c:v>45014</c:v>
                </c:pt>
                <c:pt idx="23" c:formatCode="dd/mmm/yy">
                  <c:v>45015</c:v>
                </c:pt>
                <c:pt idx="24" c:formatCode="dd/mmm/yy">
                  <c:v>45016</c:v>
                </c:pt>
                <c:pt idx="25" c:formatCode="dd/mmm/yy">
                  <c:v>45017</c:v>
                </c:pt>
                <c:pt idx="26" c:formatCode="dd/mmm/yy">
                  <c:v>45018</c:v>
                </c:pt>
                <c:pt idx="27" c:formatCode="dd/mmm/yy">
                  <c:v>45019</c:v>
                </c:pt>
                <c:pt idx="28" c:formatCode="dd/mmm/yy">
                  <c:v>45020</c:v>
                </c:pt>
                <c:pt idx="29" c:formatCode="dd/mmm/yy">
                  <c:v>45021</c:v>
                </c:pt>
                <c:pt idx="30" c:formatCode="dd/mmm/yy">
                  <c:v>45022</c:v>
                </c:pt>
                <c:pt idx="31" c:formatCode="dd/mmm/yy">
                  <c:v>45023</c:v>
                </c:pt>
                <c:pt idx="32" c:formatCode="dd/mmm/yy">
                  <c:v>45024</c:v>
                </c:pt>
                <c:pt idx="33" c:formatCode="dd/mmm/yy">
                  <c:v>45025</c:v>
                </c:pt>
                <c:pt idx="34" c:formatCode="dd/mmm/yy">
                  <c:v>45026</c:v>
                </c:pt>
                <c:pt idx="35" c:formatCode="dd/mmm/yy">
                  <c:v>45027</c:v>
                </c:pt>
                <c:pt idx="36" c:formatCode="dd/mmm/yy">
                  <c:v>45028</c:v>
                </c:pt>
                <c:pt idx="37" c:formatCode="dd/mmm/yy">
                  <c:v>45029</c:v>
                </c:pt>
                <c:pt idx="38" c:formatCode="dd/mmm/yy">
                  <c:v>45030</c:v>
                </c:pt>
                <c:pt idx="39" c:formatCode="dd/mmm/yy">
                  <c:v>45031</c:v>
                </c:pt>
                <c:pt idx="40" c:formatCode="dd/mmm/yy">
                  <c:v>45032</c:v>
                </c:pt>
                <c:pt idx="41" c:formatCode="dd/mmm/yy">
                  <c:v>45033</c:v>
                </c:pt>
                <c:pt idx="42" c:formatCode="dd/mmm/yy">
                  <c:v>45034</c:v>
                </c:pt>
                <c:pt idx="43" c:formatCode="dd/mmm/yy">
                  <c:v>45035</c:v>
                </c:pt>
                <c:pt idx="44" c:formatCode="dd/mmm/yy">
                  <c:v>45036</c:v>
                </c:pt>
                <c:pt idx="45" c:formatCode="dd/mmm/yy">
                  <c:v>45037</c:v>
                </c:pt>
                <c:pt idx="46" c:formatCode="dd/mmm/yy">
                  <c:v>45038</c:v>
                </c:pt>
                <c:pt idx="47" c:formatCode="dd/mmm/yy">
                  <c:v>45039</c:v>
                </c:pt>
                <c:pt idx="48" c:formatCode="dd/mmm/yy">
                  <c:v>45040</c:v>
                </c:pt>
                <c:pt idx="49" c:formatCode="dd/mmm/yy">
                  <c:v>45041</c:v>
                </c:pt>
                <c:pt idx="50" c:formatCode="dd/mmm/yy">
                  <c:v>45042</c:v>
                </c:pt>
                <c:pt idx="51" c:formatCode="dd/mmm/yy">
                  <c:v>45043</c:v>
                </c:pt>
                <c:pt idx="52" c:formatCode="dd/mmm/yy">
                  <c:v>45044</c:v>
                </c:pt>
                <c:pt idx="53" c:formatCode="dd/mmm/yy">
                  <c:v>45045</c:v>
                </c:pt>
                <c:pt idx="54" c:formatCode="dd/mmm/yy">
                  <c:v>45046</c:v>
                </c:pt>
                <c:pt idx="55" c:formatCode="dd/mmm/yy">
                  <c:v>45047</c:v>
                </c:pt>
                <c:pt idx="56" c:formatCode="dd/mmm/yy">
                  <c:v>45048</c:v>
                </c:pt>
                <c:pt idx="57" c:formatCode="dd/mmm/yy">
                  <c:v>45049</c:v>
                </c:pt>
                <c:pt idx="58" c:formatCode="dd/mmm/yy">
                  <c:v>45050</c:v>
                </c:pt>
                <c:pt idx="59" c:formatCode="dd/mmm/yy">
                  <c:v>45051</c:v>
                </c:pt>
                <c:pt idx="60" c:formatCode="dd/mmm/yy">
                  <c:v>45052</c:v>
                </c:pt>
                <c:pt idx="61" c:formatCode="dd/mmm/yy">
                  <c:v>45053</c:v>
                </c:pt>
                <c:pt idx="62" c:formatCode="dd/mmm/yy">
                  <c:v>45054</c:v>
                </c:pt>
                <c:pt idx="63" c:formatCode="dd/mmm/yy">
                  <c:v>45055</c:v>
                </c:pt>
                <c:pt idx="64" c:formatCode="dd/mmm/yy">
                  <c:v>45056</c:v>
                </c:pt>
                <c:pt idx="65" c:formatCode="dd/mmm/yy">
                  <c:v>45057</c:v>
                </c:pt>
                <c:pt idx="66" c:formatCode="dd/mmm/yy">
                  <c:v>45058</c:v>
                </c:pt>
                <c:pt idx="67" c:formatCode="dd/mmm/yy">
                  <c:v>45059</c:v>
                </c:pt>
                <c:pt idx="68" c:formatCode="dd/mmm/yy">
                  <c:v>45060</c:v>
                </c:pt>
                <c:pt idx="69" c:formatCode="dd/mmm/yy">
                  <c:v>45061</c:v>
                </c:pt>
                <c:pt idx="70" c:formatCode="dd/mmm/yy">
                  <c:v>45062</c:v>
                </c:pt>
                <c:pt idx="71" c:formatCode="dd/mmm/yy">
                  <c:v>45063</c:v>
                </c:pt>
                <c:pt idx="72" c:formatCode="dd/mmm/yy">
                  <c:v>45064</c:v>
                </c:pt>
                <c:pt idx="73" c:formatCode="dd/mmm/yy">
                  <c:v>45065</c:v>
                </c:pt>
                <c:pt idx="74" c:formatCode="dd/mmm/yy">
                  <c:v>45066</c:v>
                </c:pt>
                <c:pt idx="75" c:formatCode="dd/mmm/yy">
                  <c:v>45067</c:v>
                </c:pt>
                <c:pt idx="76" c:formatCode="dd/mmm/yy">
                  <c:v>45068</c:v>
                </c:pt>
                <c:pt idx="77" c:formatCode="dd/mmm/yy">
                  <c:v>45069</c:v>
                </c:pt>
                <c:pt idx="78" c:formatCode="dd/mmm/yy">
                  <c:v>45070</c:v>
                </c:pt>
                <c:pt idx="79" c:formatCode="dd/mmm/yy">
                  <c:v>45071</c:v>
                </c:pt>
                <c:pt idx="80" c:formatCode="dd/mmm/yy">
                  <c:v>45072</c:v>
                </c:pt>
                <c:pt idx="81" c:formatCode="dd/mmm/yy">
                  <c:v>45073</c:v>
                </c:pt>
                <c:pt idx="82" c:formatCode="dd/mmm/yy">
                  <c:v>45074</c:v>
                </c:pt>
                <c:pt idx="83" c:formatCode="dd/mmm/yy">
                  <c:v>45075</c:v>
                </c:pt>
                <c:pt idx="84" c:formatCode="dd/mmm/yy">
                  <c:v>45076</c:v>
                </c:pt>
                <c:pt idx="85" c:formatCode="dd/mmm/yy">
                  <c:v>45077</c:v>
                </c:pt>
                <c:pt idx="86" c:formatCode="dd/mmm/yy">
                  <c:v>45078</c:v>
                </c:pt>
                <c:pt idx="87" c:formatCode="dd/mmm/yy">
                  <c:v>45079</c:v>
                </c:pt>
                <c:pt idx="88" c:formatCode="dd/mmm/yy">
                  <c:v>45080</c:v>
                </c:pt>
                <c:pt idx="89" c:formatCode="dd/mmm/yy">
                  <c:v>45081</c:v>
                </c:pt>
                <c:pt idx="90" c:formatCode="dd/mmm/yy">
                  <c:v>45082</c:v>
                </c:pt>
                <c:pt idx="91" c:formatCode="dd/mmm/yy">
                  <c:v>45083</c:v>
                </c:pt>
                <c:pt idx="92" c:formatCode="dd/mmm/yy">
                  <c:v>45084</c:v>
                </c:pt>
                <c:pt idx="93" c:formatCode="dd/mmm/yy">
                  <c:v>45085</c:v>
                </c:pt>
                <c:pt idx="94" c:formatCode="dd/mmm/yy">
                  <c:v>45086</c:v>
                </c:pt>
                <c:pt idx="95" c:formatCode="dd/mmm/yy">
                  <c:v>45087</c:v>
                </c:pt>
                <c:pt idx="96" c:formatCode="dd/mmm/yy">
                  <c:v>45088</c:v>
                </c:pt>
                <c:pt idx="97" c:formatCode="dd/mmm/yy">
                  <c:v>45089</c:v>
                </c:pt>
                <c:pt idx="98" c:formatCode="dd/mmm/yy">
                  <c:v>45090</c:v>
                </c:pt>
                <c:pt idx="99" c:formatCode="dd/mmm/yy">
                  <c:v>45091</c:v>
                </c:pt>
                <c:pt idx="100" c:formatCode="dd/mmm/yy">
                  <c:v>45092</c:v>
                </c:pt>
                <c:pt idx="101" c:formatCode="dd/mmm/yy">
                  <c:v>45093</c:v>
                </c:pt>
                <c:pt idx="102" c:formatCode="dd/mmm/yy">
                  <c:v>45094</c:v>
                </c:pt>
                <c:pt idx="103" c:formatCode="dd/mmm/yy">
                  <c:v>45095</c:v>
                </c:pt>
                <c:pt idx="104" c:formatCode="dd/mmm/yy">
                  <c:v>45096</c:v>
                </c:pt>
                <c:pt idx="105" c:formatCode="dd/mmm/yy">
                  <c:v>45097</c:v>
                </c:pt>
                <c:pt idx="106" c:formatCode="dd/mmm/yy">
                  <c:v>45098</c:v>
                </c:pt>
                <c:pt idx="107" c:formatCode="dd/mmm/yy">
                  <c:v>45099</c:v>
                </c:pt>
                <c:pt idx="108" c:formatCode="dd/mmm/yy">
                  <c:v>45100</c:v>
                </c:pt>
                <c:pt idx="109" c:formatCode="dd/mmm/yy">
                  <c:v>45101</c:v>
                </c:pt>
                <c:pt idx="110" c:formatCode="dd/mmm/yy">
                  <c:v>45102</c:v>
                </c:pt>
                <c:pt idx="111" c:formatCode="dd/mmm/yy">
                  <c:v>45103</c:v>
                </c:pt>
                <c:pt idx="112" c:formatCode="dd/mmm/yy">
                  <c:v>45104</c:v>
                </c:pt>
                <c:pt idx="113" c:formatCode="dd/mmm/yy">
                  <c:v>45105</c:v>
                </c:pt>
                <c:pt idx="114" c:formatCode="dd/mmm/yy">
                  <c:v>45106</c:v>
                </c:pt>
                <c:pt idx="115" c:formatCode="dd/mmm/yy">
                  <c:v>45107</c:v>
                </c:pt>
                <c:pt idx="116" c:formatCode="dd/mmm/yy">
                  <c:v>45108</c:v>
                </c:pt>
                <c:pt idx="117" c:formatCode="dd/mmm/yy">
                  <c:v>45109</c:v>
                </c:pt>
                <c:pt idx="118" c:formatCode="dd/mmm/yy">
                  <c:v>45110</c:v>
                </c:pt>
                <c:pt idx="119" c:formatCode="dd/mmm/yy">
                  <c:v>45111</c:v>
                </c:pt>
                <c:pt idx="120" c:formatCode="dd/mmm/yy">
                  <c:v>45112</c:v>
                </c:pt>
                <c:pt idx="121" c:formatCode="dd/mmm/yy">
                  <c:v>45113</c:v>
                </c:pt>
                <c:pt idx="122" c:formatCode="dd/mmm/yy">
                  <c:v>45114</c:v>
                </c:pt>
                <c:pt idx="123" c:formatCode="dd/mmm/yy">
                  <c:v>45115</c:v>
                </c:pt>
                <c:pt idx="124" c:formatCode="dd/mmm/yy">
                  <c:v>45116</c:v>
                </c:pt>
                <c:pt idx="125" c:formatCode="dd/mmm/yy">
                  <c:v>45117</c:v>
                </c:pt>
                <c:pt idx="126" c:formatCode="dd/mmm/yy">
                  <c:v>45118</c:v>
                </c:pt>
                <c:pt idx="127" c:formatCode="dd/mmm/yy">
                  <c:v>45119</c:v>
                </c:pt>
                <c:pt idx="128" c:formatCode="dd/mmm/yy">
                  <c:v>45120</c:v>
                </c:pt>
                <c:pt idx="129" c:formatCode="dd/mmm/yy">
                  <c:v>45121</c:v>
                </c:pt>
                <c:pt idx="130" c:formatCode="dd/mmm/yy">
                  <c:v>45122</c:v>
                </c:pt>
              </c:numCache>
            </c:numRef>
          </c:cat>
          <c:val>
            <c:numRef>
              <c:f>Records!$F$4:$F$134</c:f>
              <c:numCache>
                <c:formatCode>0.00_);[Red]\(0.00\)</c:formatCode>
                <c:ptCount val="131"/>
                <c:pt idx="0">
                  <c:v>420</c:v>
                </c:pt>
                <c:pt idx="1">
                  <c:v>420</c:v>
                </c:pt>
                <c:pt idx="2">
                  <c:v>420</c:v>
                </c:pt>
                <c:pt idx="3">
                  <c:v>420</c:v>
                </c:pt>
                <c:pt idx="4">
                  <c:v>420</c:v>
                </c:pt>
                <c:pt idx="5">
                  <c:v>420</c:v>
                </c:pt>
                <c:pt idx="6">
                  <c:v>420</c:v>
                </c:pt>
                <c:pt idx="7">
                  <c:v>420</c:v>
                </c:pt>
                <c:pt idx="8">
                  <c:v>420</c:v>
                </c:pt>
                <c:pt idx="9">
                  <c:v>420</c:v>
                </c:pt>
                <c:pt idx="10">
                  <c:v>420</c:v>
                </c:pt>
                <c:pt idx="11">
                  <c:v>420</c:v>
                </c:pt>
                <c:pt idx="12">
                  <c:v>420</c:v>
                </c:pt>
                <c:pt idx="13">
                  <c:v>420</c:v>
                </c:pt>
                <c:pt idx="14">
                  <c:v>420</c:v>
                </c:pt>
                <c:pt idx="15">
                  <c:v>420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340</c:v>
                </c:pt>
                <c:pt idx="22">
                  <c:v>340</c:v>
                </c:pt>
                <c:pt idx="23">
                  <c:v>340</c:v>
                </c:pt>
                <c:pt idx="24">
                  <c:v>340</c:v>
                </c:pt>
                <c:pt idx="25">
                  <c:v>340</c:v>
                </c:pt>
                <c:pt idx="26">
                  <c:v>340</c:v>
                </c:pt>
                <c:pt idx="27">
                  <c:v>340</c:v>
                </c:pt>
                <c:pt idx="28">
                  <c:v>340</c:v>
                </c:pt>
                <c:pt idx="29">
                  <c:v>340</c:v>
                </c:pt>
                <c:pt idx="30">
                  <c:v>340</c:v>
                </c:pt>
                <c:pt idx="31">
                  <c:v>340</c:v>
                </c:pt>
                <c:pt idx="32">
                  <c:v>340</c:v>
                </c:pt>
                <c:pt idx="33">
                  <c:v>340</c:v>
                </c:pt>
                <c:pt idx="34">
                  <c:v>340</c:v>
                </c:pt>
                <c:pt idx="35">
                  <c:v>340</c:v>
                </c:pt>
                <c:pt idx="36">
                  <c:v>340</c:v>
                </c:pt>
                <c:pt idx="37">
                  <c:v>340</c:v>
                </c:pt>
                <c:pt idx="38">
                  <c:v>340</c:v>
                </c:pt>
                <c:pt idx="39">
                  <c:v>340</c:v>
                </c:pt>
                <c:pt idx="40">
                  <c:v>340</c:v>
                </c:pt>
                <c:pt idx="41">
                  <c:v>340</c:v>
                </c:pt>
                <c:pt idx="42">
                  <c:v>340</c:v>
                </c:pt>
                <c:pt idx="43">
                  <c:v>340</c:v>
                </c:pt>
                <c:pt idx="44">
                  <c:v>340</c:v>
                </c:pt>
                <c:pt idx="45">
                  <c:v>340</c:v>
                </c:pt>
                <c:pt idx="46">
                  <c:v>340</c:v>
                </c:pt>
                <c:pt idx="47">
                  <c:v>340</c:v>
                </c:pt>
                <c:pt idx="48">
                  <c:v>340</c:v>
                </c:pt>
                <c:pt idx="49">
                  <c:v>340</c:v>
                </c:pt>
                <c:pt idx="50">
                  <c:v>340</c:v>
                </c:pt>
                <c:pt idx="51">
                  <c:v>340</c:v>
                </c:pt>
                <c:pt idx="52">
                  <c:v>340</c:v>
                </c:pt>
                <c:pt idx="53">
                  <c:v>340</c:v>
                </c:pt>
                <c:pt idx="54">
                  <c:v>340</c:v>
                </c:pt>
                <c:pt idx="55">
                  <c:v>340</c:v>
                </c:pt>
                <c:pt idx="56">
                  <c:v>340</c:v>
                </c:pt>
                <c:pt idx="57">
                  <c:v>340</c:v>
                </c:pt>
                <c:pt idx="58">
                  <c:v>340</c:v>
                </c:pt>
                <c:pt idx="59">
                  <c:v>340</c:v>
                </c:pt>
                <c:pt idx="60">
                  <c:v>340</c:v>
                </c:pt>
                <c:pt idx="61">
                  <c:v>340</c:v>
                </c:pt>
                <c:pt idx="62">
                  <c:v>340</c:v>
                </c:pt>
                <c:pt idx="63">
                  <c:v>340</c:v>
                </c:pt>
                <c:pt idx="64">
                  <c:v>340</c:v>
                </c:pt>
                <c:pt idx="65">
                  <c:v>340</c:v>
                </c:pt>
                <c:pt idx="66">
                  <c:v>340</c:v>
                </c:pt>
                <c:pt idx="67">
                  <c:v>340</c:v>
                </c:pt>
                <c:pt idx="68">
                  <c:v>340</c:v>
                </c:pt>
                <c:pt idx="69">
                  <c:v>340</c:v>
                </c:pt>
                <c:pt idx="70">
                  <c:v>340</c:v>
                </c:pt>
                <c:pt idx="71">
                  <c:v>340</c:v>
                </c:pt>
                <c:pt idx="72">
                  <c:v>340</c:v>
                </c:pt>
                <c:pt idx="73">
                  <c:v>340</c:v>
                </c:pt>
                <c:pt idx="74">
                  <c:v>340</c:v>
                </c:pt>
                <c:pt idx="75">
                  <c:v>340</c:v>
                </c:pt>
                <c:pt idx="76">
                  <c:v>340</c:v>
                </c:pt>
                <c:pt idx="77">
                  <c:v>340</c:v>
                </c:pt>
                <c:pt idx="78">
                  <c:v>340</c:v>
                </c:pt>
                <c:pt idx="79">
                  <c:v>340</c:v>
                </c:pt>
                <c:pt idx="80">
                  <c:v>340</c:v>
                </c:pt>
                <c:pt idx="81">
                  <c:v>340</c:v>
                </c:pt>
                <c:pt idx="82">
                  <c:v>340</c:v>
                </c:pt>
                <c:pt idx="83">
                  <c:v>340</c:v>
                </c:pt>
                <c:pt idx="84">
                  <c:v>340</c:v>
                </c:pt>
                <c:pt idx="85">
                  <c:v>340</c:v>
                </c:pt>
                <c:pt idx="86">
                  <c:v>340</c:v>
                </c:pt>
                <c:pt idx="87">
                  <c:v>340</c:v>
                </c:pt>
                <c:pt idx="88">
                  <c:v>340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  <c:pt idx="130">
                  <c:v>381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Records!$F$3</c:f>
              <c:strCache>
                <c:ptCount val="1"/>
                <c:pt idx="0">
                  <c:v>Cost of Feed per KG (GHS)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Records!$B$4:$B$134</c:f>
              <c:numCache>
                <c:formatCode>dd/mmm/yy</c:formatCode>
                <c:ptCount val="131"/>
                <c:pt idx="0" c:formatCode="dd/mmm/yy">
                  <c:v>44992</c:v>
                </c:pt>
                <c:pt idx="1" c:formatCode="dd/mmm/yy">
                  <c:v>44993</c:v>
                </c:pt>
                <c:pt idx="2" c:formatCode="dd/mmm/yy">
                  <c:v>44994</c:v>
                </c:pt>
                <c:pt idx="3" c:formatCode="dd/mmm/yy">
                  <c:v>44995</c:v>
                </c:pt>
                <c:pt idx="4" c:formatCode="dd/mmm/yy">
                  <c:v>44996</c:v>
                </c:pt>
                <c:pt idx="5" c:formatCode="dd/mmm/yy">
                  <c:v>44997</c:v>
                </c:pt>
                <c:pt idx="6" c:formatCode="dd/mmm/yy">
                  <c:v>44998</c:v>
                </c:pt>
                <c:pt idx="7" c:formatCode="dd/mmm/yy">
                  <c:v>44999</c:v>
                </c:pt>
                <c:pt idx="8" c:formatCode="dd/mmm/yy">
                  <c:v>45000</c:v>
                </c:pt>
                <c:pt idx="9" c:formatCode="dd/mmm/yy">
                  <c:v>45001</c:v>
                </c:pt>
                <c:pt idx="10" c:formatCode="dd/mmm/yy">
                  <c:v>45002</c:v>
                </c:pt>
                <c:pt idx="11" c:formatCode="dd/mmm/yy">
                  <c:v>45003</c:v>
                </c:pt>
                <c:pt idx="12" c:formatCode="dd/mmm/yy">
                  <c:v>45004</c:v>
                </c:pt>
                <c:pt idx="13" c:formatCode="dd/mmm/yy">
                  <c:v>45005</c:v>
                </c:pt>
                <c:pt idx="14" c:formatCode="dd/mmm/yy">
                  <c:v>45006</c:v>
                </c:pt>
                <c:pt idx="15" c:formatCode="dd/mmm/yy">
                  <c:v>45007</c:v>
                </c:pt>
                <c:pt idx="16" c:formatCode="dd/mmm/yy">
                  <c:v>45008</c:v>
                </c:pt>
                <c:pt idx="17" c:formatCode="dd/mmm/yy">
                  <c:v>45009</c:v>
                </c:pt>
                <c:pt idx="18" c:formatCode="dd/mmm/yy">
                  <c:v>45010</c:v>
                </c:pt>
                <c:pt idx="19" c:formatCode="dd/mmm/yy">
                  <c:v>45011</c:v>
                </c:pt>
                <c:pt idx="20" c:formatCode="dd/mmm/yy">
                  <c:v>45012</c:v>
                </c:pt>
                <c:pt idx="21" c:formatCode="dd/mmm/yy">
                  <c:v>45013</c:v>
                </c:pt>
                <c:pt idx="22" c:formatCode="dd/mmm/yy">
                  <c:v>45014</c:v>
                </c:pt>
                <c:pt idx="23" c:formatCode="dd/mmm/yy">
                  <c:v>45015</c:v>
                </c:pt>
                <c:pt idx="24" c:formatCode="dd/mmm/yy">
                  <c:v>45016</c:v>
                </c:pt>
                <c:pt idx="25" c:formatCode="dd/mmm/yy">
                  <c:v>45017</c:v>
                </c:pt>
                <c:pt idx="26" c:formatCode="dd/mmm/yy">
                  <c:v>45018</c:v>
                </c:pt>
                <c:pt idx="27" c:formatCode="dd/mmm/yy">
                  <c:v>45019</c:v>
                </c:pt>
                <c:pt idx="28" c:formatCode="dd/mmm/yy">
                  <c:v>45020</c:v>
                </c:pt>
                <c:pt idx="29" c:formatCode="dd/mmm/yy">
                  <c:v>45021</c:v>
                </c:pt>
                <c:pt idx="30" c:formatCode="dd/mmm/yy">
                  <c:v>45022</c:v>
                </c:pt>
                <c:pt idx="31" c:formatCode="dd/mmm/yy">
                  <c:v>45023</c:v>
                </c:pt>
                <c:pt idx="32" c:formatCode="dd/mmm/yy">
                  <c:v>45024</c:v>
                </c:pt>
                <c:pt idx="33" c:formatCode="dd/mmm/yy">
                  <c:v>45025</c:v>
                </c:pt>
                <c:pt idx="34" c:formatCode="dd/mmm/yy">
                  <c:v>45026</c:v>
                </c:pt>
                <c:pt idx="35" c:formatCode="dd/mmm/yy">
                  <c:v>45027</c:v>
                </c:pt>
                <c:pt idx="36" c:formatCode="dd/mmm/yy">
                  <c:v>45028</c:v>
                </c:pt>
                <c:pt idx="37" c:formatCode="dd/mmm/yy">
                  <c:v>45029</c:v>
                </c:pt>
                <c:pt idx="38" c:formatCode="dd/mmm/yy">
                  <c:v>45030</c:v>
                </c:pt>
                <c:pt idx="39" c:formatCode="dd/mmm/yy">
                  <c:v>45031</c:v>
                </c:pt>
                <c:pt idx="40" c:formatCode="dd/mmm/yy">
                  <c:v>45032</c:v>
                </c:pt>
                <c:pt idx="41" c:formatCode="dd/mmm/yy">
                  <c:v>45033</c:v>
                </c:pt>
                <c:pt idx="42" c:formatCode="dd/mmm/yy">
                  <c:v>45034</c:v>
                </c:pt>
                <c:pt idx="43" c:formatCode="dd/mmm/yy">
                  <c:v>45035</c:v>
                </c:pt>
                <c:pt idx="44" c:formatCode="dd/mmm/yy">
                  <c:v>45036</c:v>
                </c:pt>
                <c:pt idx="45" c:formatCode="dd/mmm/yy">
                  <c:v>45037</c:v>
                </c:pt>
                <c:pt idx="46" c:formatCode="dd/mmm/yy">
                  <c:v>45038</c:v>
                </c:pt>
                <c:pt idx="47" c:formatCode="dd/mmm/yy">
                  <c:v>45039</c:v>
                </c:pt>
                <c:pt idx="48" c:formatCode="dd/mmm/yy">
                  <c:v>45040</c:v>
                </c:pt>
                <c:pt idx="49" c:formatCode="dd/mmm/yy">
                  <c:v>45041</c:v>
                </c:pt>
                <c:pt idx="50" c:formatCode="dd/mmm/yy">
                  <c:v>45042</c:v>
                </c:pt>
                <c:pt idx="51" c:formatCode="dd/mmm/yy">
                  <c:v>45043</c:v>
                </c:pt>
                <c:pt idx="52" c:formatCode="dd/mmm/yy">
                  <c:v>45044</c:v>
                </c:pt>
                <c:pt idx="53" c:formatCode="dd/mmm/yy">
                  <c:v>45045</c:v>
                </c:pt>
                <c:pt idx="54" c:formatCode="dd/mmm/yy">
                  <c:v>45046</c:v>
                </c:pt>
                <c:pt idx="55" c:formatCode="dd/mmm/yy">
                  <c:v>45047</c:v>
                </c:pt>
                <c:pt idx="56" c:formatCode="dd/mmm/yy">
                  <c:v>45048</c:v>
                </c:pt>
                <c:pt idx="57" c:formatCode="dd/mmm/yy">
                  <c:v>45049</c:v>
                </c:pt>
                <c:pt idx="58" c:formatCode="dd/mmm/yy">
                  <c:v>45050</c:v>
                </c:pt>
                <c:pt idx="59" c:formatCode="dd/mmm/yy">
                  <c:v>45051</c:v>
                </c:pt>
                <c:pt idx="60" c:formatCode="dd/mmm/yy">
                  <c:v>45052</c:v>
                </c:pt>
                <c:pt idx="61" c:formatCode="dd/mmm/yy">
                  <c:v>45053</c:v>
                </c:pt>
                <c:pt idx="62" c:formatCode="dd/mmm/yy">
                  <c:v>45054</c:v>
                </c:pt>
                <c:pt idx="63" c:formatCode="dd/mmm/yy">
                  <c:v>45055</c:v>
                </c:pt>
                <c:pt idx="64" c:formatCode="dd/mmm/yy">
                  <c:v>45056</c:v>
                </c:pt>
                <c:pt idx="65" c:formatCode="dd/mmm/yy">
                  <c:v>45057</c:v>
                </c:pt>
                <c:pt idx="66" c:formatCode="dd/mmm/yy">
                  <c:v>45058</c:v>
                </c:pt>
                <c:pt idx="67" c:formatCode="dd/mmm/yy">
                  <c:v>45059</c:v>
                </c:pt>
                <c:pt idx="68" c:formatCode="dd/mmm/yy">
                  <c:v>45060</c:v>
                </c:pt>
                <c:pt idx="69" c:formatCode="dd/mmm/yy">
                  <c:v>45061</c:v>
                </c:pt>
                <c:pt idx="70" c:formatCode="dd/mmm/yy">
                  <c:v>45062</c:v>
                </c:pt>
                <c:pt idx="71" c:formatCode="dd/mmm/yy">
                  <c:v>45063</c:v>
                </c:pt>
                <c:pt idx="72" c:formatCode="dd/mmm/yy">
                  <c:v>45064</c:v>
                </c:pt>
                <c:pt idx="73" c:formatCode="dd/mmm/yy">
                  <c:v>45065</c:v>
                </c:pt>
                <c:pt idx="74" c:formatCode="dd/mmm/yy">
                  <c:v>45066</c:v>
                </c:pt>
                <c:pt idx="75" c:formatCode="dd/mmm/yy">
                  <c:v>45067</c:v>
                </c:pt>
                <c:pt idx="76" c:formatCode="dd/mmm/yy">
                  <c:v>45068</c:v>
                </c:pt>
                <c:pt idx="77" c:formatCode="dd/mmm/yy">
                  <c:v>45069</c:v>
                </c:pt>
                <c:pt idx="78" c:formatCode="dd/mmm/yy">
                  <c:v>45070</c:v>
                </c:pt>
                <c:pt idx="79" c:formatCode="dd/mmm/yy">
                  <c:v>45071</c:v>
                </c:pt>
                <c:pt idx="80" c:formatCode="dd/mmm/yy">
                  <c:v>45072</c:v>
                </c:pt>
                <c:pt idx="81" c:formatCode="dd/mmm/yy">
                  <c:v>45073</c:v>
                </c:pt>
                <c:pt idx="82" c:formatCode="dd/mmm/yy">
                  <c:v>45074</c:v>
                </c:pt>
                <c:pt idx="83" c:formatCode="dd/mmm/yy">
                  <c:v>45075</c:v>
                </c:pt>
                <c:pt idx="84" c:formatCode="dd/mmm/yy">
                  <c:v>45076</c:v>
                </c:pt>
                <c:pt idx="85" c:formatCode="dd/mmm/yy">
                  <c:v>45077</c:v>
                </c:pt>
                <c:pt idx="86" c:formatCode="dd/mmm/yy">
                  <c:v>45078</c:v>
                </c:pt>
                <c:pt idx="87" c:formatCode="dd/mmm/yy">
                  <c:v>45079</c:v>
                </c:pt>
                <c:pt idx="88" c:formatCode="dd/mmm/yy">
                  <c:v>45080</c:v>
                </c:pt>
                <c:pt idx="89" c:formatCode="dd/mmm/yy">
                  <c:v>45081</c:v>
                </c:pt>
                <c:pt idx="90" c:formatCode="dd/mmm/yy">
                  <c:v>45082</c:v>
                </c:pt>
                <c:pt idx="91" c:formatCode="dd/mmm/yy">
                  <c:v>45083</c:v>
                </c:pt>
                <c:pt idx="92" c:formatCode="dd/mmm/yy">
                  <c:v>45084</c:v>
                </c:pt>
                <c:pt idx="93" c:formatCode="dd/mmm/yy">
                  <c:v>45085</c:v>
                </c:pt>
                <c:pt idx="94" c:formatCode="dd/mmm/yy">
                  <c:v>45086</c:v>
                </c:pt>
                <c:pt idx="95" c:formatCode="dd/mmm/yy">
                  <c:v>45087</c:v>
                </c:pt>
                <c:pt idx="96" c:formatCode="dd/mmm/yy">
                  <c:v>45088</c:v>
                </c:pt>
                <c:pt idx="97" c:formatCode="dd/mmm/yy">
                  <c:v>45089</c:v>
                </c:pt>
                <c:pt idx="98" c:formatCode="dd/mmm/yy">
                  <c:v>45090</c:v>
                </c:pt>
                <c:pt idx="99" c:formatCode="dd/mmm/yy">
                  <c:v>45091</c:v>
                </c:pt>
                <c:pt idx="100" c:formatCode="dd/mmm/yy">
                  <c:v>45092</c:v>
                </c:pt>
                <c:pt idx="101" c:formatCode="dd/mmm/yy">
                  <c:v>45093</c:v>
                </c:pt>
                <c:pt idx="102" c:formatCode="dd/mmm/yy">
                  <c:v>45094</c:v>
                </c:pt>
                <c:pt idx="103" c:formatCode="dd/mmm/yy">
                  <c:v>45095</c:v>
                </c:pt>
                <c:pt idx="104" c:formatCode="dd/mmm/yy">
                  <c:v>45096</c:v>
                </c:pt>
                <c:pt idx="105" c:formatCode="dd/mmm/yy">
                  <c:v>45097</c:v>
                </c:pt>
                <c:pt idx="106" c:formatCode="dd/mmm/yy">
                  <c:v>45098</c:v>
                </c:pt>
                <c:pt idx="107" c:formatCode="dd/mmm/yy">
                  <c:v>45099</c:v>
                </c:pt>
                <c:pt idx="108" c:formatCode="dd/mmm/yy">
                  <c:v>45100</c:v>
                </c:pt>
                <c:pt idx="109" c:formatCode="dd/mmm/yy">
                  <c:v>45101</c:v>
                </c:pt>
                <c:pt idx="110" c:formatCode="dd/mmm/yy">
                  <c:v>45102</c:v>
                </c:pt>
                <c:pt idx="111" c:formatCode="dd/mmm/yy">
                  <c:v>45103</c:v>
                </c:pt>
                <c:pt idx="112" c:formatCode="dd/mmm/yy">
                  <c:v>45104</c:v>
                </c:pt>
                <c:pt idx="113" c:formatCode="dd/mmm/yy">
                  <c:v>45105</c:v>
                </c:pt>
                <c:pt idx="114" c:formatCode="dd/mmm/yy">
                  <c:v>45106</c:v>
                </c:pt>
                <c:pt idx="115" c:formatCode="dd/mmm/yy">
                  <c:v>45107</c:v>
                </c:pt>
                <c:pt idx="116" c:formatCode="dd/mmm/yy">
                  <c:v>45108</c:v>
                </c:pt>
                <c:pt idx="117" c:formatCode="dd/mmm/yy">
                  <c:v>45109</c:v>
                </c:pt>
                <c:pt idx="118" c:formatCode="dd/mmm/yy">
                  <c:v>45110</c:v>
                </c:pt>
                <c:pt idx="119" c:formatCode="dd/mmm/yy">
                  <c:v>45111</c:v>
                </c:pt>
                <c:pt idx="120" c:formatCode="dd/mmm/yy">
                  <c:v>45112</c:v>
                </c:pt>
                <c:pt idx="121" c:formatCode="dd/mmm/yy">
                  <c:v>45113</c:v>
                </c:pt>
                <c:pt idx="122" c:formatCode="dd/mmm/yy">
                  <c:v>45114</c:v>
                </c:pt>
                <c:pt idx="123" c:formatCode="dd/mmm/yy">
                  <c:v>45115</c:v>
                </c:pt>
                <c:pt idx="124" c:formatCode="dd/mmm/yy">
                  <c:v>45116</c:v>
                </c:pt>
                <c:pt idx="125" c:formatCode="dd/mmm/yy">
                  <c:v>45117</c:v>
                </c:pt>
                <c:pt idx="126" c:formatCode="dd/mmm/yy">
                  <c:v>45118</c:v>
                </c:pt>
                <c:pt idx="127" c:formatCode="dd/mmm/yy">
                  <c:v>45119</c:v>
                </c:pt>
                <c:pt idx="128" c:formatCode="dd/mmm/yy">
                  <c:v>45120</c:v>
                </c:pt>
                <c:pt idx="129" c:formatCode="dd/mmm/yy">
                  <c:v>45121</c:v>
                </c:pt>
                <c:pt idx="130" c:formatCode="dd/mmm/yy">
                  <c:v>45122</c:v>
                </c:pt>
              </c:numCache>
            </c:numRef>
          </c:cat>
          <c:val>
            <c:numRef>
              <c:f>Records!$F$4:$F$134</c:f>
              <c:numCache>
                <c:formatCode>0.00_);[Red]\(0.00\)</c:formatCode>
                <c:ptCount val="131"/>
                <c:pt idx="0">
                  <c:v>420</c:v>
                </c:pt>
                <c:pt idx="1">
                  <c:v>420</c:v>
                </c:pt>
                <c:pt idx="2">
                  <c:v>420</c:v>
                </c:pt>
                <c:pt idx="3">
                  <c:v>420</c:v>
                </c:pt>
                <c:pt idx="4">
                  <c:v>420</c:v>
                </c:pt>
                <c:pt idx="5">
                  <c:v>420</c:v>
                </c:pt>
                <c:pt idx="6">
                  <c:v>420</c:v>
                </c:pt>
                <c:pt idx="7">
                  <c:v>420</c:v>
                </c:pt>
                <c:pt idx="8">
                  <c:v>420</c:v>
                </c:pt>
                <c:pt idx="9">
                  <c:v>420</c:v>
                </c:pt>
                <c:pt idx="10">
                  <c:v>420</c:v>
                </c:pt>
                <c:pt idx="11">
                  <c:v>420</c:v>
                </c:pt>
                <c:pt idx="12">
                  <c:v>420</c:v>
                </c:pt>
                <c:pt idx="13">
                  <c:v>420</c:v>
                </c:pt>
                <c:pt idx="14">
                  <c:v>420</c:v>
                </c:pt>
                <c:pt idx="15">
                  <c:v>420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340</c:v>
                </c:pt>
                <c:pt idx="22">
                  <c:v>340</c:v>
                </c:pt>
                <c:pt idx="23">
                  <c:v>340</c:v>
                </c:pt>
                <c:pt idx="24">
                  <c:v>340</c:v>
                </c:pt>
                <c:pt idx="25">
                  <c:v>340</c:v>
                </c:pt>
                <c:pt idx="26">
                  <c:v>340</c:v>
                </c:pt>
                <c:pt idx="27">
                  <c:v>340</c:v>
                </c:pt>
                <c:pt idx="28">
                  <c:v>340</c:v>
                </c:pt>
                <c:pt idx="29">
                  <c:v>340</c:v>
                </c:pt>
                <c:pt idx="30">
                  <c:v>340</c:v>
                </c:pt>
                <c:pt idx="31">
                  <c:v>340</c:v>
                </c:pt>
                <c:pt idx="32">
                  <c:v>340</c:v>
                </c:pt>
                <c:pt idx="33">
                  <c:v>340</c:v>
                </c:pt>
                <c:pt idx="34">
                  <c:v>340</c:v>
                </c:pt>
                <c:pt idx="35">
                  <c:v>340</c:v>
                </c:pt>
                <c:pt idx="36">
                  <c:v>340</c:v>
                </c:pt>
                <c:pt idx="37">
                  <c:v>340</c:v>
                </c:pt>
                <c:pt idx="38">
                  <c:v>340</c:v>
                </c:pt>
                <c:pt idx="39">
                  <c:v>340</c:v>
                </c:pt>
                <c:pt idx="40">
                  <c:v>340</c:v>
                </c:pt>
                <c:pt idx="41">
                  <c:v>340</c:v>
                </c:pt>
                <c:pt idx="42">
                  <c:v>340</c:v>
                </c:pt>
                <c:pt idx="43">
                  <c:v>340</c:v>
                </c:pt>
                <c:pt idx="44">
                  <c:v>340</c:v>
                </c:pt>
                <c:pt idx="45">
                  <c:v>340</c:v>
                </c:pt>
                <c:pt idx="46">
                  <c:v>340</c:v>
                </c:pt>
                <c:pt idx="47">
                  <c:v>340</c:v>
                </c:pt>
                <c:pt idx="48">
                  <c:v>340</c:v>
                </c:pt>
                <c:pt idx="49">
                  <c:v>340</c:v>
                </c:pt>
                <c:pt idx="50">
                  <c:v>340</c:v>
                </c:pt>
                <c:pt idx="51">
                  <c:v>340</c:v>
                </c:pt>
                <c:pt idx="52">
                  <c:v>340</c:v>
                </c:pt>
                <c:pt idx="53">
                  <c:v>340</c:v>
                </c:pt>
                <c:pt idx="54">
                  <c:v>340</c:v>
                </c:pt>
                <c:pt idx="55">
                  <c:v>340</c:v>
                </c:pt>
                <c:pt idx="56">
                  <c:v>340</c:v>
                </c:pt>
                <c:pt idx="57">
                  <c:v>340</c:v>
                </c:pt>
                <c:pt idx="58">
                  <c:v>340</c:v>
                </c:pt>
                <c:pt idx="59">
                  <c:v>340</c:v>
                </c:pt>
                <c:pt idx="60">
                  <c:v>340</c:v>
                </c:pt>
                <c:pt idx="61">
                  <c:v>340</c:v>
                </c:pt>
                <c:pt idx="62">
                  <c:v>340</c:v>
                </c:pt>
                <c:pt idx="63">
                  <c:v>340</c:v>
                </c:pt>
                <c:pt idx="64">
                  <c:v>340</c:v>
                </c:pt>
                <c:pt idx="65">
                  <c:v>340</c:v>
                </c:pt>
                <c:pt idx="66">
                  <c:v>340</c:v>
                </c:pt>
                <c:pt idx="67">
                  <c:v>340</c:v>
                </c:pt>
                <c:pt idx="68">
                  <c:v>340</c:v>
                </c:pt>
                <c:pt idx="69">
                  <c:v>340</c:v>
                </c:pt>
                <c:pt idx="70">
                  <c:v>340</c:v>
                </c:pt>
                <c:pt idx="71">
                  <c:v>340</c:v>
                </c:pt>
                <c:pt idx="72">
                  <c:v>340</c:v>
                </c:pt>
                <c:pt idx="73">
                  <c:v>340</c:v>
                </c:pt>
                <c:pt idx="74">
                  <c:v>340</c:v>
                </c:pt>
                <c:pt idx="75">
                  <c:v>340</c:v>
                </c:pt>
                <c:pt idx="76">
                  <c:v>340</c:v>
                </c:pt>
                <c:pt idx="77">
                  <c:v>340</c:v>
                </c:pt>
                <c:pt idx="78">
                  <c:v>340</c:v>
                </c:pt>
                <c:pt idx="79">
                  <c:v>340</c:v>
                </c:pt>
                <c:pt idx="80">
                  <c:v>340</c:v>
                </c:pt>
                <c:pt idx="81">
                  <c:v>340</c:v>
                </c:pt>
                <c:pt idx="82">
                  <c:v>340</c:v>
                </c:pt>
                <c:pt idx="83">
                  <c:v>340</c:v>
                </c:pt>
                <c:pt idx="84">
                  <c:v>340</c:v>
                </c:pt>
                <c:pt idx="85">
                  <c:v>340</c:v>
                </c:pt>
                <c:pt idx="86">
                  <c:v>340</c:v>
                </c:pt>
                <c:pt idx="87">
                  <c:v>340</c:v>
                </c:pt>
                <c:pt idx="88">
                  <c:v>340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  <c:pt idx="130">
                  <c:v>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37892496"/>
        <c:axId val="336522960"/>
      </c:lineChart>
      <c:dateAx>
        <c:axId val="437892496"/>
        <c:scaling>
          <c:orientation val="minMax"/>
        </c:scaling>
        <c:delete val="0"/>
        <c:axPos val="b"/>
        <c:numFmt formatCode="d/mmm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6522960"/>
        <c:crosses val="autoZero"/>
        <c:auto val="1"/>
        <c:lblOffset val="100"/>
        <c:baseTimeUnit val="days"/>
      </c:dateAx>
      <c:valAx>
        <c:axId val="33652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[$GHS]\ #,##0.00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78924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Records!$F$3</c:f>
              <c:strCache>
                <c:ptCount val="1"/>
                <c:pt idx="0">
                  <c:v>Cost of Feed per KG (GHS)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Records!$B$4:$B$93</c:f>
              <c:numCache>
                <c:formatCode>dd/mmm/yy</c:formatCode>
                <c:ptCount val="90"/>
                <c:pt idx="0" c:formatCode="dd/mmm/yy">
                  <c:v>44992</c:v>
                </c:pt>
                <c:pt idx="1" c:formatCode="dd/mmm/yy">
                  <c:v>44993</c:v>
                </c:pt>
                <c:pt idx="2" c:formatCode="dd/mmm/yy">
                  <c:v>44994</c:v>
                </c:pt>
                <c:pt idx="3" c:formatCode="dd/mmm/yy">
                  <c:v>44995</c:v>
                </c:pt>
                <c:pt idx="4" c:formatCode="dd/mmm/yy">
                  <c:v>44996</c:v>
                </c:pt>
                <c:pt idx="5" c:formatCode="dd/mmm/yy">
                  <c:v>44997</c:v>
                </c:pt>
                <c:pt idx="6" c:formatCode="dd/mmm/yy">
                  <c:v>44998</c:v>
                </c:pt>
                <c:pt idx="7" c:formatCode="dd/mmm/yy">
                  <c:v>44999</c:v>
                </c:pt>
                <c:pt idx="8" c:formatCode="dd/mmm/yy">
                  <c:v>45000</c:v>
                </c:pt>
                <c:pt idx="9" c:formatCode="dd/mmm/yy">
                  <c:v>45001</c:v>
                </c:pt>
                <c:pt idx="10" c:formatCode="dd/mmm/yy">
                  <c:v>45002</c:v>
                </c:pt>
                <c:pt idx="11" c:formatCode="dd/mmm/yy">
                  <c:v>45003</c:v>
                </c:pt>
                <c:pt idx="12" c:formatCode="dd/mmm/yy">
                  <c:v>45004</c:v>
                </c:pt>
                <c:pt idx="13" c:formatCode="dd/mmm/yy">
                  <c:v>45005</c:v>
                </c:pt>
                <c:pt idx="14" c:formatCode="dd/mmm/yy">
                  <c:v>45006</c:v>
                </c:pt>
                <c:pt idx="15" c:formatCode="dd/mmm/yy">
                  <c:v>45007</c:v>
                </c:pt>
                <c:pt idx="16" c:formatCode="dd/mmm/yy">
                  <c:v>45008</c:v>
                </c:pt>
                <c:pt idx="17" c:formatCode="dd/mmm/yy">
                  <c:v>45009</c:v>
                </c:pt>
                <c:pt idx="18" c:formatCode="dd/mmm/yy">
                  <c:v>45010</c:v>
                </c:pt>
                <c:pt idx="19" c:formatCode="dd/mmm/yy">
                  <c:v>45011</c:v>
                </c:pt>
                <c:pt idx="20" c:formatCode="dd/mmm/yy">
                  <c:v>45012</c:v>
                </c:pt>
                <c:pt idx="21" c:formatCode="dd/mmm/yy">
                  <c:v>45013</c:v>
                </c:pt>
                <c:pt idx="22" c:formatCode="dd/mmm/yy">
                  <c:v>45014</c:v>
                </c:pt>
                <c:pt idx="23" c:formatCode="dd/mmm/yy">
                  <c:v>45015</c:v>
                </c:pt>
                <c:pt idx="24" c:formatCode="dd/mmm/yy">
                  <c:v>45016</c:v>
                </c:pt>
                <c:pt idx="25" c:formatCode="dd/mmm/yy">
                  <c:v>45017</c:v>
                </c:pt>
                <c:pt idx="26" c:formatCode="dd/mmm/yy">
                  <c:v>45018</c:v>
                </c:pt>
                <c:pt idx="27" c:formatCode="dd/mmm/yy">
                  <c:v>45019</c:v>
                </c:pt>
                <c:pt idx="28" c:formatCode="dd/mmm/yy">
                  <c:v>45020</c:v>
                </c:pt>
                <c:pt idx="29" c:formatCode="dd/mmm/yy">
                  <c:v>45021</c:v>
                </c:pt>
                <c:pt idx="30" c:formatCode="dd/mmm/yy">
                  <c:v>45022</c:v>
                </c:pt>
                <c:pt idx="31" c:formatCode="dd/mmm/yy">
                  <c:v>45023</c:v>
                </c:pt>
                <c:pt idx="32" c:formatCode="dd/mmm/yy">
                  <c:v>45024</c:v>
                </c:pt>
                <c:pt idx="33" c:formatCode="dd/mmm/yy">
                  <c:v>45025</c:v>
                </c:pt>
                <c:pt idx="34" c:formatCode="dd/mmm/yy">
                  <c:v>45026</c:v>
                </c:pt>
                <c:pt idx="35" c:formatCode="dd/mmm/yy">
                  <c:v>45027</c:v>
                </c:pt>
                <c:pt idx="36" c:formatCode="dd/mmm/yy">
                  <c:v>45028</c:v>
                </c:pt>
                <c:pt idx="37" c:formatCode="dd/mmm/yy">
                  <c:v>45029</c:v>
                </c:pt>
                <c:pt idx="38" c:formatCode="dd/mmm/yy">
                  <c:v>45030</c:v>
                </c:pt>
                <c:pt idx="39" c:formatCode="dd/mmm/yy">
                  <c:v>45031</c:v>
                </c:pt>
                <c:pt idx="40" c:formatCode="dd/mmm/yy">
                  <c:v>45032</c:v>
                </c:pt>
                <c:pt idx="41" c:formatCode="dd/mmm/yy">
                  <c:v>45033</c:v>
                </c:pt>
                <c:pt idx="42" c:formatCode="dd/mmm/yy">
                  <c:v>45034</c:v>
                </c:pt>
                <c:pt idx="43" c:formatCode="dd/mmm/yy">
                  <c:v>45035</c:v>
                </c:pt>
                <c:pt idx="44" c:formatCode="dd/mmm/yy">
                  <c:v>45036</c:v>
                </c:pt>
                <c:pt idx="45" c:formatCode="dd/mmm/yy">
                  <c:v>45037</c:v>
                </c:pt>
                <c:pt idx="46" c:formatCode="dd/mmm/yy">
                  <c:v>45038</c:v>
                </c:pt>
                <c:pt idx="47" c:formatCode="dd/mmm/yy">
                  <c:v>45039</c:v>
                </c:pt>
                <c:pt idx="48" c:formatCode="dd/mmm/yy">
                  <c:v>45040</c:v>
                </c:pt>
                <c:pt idx="49" c:formatCode="dd/mmm/yy">
                  <c:v>45041</c:v>
                </c:pt>
                <c:pt idx="50" c:formatCode="dd/mmm/yy">
                  <c:v>45042</c:v>
                </c:pt>
                <c:pt idx="51" c:formatCode="dd/mmm/yy">
                  <c:v>45043</c:v>
                </c:pt>
                <c:pt idx="52" c:formatCode="dd/mmm/yy">
                  <c:v>45044</c:v>
                </c:pt>
                <c:pt idx="53" c:formatCode="dd/mmm/yy">
                  <c:v>45045</c:v>
                </c:pt>
                <c:pt idx="54" c:formatCode="dd/mmm/yy">
                  <c:v>45046</c:v>
                </c:pt>
                <c:pt idx="55" c:formatCode="dd/mmm/yy">
                  <c:v>45047</c:v>
                </c:pt>
                <c:pt idx="56" c:formatCode="dd/mmm/yy">
                  <c:v>45048</c:v>
                </c:pt>
                <c:pt idx="57" c:formatCode="dd/mmm/yy">
                  <c:v>45049</c:v>
                </c:pt>
                <c:pt idx="58" c:formatCode="dd/mmm/yy">
                  <c:v>45050</c:v>
                </c:pt>
                <c:pt idx="59" c:formatCode="dd/mmm/yy">
                  <c:v>45051</c:v>
                </c:pt>
                <c:pt idx="60" c:formatCode="dd/mmm/yy">
                  <c:v>45052</c:v>
                </c:pt>
                <c:pt idx="61" c:formatCode="dd/mmm/yy">
                  <c:v>45053</c:v>
                </c:pt>
                <c:pt idx="62" c:formatCode="dd/mmm/yy">
                  <c:v>45054</c:v>
                </c:pt>
                <c:pt idx="63" c:formatCode="dd/mmm/yy">
                  <c:v>45055</c:v>
                </c:pt>
                <c:pt idx="64" c:formatCode="dd/mmm/yy">
                  <c:v>45056</c:v>
                </c:pt>
                <c:pt idx="65" c:formatCode="dd/mmm/yy">
                  <c:v>45057</c:v>
                </c:pt>
                <c:pt idx="66" c:formatCode="dd/mmm/yy">
                  <c:v>45058</c:v>
                </c:pt>
                <c:pt idx="67" c:formatCode="dd/mmm/yy">
                  <c:v>45059</c:v>
                </c:pt>
                <c:pt idx="68" c:formatCode="dd/mmm/yy">
                  <c:v>45060</c:v>
                </c:pt>
                <c:pt idx="69" c:formatCode="dd/mmm/yy">
                  <c:v>45061</c:v>
                </c:pt>
                <c:pt idx="70" c:formatCode="dd/mmm/yy">
                  <c:v>45062</c:v>
                </c:pt>
                <c:pt idx="71" c:formatCode="dd/mmm/yy">
                  <c:v>45063</c:v>
                </c:pt>
                <c:pt idx="72" c:formatCode="dd/mmm/yy">
                  <c:v>45064</c:v>
                </c:pt>
                <c:pt idx="73" c:formatCode="dd/mmm/yy">
                  <c:v>45065</c:v>
                </c:pt>
                <c:pt idx="74" c:formatCode="dd/mmm/yy">
                  <c:v>45066</c:v>
                </c:pt>
                <c:pt idx="75" c:formatCode="dd/mmm/yy">
                  <c:v>45067</c:v>
                </c:pt>
                <c:pt idx="76" c:formatCode="dd/mmm/yy">
                  <c:v>45068</c:v>
                </c:pt>
                <c:pt idx="77" c:formatCode="dd/mmm/yy">
                  <c:v>45069</c:v>
                </c:pt>
                <c:pt idx="78" c:formatCode="dd/mmm/yy">
                  <c:v>45070</c:v>
                </c:pt>
                <c:pt idx="79" c:formatCode="dd/mmm/yy">
                  <c:v>45071</c:v>
                </c:pt>
                <c:pt idx="80" c:formatCode="dd/mmm/yy">
                  <c:v>45072</c:v>
                </c:pt>
                <c:pt idx="81" c:formatCode="dd/mmm/yy">
                  <c:v>45073</c:v>
                </c:pt>
                <c:pt idx="82" c:formatCode="dd/mmm/yy">
                  <c:v>45074</c:v>
                </c:pt>
                <c:pt idx="83" c:formatCode="dd/mmm/yy">
                  <c:v>45075</c:v>
                </c:pt>
                <c:pt idx="84" c:formatCode="dd/mmm/yy">
                  <c:v>45076</c:v>
                </c:pt>
                <c:pt idx="85" c:formatCode="dd/mmm/yy">
                  <c:v>45077</c:v>
                </c:pt>
                <c:pt idx="86" c:formatCode="dd/mmm/yy">
                  <c:v>45078</c:v>
                </c:pt>
                <c:pt idx="87" c:formatCode="dd/mmm/yy">
                  <c:v>45079</c:v>
                </c:pt>
                <c:pt idx="88" c:formatCode="dd/mmm/yy">
                  <c:v>45080</c:v>
                </c:pt>
                <c:pt idx="89" c:formatCode="dd/mmm/yy">
                  <c:v>45081</c:v>
                </c:pt>
              </c:numCache>
            </c:numRef>
          </c:cat>
          <c:val>
            <c:numRef>
              <c:f>Records!$F$4:$F$93</c:f>
              <c:numCache>
                <c:formatCode>0.00_);[Red]\(0.00\)</c:formatCode>
                <c:ptCount val="90"/>
                <c:pt idx="0">
                  <c:v>420</c:v>
                </c:pt>
                <c:pt idx="1">
                  <c:v>420</c:v>
                </c:pt>
                <c:pt idx="2">
                  <c:v>420</c:v>
                </c:pt>
                <c:pt idx="3">
                  <c:v>420</c:v>
                </c:pt>
                <c:pt idx="4">
                  <c:v>420</c:v>
                </c:pt>
                <c:pt idx="5">
                  <c:v>420</c:v>
                </c:pt>
                <c:pt idx="6">
                  <c:v>420</c:v>
                </c:pt>
                <c:pt idx="7">
                  <c:v>420</c:v>
                </c:pt>
                <c:pt idx="8">
                  <c:v>420</c:v>
                </c:pt>
                <c:pt idx="9">
                  <c:v>420</c:v>
                </c:pt>
                <c:pt idx="10">
                  <c:v>420</c:v>
                </c:pt>
                <c:pt idx="11">
                  <c:v>420</c:v>
                </c:pt>
                <c:pt idx="12">
                  <c:v>420</c:v>
                </c:pt>
                <c:pt idx="13">
                  <c:v>420</c:v>
                </c:pt>
                <c:pt idx="14">
                  <c:v>420</c:v>
                </c:pt>
                <c:pt idx="15">
                  <c:v>420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340</c:v>
                </c:pt>
                <c:pt idx="22">
                  <c:v>340</c:v>
                </c:pt>
                <c:pt idx="23">
                  <c:v>340</c:v>
                </c:pt>
                <c:pt idx="24">
                  <c:v>340</c:v>
                </c:pt>
                <c:pt idx="25">
                  <c:v>340</c:v>
                </c:pt>
                <c:pt idx="26">
                  <c:v>340</c:v>
                </c:pt>
                <c:pt idx="27">
                  <c:v>340</c:v>
                </c:pt>
                <c:pt idx="28">
                  <c:v>340</c:v>
                </c:pt>
                <c:pt idx="29">
                  <c:v>340</c:v>
                </c:pt>
                <c:pt idx="30">
                  <c:v>340</c:v>
                </c:pt>
                <c:pt idx="31">
                  <c:v>340</c:v>
                </c:pt>
                <c:pt idx="32">
                  <c:v>340</c:v>
                </c:pt>
                <c:pt idx="33">
                  <c:v>340</c:v>
                </c:pt>
                <c:pt idx="34">
                  <c:v>340</c:v>
                </c:pt>
                <c:pt idx="35">
                  <c:v>340</c:v>
                </c:pt>
                <c:pt idx="36">
                  <c:v>340</c:v>
                </c:pt>
                <c:pt idx="37">
                  <c:v>340</c:v>
                </c:pt>
                <c:pt idx="38">
                  <c:v>340</c:v>
                </c:pt>
                <c:pt idx="39">
                  <c:v>340</c:v>
                </c:pt>
                <c:pt idx="40">
                  <c:v>340</c:v>
                </c:pt>
                <c:pt idx="41">
                  <c:v>340</c:v>
                </c:pt>
                <c:pt idx="42">
                  <c:v>340</c:v>
                </c:pt>
                <c:pt idx="43">
                  <c:v>340</c:v>
                </c:pt>
                <c:pt idx="44">
                  <c:v>340</c:v>
                </c:pt>
                <c:pt idx="45">
                  <c:v>340</c:v>
                </c:pt>
                <c:pt idx="46">
                  <c:v>340</c:v>
                </c:pt>
                <c:pt idx="47">
                  <c:v>340</c:v>
                </c:pt>
                <c:pt idx="48">
                  <c:v>340</c:v>
                </c:pt>
                <c:pt idx="49">
                  <c:v>340</c:v>
                </c:pt>
                <c:pt idx="50">
                  <c:v>340</c:v>
                </c:pt>
                <c:pt idx="51">
                  <c:v>340</c:v>
                </c:pt>
                <c:pt idx="52">
                  <c:v>340</c:v>
                </c:pt>
                <c:pt idx="53">
                  <c:v>340</c:v>
                </c:pt>
                <c:pt idx="54">
                  <c:v>340</c:v>
                </c:pt>
                <c:pt idx="55">
                  <c:v>340</c:v>
                </c:pt>
                <c:pt idx="56">
                  <c:v>340</c:v>
                </c:pt>
                <c:pt idx="57">
                  <c:v>340</c:v>
                </c:pt>
                <c:pt idx="58">
                  <c:v>340</c:v>
                </c:pt>
                <c:pt idx="59">
                  <c:v>340</c:v>
                </c:pt>
                <c:pt idx="60">
                  <c:v>340</c:v>
                </c:pt>
                <c:pt idx="61">
                  <c:v>340</c:v>
                </c:pt>
                <c:pt idx="62">
                  <c:v>340</c:v>
                </c:pt>
                <c:pt idx="63">
                  <c:v>340</c:v>
                </c:pt>
                <c:pt idx="64">
                  <c:v>340</c:v>
                </c:pt>
                <c:pt idx="65">
                  <c:v>340</c:v>
                </c:pt>
                <c:pt idx="66">
                  <c:v>340</c:v>
                </c:pt>
                <c:pt idx="67">
                  <c:v>340</c:v>
                </c:pt>
                <c:pt idx="68">
                  <c:v>340</c:v>
                </c:pt>
                <c:pt idx="69">
                  <c:v>340</c:v>
                </c:pt>
                <c:pt idx="70">
                  <c:v>340</c:v>
                </c:pt>
                <c:pt idx="71">
                  <c:v>340</c:v>
                </c:pt>
                <c:pt idx="72">
                  <c:v>340</c:v>
                </c:pt>
                <c:pt idx="73">
                  <c:v>340</c:v>
                </c:pt>
                <c:pt idx="74">
                  <c:v>340</c:v>
                </c:pt>
                <c:pt idx="75">
                  <c:v>340</c:v>
                </c:pt>
                <c:pt idx="76">
                  <c:v>340</c:v>
                </c:pt>
                <c:pt idx="77">
                  <c:v>340</c:v>
                </c:pt>
                <c:pt idx="78">
                  <c:v>340</c:v>
                </c:pt>
                <c:pt idx="79">
                  <c:v>340</c:v>
                </c:pt>
                <c:pt idx="80">
                  <c:v>340</c:v>
                </c:pt>
                <c:pt idx="81">
                  <c:v>340</c:v>
                </c:pt>
                <c:pt idx="82">
                  <c:v>340</c:v>
                </c:pt>
                <c:pt idx="83">
                  <c:v>340</c:v>
                </c:pt>
                <c:pt idx="84">
                  <c:v>340</c:v>
                </c:pt>
                <c:pt idx="85">
                  <c:v>340</c:v>
                </c:pt>
                <c:pt idx="86">
                  <c:v>340</c:v>
                </c:pt>
                <c:pt idx="87">
                  <c:v>340</c:v>
                </c:pt>
                <c:pt idx="88">
                  <c:v>340</c:v>
                </c:pt>
                <c:pt idx="89">
                  <c:v>340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32039760"/>
        <c:axId val="561529104"/>
      </c:lineChart>
      <c:dateAx>
        <c:axId val="432039760"/>
        <c:scaling>
          <c:orientation val="minMax"/>
        </c:scaling>
        <c:delete val="0"/>
        <c:axPos val="b"/>
        <c:numFmt formatCode="d/mmm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529104"/>
        <c:crosses val="autoZero"/>
        <c:auto val="1"/>
        <c:lblOffset val="100"/>
        <c:baseTimeUnit val="days"/>
      </c:dateAx>
      <c:valAx>
        <c:axId val="56152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203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Records!$O$3</c:f>
              <c:strCache>
                <c:ptCount val="1"/>
                <c:pt idx="0">
                  <c:v>Expenditure on Daily Feed (GHS)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Records!$B$4:$B$93</c:f>
              <c:numCache>
                <c:formatCode>dd/mmm/yy</c:formatCode>
                <c:ptCount val="90"/>
                <c:pt idx="0" c:formatCode="dd/mmm/yy">
                  <c:v>44992</c:v>
                </c:pt>
                <c:pt idx="1" c:formatCode="dd/mmm/yy">
                  <c:v>44993</c:v>
                </c:pt>
                <c:pt idx="2" c:formatCode="dd/mmm/yy">
                  <c:v>44994</c:v>
                </c:pt>
                <c:pt idx="3" c:formatCode="dd/mmm/yy">
                  <c:v>44995</c:v>
                </c:pt>
                <c:pt idx="4" c:formatCode="dd/mmm/yy">
                  <c:v>44996</c:v>
                </c:pt>
                <c:pt idx="5" c:formatCode="dd/mmm/yy">
                  <c:v>44997</c:v>
                </c:pt>
                <c:pt idx="6" c:formatCode="dd/mmm/yy">
                  <c:v>44998</c:v>
                </c:pt>
                <c:pt idx="7" c:formatCode="dd/mmm/yy">
                  <c:v>44999</c:v>
                </c:pt>
                <c:pt idx="8" c:formatCode="dd/mmm/yy">
                  <c:v>45000</c:v>
                </c:pt>
                <c:pt idx="9" c:formatCode="dd/mmm/yy">
                  <c:v>45001</c:v>
                </c:pt>
                <c:pt idx="10" c:formatCode="dd/mmm/yy">
                  <c:v>45002</c:v>
                </c:pt>
                <c:pt idx="11" c:formatCode="dd/mmm/yy">
                  <c:v>45003</c:v>
                </c:pt>
                <c:pt idx="12" c:formatCode="dd/mmm/yy">
                  <c:v>45004</c:v>
                </c:pt>
                <c:pt idx="13" c:formatCode="dd/mmm/yy">
                  <c:v>45005</c:v>
                </c:pt>
                <c:pt idx="14" c:formatCode="dd/mmm/yy">
                  <c:v>45006</c:v>
                </c:pt>
                <c:pt idx="15" c:formatCode="dd/mmm/yy">
                  <c:v>45007</c:v>
                </c:pt>
                <c:pt idx="16" c:formatCode="dd/mmm/yy">
                  <c:v>45008</c:v>
                </c:pt>
                <c:pt idx="17" c:formatCode="dd/mmm/yy">
                  <c:v>45009</c:v>
                </c:pt>
                <c:pt idx="18" c:formatCode="dd/mmm/yy">
                  <c:v>45010</c:v>
                </c:pt>
                <c:pt idx="19" c:formatCode="dd/mmm/yy">
                  <c:v>45011</c:v>
                </c:pt>
                <c:pt idx="20" c:formatCode="dd/mmm/yy">
                  <c:v>45012</c:v>
                </c:pt>
                <c:pt idx="21" c:formatCode="dd/mmm/yy">
                  <c:v>45013</c:v>
                </c:pt>
                <c:pt idx="22" c:formatCode="dd/mmm/yy">
                  <c:v>45014</c:v>
                </c:pt>
                <c:pt idx="23" c:formatCode="dd/mmm/yy">
                  <c:v>45015</c:v>
                </c:pt>
                <c:pt idx="24" c:formatCode="dd/mmm/yy">
                  <c:v>45016</c:v>
                </c:pt>
                <c:pt idx="25" c:formatCode="dd/mmm/yy">
                  <c:v>45017</c:v>
                </c:pt>
                <c:pt idx="26" c:formatCode="dd/mmm/yy">
                  <c:v>45018</c:v>
                </c:pt>
                <c:pt idx="27" c:formatCode="dd/mmm/yy">
                  <c:v>45019</c:v>
                </c:pt>
                <c:pt idx="28" c:formatCode="dd/mmm/yy">
                  <c:v>45020</c:v>
                </c:pt>
                <c:pt idx="29" c:formatCode="dd/mmm/yy">
                  <c:v>45021</c:v>
                </c:pt>
                <c:pt idx="30" c:formatCode="dd/mmm/yy">
                  <c:v>45022</c:v>
                </c:pt>
                <c:pt idx="31" c:formatCode="dd/mmm/yy">
                  <c:v>45023</c:v>
                </c:pt>
                <c:pt idx="32" c:formatCode="dd/mmm/yy">
                  <c:v>45024</c:v>
                </c:pt>
                <c:pt idx="33" c:formatCode="dd/mmm/yy">
                  <c:v>45025</c:v>
                </c:pt>
                <c:pt idx="34" c:formatCode="dd/mmm/yy">
                  <c:v>45026</c:v>
                </c:pt>
                <c:pt idx="35" c:formatCode="dd/mmm/yy">
                  <c:v>45027</c:v>
                </c:pt>
                <c:pt idx="36" c:formatCode="dd/mmm/yy">
                  <c:v>45028</c:v>
                </c:pt>
                <c:pt idx="37" c:formatCode="dd/mmm/yy">
                  <c:v>45029</c:v>
                </c:pt>
                <c:pt idx="38" c:formatCode="dd/mmm/yy">
                  <c:v>45030</c:v>
                </c:pt>
                <c:pt idx="39" c:formatCode="dd/mmm/yy">
                  <c:v>45031</c:v>
                </c:pt>
                <c:pt idx="40" c:formatCode="dd/mmm/yy">
                  <c:v>45032</c:v>
                </c:pt>
                <c:pt idx="41" c:formatCode="dd/mmm/yy">
                  <c:v>45033</c:v>
                </c:pt>
                <c:pt idx="42" c:formatCode="dd/mmm/yy">
                  <c:v>45034</c:v>
                </c:pt>
                <c:pt idx="43" c:formatCode="dd/mmm/yy">
                  <c:v>45035</c:v>
                </c:pt>
                <c:pt idx="44" c:formatCode="dd/mmm/yy">
                  <c:v>45036</c:v>
                </c:pt>
                <c:pt idx="45" c:formatCode="dd/mmm/yy">
                  <c:v>45037</c:v>
                </c:pt>
                <c:pt idx="46" c:formatCode="dd/mmm/yy">
                  <c:v>45038</c:v>
                </c:pt>
                <c:pt idx="47" c:formatCode="dd/mmm/yy">
                  <c:v>45039</c:v>
                </c:pt>
                <c:pt idx="48" c:formatCode="dd/mmm/yy">
                  <c:v>45040</c:v>
                </c:pt>
                <c:pt idx="49" c:formatCode="dd/mmm/yy">
                  <c:v>45041</c:v>
                </c:pt>
                <c:pt idx="50" c:formatCode="dd/mmm/yy">
                  <c:v>45042</c:v>
                </c:pt>
                <c:pt idx="51" c:formatCode="dd/mmm/yy">
                  <c:v>45043</c:v>
                </c:pt>
                <c:pt idx="52" c:formatCode="dd/mmm/yy">
                  <c:v>45044</c:v>
                </c:pt>
                <c:pt idx="53" c:formatCode="dd/mmm/yy">
                  <c:v>45045</c:v>
                </c:pt>
                <c:pt idx="54" c:formatCode="dd/mmm/yy">
                  <c:v>45046</c:v>
                </c:pt>
                <c:pt idx="55" c:formatCode="dd/mmm/yy">
                  <c:v>45047</c:v>
                </c:pt>
                <c:pt idx="56" c:formatCode="dd/mmm/yy">
                  <c:v>45048</c:v>
                </c:pt>
                <c:pt idx="57" c:formatCode="dd/mmm/yy">
                  <c:v>45049</c:v>
                </c:pt>
                <c:pt idx="58" c:formatCode="dd/mmm/yy">
                  <c:v>45050</c:v>
                </c:pt>
                <c:pt idx="59" c:formatCode="dd/mmm/yy">
                  <c:v>45051</c:v>
                </c:pt>
                <c:pt idx="60" c:formatCode="dd/mmm/yy">
                  <c:v>45052</c:v>
                </c:pt>
                <c:pt idx="61" c:formatCode="dd/mmm/yy">
                  <c:v>45053</c:v>
                </c:pt>
                <c:pt idx="62" c:formatCode="dd/mmm/yy">
                  <c:v>45054</c:v>
                </c:pt>
                <c:pt idx="63" c:formatCode="dd/mmm/yy">
                  <c:v>45055</c:v>
                </c:pt>
                <c:pt idx="64" c:formatCode="dd/mmm/yy">
                  <c:v>45056</c:v>
                </c:pt>
                <c:pt idx="65" c:formatCode="dd/mmm/yy">
                  <c:v>45057</c:v>
                </c:pt>
                <c:pt idx="66" c:formatCode="dd/mmm/yy">
                  <c:v>45058</c:v>
                </c:pt>
                <c:pt idx="67" c:formatCode="dd/mmm/yy">
                  <c:v>45059</c:v>
                </c:pt>
                <c:pt idx="68" c:formatCode="dd/mmm/yy">
                  <c:v>45060</c:v>
                </c:pt>
                <c:pt idx="69" c:formatCode="dd/mmm/yy">
                  <c:v>45061</c:v>
                </c:pt>
                <c:pt idx="70" c:formatCode="dd/mmm/yy">
                  <c:v>45062</c:v>
                </c:pt>
                <c:pt idx="71" c:formatCode="dd/mmm/yy">
                  <c:v>45063</c:v>
                </c:pt>
                <c:pt idx="72" c:formatCode="dd/mmm/yy">
                  <c:v>45064</c:v>
                </c:pt>
                <c:pt idx="73" c:formatCode="dd/mmm/yy">
                  <c:v>45065</c:v>
                </c:pt>
                <c:pt idx="74" c:formatCode="dd/mmm/yy">
                  <c:v>45066</c:v>
                </c:pt>
                <c:pt idx="75" c:formatCode="dd/mmm/yy">
                  <c:v>45067</c:v>
                </c:pt>
                <c:pt idx="76" c:formatCode="dd/mmm/yy">
                  <c:v>45068</c:v>
                </c:pt>
                <c:pt idx="77" c:formatCode="dd/mmm/yy">
                  <c:v>45069</c:v>
                </c:pt>
                <c:pt idx="78" c:formatCode="dd/mmm/yy">
                  <c:v>45070</c:v>
                </c:pt>
                <c:pt idx="79" c:formatCode="dd/mmm/yy">
                  <c:v>45071</c:v>
                </c:pt>
                <c:pt idx="80" c:formatCode="dd/mmm/yy">
                  <c:v>45072</c:v>
                </c:pt>
                <c:pt idx="81" c:formatCode="dd/mmm/yy">
                  <c:v>45073</c:v>
                </c:pt>
                <c:pt idx="82" c:formatCode="dd/mmm/yy">
                  <c:v>45074</c:v>
                </c:pt>
                <c:pt idx="83" c:formatCode="dd/mmm/yy">
                  <c:v>45075</c:v>
                </c:pt>
                <c:pt idx="84" c:formatCode="dd/mmm/yy">
                  <c:v>45076</c:v>
                </c:pt>
                <c:pt idx="85" c:formatCode="dd/mmm/yy">
                  <c:v>45077</c:v>
                </c:pt>
                <c:pt idx="86" c:formatCode="dd/mmm/yy">
                  <c:v>45078</c:v>
                </c:pt>
                <c:pt idx="87" c:formatCode="dd/mmm/yy">
                  <c:v>45079</c:v>
                </c:pt>
                <c:pt idx="88" c:formatCode="dd/mmm/yy">
                  <c:v>45080</c:v>
                </c:pt>
                <c:pt idx="89" c:formatCode="dd/mmm/yy">
                  <c:v>45081</c:v>
                </c:pt>
              </c:numCache>
            </c:numRef>
          </c:cat>
          <c:val>
            <c:numRef>
              <c:f>Records!$O$4:$O$93</c:f>
              <c:numCache>
                <c:formatCode>0.00_);[Red]\(0.00\)</c:formatCode>
                <c:ptCount val="90"/>
                <c:pt idx="0">
                  <c:v>10500</c:v>
                </c:pt>
                <c:pt idx="1">
                  <c:v>10500</c:v>
                </c:pt>
                <c:pt idx="2">
                  <c:v>10500</c:v>
                </c:pt>
                <c:pt idx="3">
                  <c:v>10500</c:v>
                </c:pt>
                <c:pt idx="4">
                  <c:v>21000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31500</c:v>
                </c:pt>
                <c:pt idx="9">
                  <c:v>31500</c:v>
                </c:pt>
                <c:pt idx="10">
                  <c:v>31500</c:v>
                </c:pt>
                <c:pt idx="11">
                  <c:v>31500</c:v>
                </c:pt>
                <c:pt idx="12">
                  <c:v>42000</c:v>
                </c:pt>
                <c:pt idx="13">
                  <c:v>42000</c:v>
                </c:pt>
                <c:pt idx="14">
                  <c:v>42000</c:v>
                </c:pt>
                <c:pt idx="15">
                  <c:v>42000</c:v>
                </c:pt>
                <c:pt idx="16">
                  <c:v>40000</c:v>
                </c:pt>
                <c:pt idx="17">
                  <c:v>40000</c:v>
                </c:pt>
                <c:pt idx="18">
                  <c:v>40000</c:v>
                </c:pt>
                <c:pt idx="19">
                  <c:v>40000</c:v>
                </c:pt>
                <c:pt idx="20">
                  <c:v>40000</c:v>
                </c:pt>
                <c:pt idx="21">
                  <c:v>34000</c:v>
                </c:pt>
                <c:pt idx="22">
                  <c:v>34000</c:v>
                </c:pt>
                <c:pt idx="23">
                  <c:v>34000</c:v>
                </c:pt>
                <c:pt idx="24">
                  <c:v>34000</c:v>
                </c:pt>
                <c:pt idx="25">
                  <c:v>34000</c:v>
                </c:pt>
                <c:pt idx="26">
                  <c:v>42500</c:v>
                </c:pt>
                <c:pt idx="27">
                  <c:v>42500</c:v>
                </c:pt>
                <c:pt idx="28">
                  <c:v>42500</c:v>
                </c:pt>
                <c:pt idx="29">
                  <c:v>42500</c:v>
                </c:pt>
                <c:pt idx="30">
                  <c:v>42500</c:v>
                </c:pt>
                <c:pt idx="31">
                  <c:v>42500</c:v>
                </c:pt>
                <c:pt idx="32">
                  <c:v>42500</c:v>
                </c:pt>
                <c:pt idx="33">
                  <c:v>42500</c:v>
                </c:pt>
                <c:pt idx="34">
                  <c:v>42500</c:v>
                </c:pt>
                <c:pt idx="35">
                  <c:v>42500</c:v>
                </c:pt>
                <c:pt idx="36">
                  <c:v>42500</c:v>
                </c:pt>
                <c:pt idx="37">
                  <c:v>51000</c:v>
                </c:pt>
                <c:pt idx="38">
                  <c:v>42500</c:v>
                </c:pt>
                <c:pt idx="39">
                  <c:v>42500</c:v>
                </c:pt>
                <c:pt idx="40">
                  <c:v>42500</c:v>
                </c:pt>
                <c:pt idx="41">
                  <c:v>34000</c:v>
                </c:pt>
                <c:pt idx="42">
                  <c:v>34000</c:v>
                </c:pt>
                <c:pt idx="43">
                  <c:v>34000</c:v>
                </c:pt>
                <c:pt idx="44">
                  <c:v>17000</c:v>
                </c:pt>
                <c:pt idx="45">
                  <c:v>25500</c:v>
                </c:pt>
                <c:pt idx="46">
                  <c:v>25500</c:v>
                </c:pt>
                <c:pt idx="47">
                  <c:v>17000</c:v>
                </c:pt>
                <c:pt idx="48">
                  <c:v>17000</c:v>
                </c:pt>
                <c:pt idx="49">
                  <c:v>17000</c:v>
                </c:pt>
                <c:pt idx="50">
                  <c:v>17000</c:v>
                </c:pt>
                <c:pt idx="51">
                  <c:v>17000</c:v>
                </c:pt>
                <c:pt idx="52">
                  <c:v>8500</c:v>
                </c:pt>
                <c:pt idx="53">
                  <c:v>8500</c:v>
                </c:pt>
                <c:pt idx="54">
                  <c:v>8500</c:v>
                </c:pt>
                <c:pt idx="55">
                  <c:v>8500</c:v>
                </c:pt>
                <c:pt idx="56">
                  <c:v>8500</c:v>
                </c:pt>
                <c:pt idx="57">
                  <c:v>8500</c:v>
                </c:pt>
                <c:pt idx="58">
                  <c:v>8500</c:v>
                </c:pt>
                <c:pt idx="59">
                  <c:v>8500</c:v>
                </c:pt>
                <c:pt idx="60">
                  <c:v>8500</c:v>
                </c:pt>
                <c:pt idx="61">
                  <c:v>8500</c:v>
                </c:pt>
                <c:pt idx="62">
                  <c:v>8500</c:v>
                </c:pt>
                <c:pt idx="63">
                  <c:v>8500</c:v>
                </c:pt>
                <c:pt idx="64">
                  <c:v>8500</c:v>
                </c:pt>
                <c:pt idx="65">
                  <c:v>8500</c:v>
                </c:pt>
                <c:pt idx="66">
                  <c:v>8500</c:v>
                </c:pt>
                <c:pt idx="67">
                  <c:v>8500</c:v>
                </c:pt>
                <c:pt idx="68">
                  <c:v>8500</c:v>
                </c:pt>
                <c:pt idx="69">
                  <c:v>8500</c:v>
                </c:pt>
                <c:pt idx="70">
                  <c:v>8500</c:v>
                </c:pt>
                <c:pt idx="71">
                  <c:v>8500</c:v>
                </c:pt>
                <c:pt idx="72">
                  <c:v>8500</c:v>
                </c:pt>
                <c:pt idx="73">
                  <c:v>8500</c:v>
                </c:pt>
                <c:pt idx="74">
                  <c:v>8500</c:v>
                </c:pt>
                <c:pt idx="75">
                  <c:v>8500</c:v>
                </c:pt>
                <c:pt idx="76">
                  <c:v>8500</c:v>
                </c:pt>
                <c:pt idx="77">
                  <c:v>8500</c:v>
                </c:pt>
                <c:pt idx="78">
                  <c:v>8500</c:v>
                </c:pt>
                <c:pt idx="79">
                  <c:v>8500</c:v>
                </c:pt>
                <c:pt idx="80">
                  <c:v>8500</c:v>
                </c:pt>
                <c:pt idx="81">
                  <c:v>8500</c:v>
                </c:pt>
                <c:pt idx="82">
                  <c:v>8500</c:v>
                </c:pt>
                <c:pt idx="83">
                  <c:v>8500</c:v>
                </c:pt>
                <c:pt idx="84">
                  <c:v>8500</c:v>
                </c:pt>
                <c:pt idx="85">
                  <c:v>8500</c:v>
                </c:pt>
                <c:pt idx="86">
                  <c:v>8500</c:v>
                </c:pt>
                <c:pt idx="87">
                  <c:v>8500</c:v>
                </c:pt>
                <c:pt idx="88">
                  <c:v>8500</c:v>
                </c:pt>
                <c:pt idx="89">
                  <c:v>8500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34302528"/>
        <c:axId val="561532848"/>
      </c:lineChart>
      <c:dateAx>
        <c:axId val="334302528"/>
        <c:scaling>
          <c:orientation val="minMax"/>
        </c:scaling>
        <c:delete val="0"/>
        <c:axPos val="b"/>
        <c:numFmt formatCode="d/mmm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532848"/>
        <c:crosses val="autoZero"/>
        <c:auto val="1"/>
        <c:lblOffset val="100"/>
        <c:baseTimeUnit val="days"/>
      </c:dateAx>
      <c:valAx>
        <c:axId val="56153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430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Feed Conversion Ratio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Records!$Q$3</c:f>
              <c:strCache>
                <c:ptCount val="1"/>
                <c:pt idx="0">
                  <c:v>FCR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Records!$B$4:$B$93</c:f>
              <c:numCache>
                <c:formatCode>dd/mmm/yy</c:formatCode>
                <c:ptCount val="90"/>
                <c:pt idx="0" c:formatCode="dd/mmm/yy">
                  <c:v>44992</c:v>
                </c:pt>
                <c:pt idx="1" c:formatCode="dd/mmm/yy">
                  <c:v>44993</c:v>
                </c:pt>
                <c:pt idx="2" c:formatCode="dd/mmm/yy">
                  <c:v>44994</c:v>
                </c:pt>
                <c:pt idx="3" c:formatCode="dd/mmm/yy">
                  <c:v>44995</c:v>
                </c:pt>
                <c:pt idx="4" c:formatCode="dd/mmm/yy">
                  <c:v>44996</c:v>
                </c:pt>
                <c:pt idx="5" c:formatCode="dd/mmm/yy">
                  <c:v>44997</c:v>
                </c:pt>
                <c:pt idx="6" c:formatCode="dd/mmm/yy">
                  <c:v>44998</c:v>
                </c:pt>
                <c:pt idx="7" c:formatCode="dd/mmm/yy">
                  <c:v>44999</c:v>
                </c:pt>
                <c:pt idx="8" c:formatCode="dd/mmm/yy">
                  <c:v>45000</c:v>
                </c:pt>
                <c:pt idx="9" c:formatCode="dd/mmm/yy">
                  <c:v>45001</c:v>
                </c:pt>
                <c:pt idx="10" c:formatCode="dd/mmm/yy">
                  <c:v>45002</c:v>
                </c:pt>
                <c:pt idx="11" c:formatCode="dd/mmm/yy">
                  <c:v>45003</c:v>
                </c:pt>
                <c:pt idx="12" c:formatCode="dd/mmm/yy">
                  <c:v>45004</c:v>
                </c:pt>
                <c:pt idx="13" c:formatCode="dd/mmm/yy">
                  <c:v>45005</c:v>
                </c:pt>
                <c:pt idx="14" c:formatCode="dd/mmm/yy">
                  <c:v>45006</c:v>
                </c:pt>
                <c:pt idx="15" c:formatCode="dd/mmm/yy">
                  <c:v>45007</c:v>
                </c:pt>
                <c:pt idx="16" c:formatCode="dd/mmm/yy">
                  <c:v>45008</c:v>
                </c:pt>
                <c:pt idx="17" c:formatCode="dd/mmm/yy">
                  <c:v>45009</c:v>
                </c:pt>
                <c:pt idx="18" c:formatCode="dd/mmm/yy">
                  <c:v>45010</c:v>
                </c:pt>
                <c:pt idx="19" c:formatCode="dd/mmm/yy">
                  <c:v>45011</c:v>
                </c:pt>
                <c:pt idx="20" c:formatCode="dd/mmm/yy">
                  <c:v>45012</c:v>
                </c:pt>
                <c:pt idx="21" c:formatCode="dd/mmm/yy">
                  <c:v>45013</c:v>
                </c:pt>
                <c:pt idx="22" c:formatCode="dd/mmm/yy">
                  <c:v>45014</c:v>
                </c:pt>
                <c:pt idx="23" c:formatCode="dd/mmm/yy">
                  <c:v>45015</c:v>
                </c:pt>
                <c:pt idx="24" c:formatCode="dd/mmm/yy">
                  <c:v>45016</c:v>
                </c:pt>
                <c:pt idx="25" c:formatCode="dd/mmm/yy">
                  <c:v>45017</c:v>
                </c:pt>
                <c:pt idx="26" c:formatCode="dd/mmm/yy">
                  <c:v>45018</c:v>
                </c:pt>
                <c:pt idx="27" c:formatCode="dd/mmm/yy">
                  <c:v>45019</c:v>
                </c:pt>
                <c:pt idx="28" c:formatCode="dd/mmm/yy">
                  <c:v>45020</c:v>
                </c:pt>
                <c:pt idx="29" c:formatCode="dd/mmm/yy">
                  <c:v>45021</c:v>
                </c:pt>
                <c:pt idx="30" c:formatCode="dd/mmm/yy">
                  <c:v>45022</c:v>
                </c:pt>
                <c:pt idx="31" c:formatCode="dd/mmm/yy">
                  <c:v>45023</c:v>
                </c:pt>
                <c:pt idx="32" c:formatCode="dd/mmm/yy">
                  <c:v>45024</c:v>
                </c:pt>
                <c:pt idx="33" c:formatCode="dd/mmm/yy">
                  <c:v>45025</c:v>
                </c:pt>
                <c:pt idx="34" c:formatCode="dd/mmm/yy">
                  <c:v>45026</c:v>
                </c:pt>
                <c:pt idx="35" c:formatCode="dd/mmm/yy">
                  <c:v>45027</c:v>
                </c:pt>
                <c:pt idx="36" c:formatCode="dd/mmm/yy">
                  <c:v>45028</c:v>
                </c:pt>
                <c:pt idx="37" c:formatCode="dd/mmm/yy">
                  <c:v>45029</c:v>
                </c:pt>
                <c:pt idx="38" c:formatCode="dd/mmm/yy">
                  <c:v>45030</c:v>
                </c:pt>
                <c:pt idx="39" c:formatCode="dd/mmm/yy">
                  <c:v>45031</c:v>
                </c:pt>
                <c:pt idx="40" c:formatCode="dd/mmm/yy">
                  <c:v>45032</c:v>
                </c:pt>
                <c:pt idx="41" c:formatCode="dd/mmm/yy">
                  <c:v>45033</c:v>
                </c:pt>
                <c:pt idx="42" c:formatCode="dd/mmm/yy">
                  <c:v>45034</c:v>
                </c:pt>
                <c:pt idx="43" c:formatCode="dd/mmm/yy">
                  <c:v>45035</c:v>
                </c:pt>
                <c:pt idx="44" c:formatCode="dd/mmm/yy">
                  <c:v>45036</c:v>
                </c:pt>
                <c:pt idx="45" c:formatCode="dd/mmm/yy">
                  <c:v>45037</c:v>
                </c:pt>
                <c:pt idx="46" c:formatCode="dd/mmm/yy">
                  <c:v>45038</c:v>
                </c:pt>
                <c:pt idx="47" c:formatCode="dd/mmm/yy">
                  <c:v>45039</c:v>
                </c:pt>
                <c:pt idx="48" c:formatCode="dd/mmm/yy">
                  <c:v>45040</c:v>
                </c:pt>
                <c:pt idx="49" c:formatCode="dd/mmm/yy">
                  <c:v>45041</c:v>
                </c:pt>
                <c:pt idx="50" c:formatCode="dd/mmm/yy">
                  <c:v>45042</c:v>
                </c:pt>
                <c:pt idx="51" c:formatCode="dd/mmm/yy">
                  <c:v>45043</c:v>
                </c:pt>
                <c:pt idx="52" c:formatCode="dd/mmm/yy">
                  <c:v>45044</c:v>
                </c:pt>
                <c:pt idx="53" c:formatCode="dd/mmm/yy">
                  <c:v>45045</c:v>
                </c:pt>
                <c:pt idx="54" c:formatCode="dd/mmm/yy">
                  <c:v>45046</c:v>
                </c:pt>
                <c:pt idx="55" c:formatCode="dd/mmm/yy">
                  <c:v>45047</c:v>
                </c:pt>
                <c:pt idx="56" c:formatCode="dd/mmm/yy">
                  <c:v>45048</c:v>
                </c:pt>
                <c:pt idx="57" c:formatCode="dd/mmm/yy">
                  <c:v>45049</c:v>
                </c:pt>
                <c:pt idx="58" c:formatCode="dd/mmm/yy">
                  <c:v>45050</c:v>
                </c:pt>
                <c:pt idx="59" c:formatCode="dd/mmm/yy">
                  <c:v>45051</c:v>
                </c:pt>
                <c:pt idx="60" c:formatCode="dd/mmm/yy">
                  <c:v>45052</c:v>
                </c:pt>
                <c:pt idx="61" c:formatCode="dd/mmm/yy">
                  <c:v>45053</c:v>
                </c:pt>
                <c:pt idx="62" c:formatCode="dd/mmm/yy">
                  <c:v>45054</c:v>
                </c:pt>
                <c:pt idx="63" c:formatCode="dd/mmm/yy">
                  <c:v>45055</c:v>
                </c:pt>
                <c:pt idx="64" c:formatCode="dd/mmm/yy">
                  <c:v>45056</c:v>
                </c:pt>
                <c:pt idx="65" c:formatCode="dd/mmm/yy">
                  <c:v>45057</c:v>
                </c:pt>
                <c:pt idx="66" c:formatCode="dd/mmm/yy">
                  <c:v>45058</c:v>
                </c:pt>
                <c:pt idx="67" c:formatCode="dd/mmm/yy">
                  <c:v>45059</c:v>
                </c:pt>
                <c:pt idx="68" c:formatCode="dd/mmm/yy">
                  <c:v>45060</c:v>
                </c:pt>
                <c:pt idx="69" c:formatCode="dd/mmm/yy">
                  <c:v>45061</c:v>
                </c:pt>
                <c:pt idx="70" c:formatCode="dd/mmm/yy">
                  <c:v>45062</c:v>
                </c:pt>
                <c:pt idx="71" c:formatCode="dd/mmm/yy">
                  <c:v>45063</c:v>
                </c:pt>
                <c:pt idx="72" c:formatCode="dd/mmm/yy">
                  <c:v>45064</c:v>
                </c:pt>
                <c:pt idx="73" c:formatCode="dd/mmm/yy">
                  <c:v>45065</c:v>
                </c:pt>
                <c:pt idx="74" c:formatCode="dd/mmm/yy">
                  <c:v>45066</c:v>
                </c:pt>
                <c:pt idx="75" c:formatCode="dd/mmm/yy">
                  <c:v>45067</c:v>
                </c:pt>
                <c:pt idx="76" c:formatCode="dd/mmm/yy">
                  <c:v>45068</c:v>
                </c:pt>
                <c:pt idx="77" c:formatCode="dd/mmm/yy">
                  <c:v>45069</c:v>
                </c:pt>
                <c:pt idx="78" c:formatCode="dd/mmm/yy">
                  <c:v>45070</c:v>
                </c:pt>
                <c:pt idx="79" c:formatCode="dd/mmm/yy">
                  <c:v>45071</c:v>
                </c:pt>
                <c:pt idx="80" c:formatCode="dd/mmm/yy">
                  <c:v>45072</c:v>
                </c:pt>
                <c:pt idx="81" c:formatCode="dd/mmm/yy">
                  <c:v>45073</c:v>
                </c:pt>
                <c:pt idx="82" c:formatCode="dd/mmm/yy">
                  <c:v>45074</c:v>
                </c:pt>
                <c:pt idx="83" c:formatCode="dd/mmm/yy">
                  <c:v>45075</c:v>
                </c:pt>
                <c:pt idx="84" c:formatCode="dd/mmm/yy">
                  <c:v>45076</c:v>
                </c:pt>
                <c:pt idx="85" c:formatCode="dd/mmm/yy">
                  <c:v>45077</c:v>
                </c:pt>
                <c:pt idx="86" c:formatCode="dd/mmm/yy">
                  <c:v>45078</c:v>
                </c:pt>
                <c:pt idx="87" c:formatCode="dd/mmm/yy">
                  <c:v>45079</c:v>
                </c:pt>
                <c:pt idx="88" c:formatCode="dd/mmm/yy">
                  <c:v>45080</c:v>
                </c:pt>
                <c:pt idx="89" c:formatCode="dd/mmm/yy">
                  <c:v>45081</c:v>
                </c:pt>
              </c:numCache>
            </c:numRef>
          </c:cat>
          <c:val>
            <c:numRef>
              <c:f>Records!$Q$4:$Q$93</c:f>
              <c:numCache>
                <c:formatCode>0.00</c:formatCode>
                <c:ptCount val="90"/>
                <c:pt idx="0">
                  <c:v>0.590388475616956</c:v>
                </c:pt>
                <c:pt idx="1">
                  <c:v>1.18581762124985</c:v>
                </c:pt>
                <c:pt idx="2">
                  <c:v>1.78826895565093</c:v>
                </c:pt>
                <c:pt idx="3">
                  <c:v>2.39463601532567</c:v>
                </c:pt>
                <c:pt idx="4">
                  <c:v>3.60750360750361</c:v>
                </c:pt>
                <c:pt idx="5">
                  <c:v>4.82567257811557</c:v>
                </c:pt>
                <c:pt idx="6">
                  <c:v>6.03864734299517</c:v>
                </c:pt>
                <c:pt idx="7">
                  <c:v>7.27008360596147</c:v>
                </c:pt>
                <c:pt idx="8">
                  <c:v>9.10746812386157</c:v>
                </c:pt>
                <c:pt idx="9">
                  <c:v>10.9529025191676</c:v>
                </c:pt>
                <c:pt idx="10">
                  <c:v>12.7783862723622</c:v>
                </c:pt>
                <c:pt idx="11">
                  <c:v>14.6038700255568</c:v>
                </c:pt>
                <c:pt idx="12">
                  <c:v>17.056530214425</c:v>
                </c:pt>
                <c:pt idx="13">
                  <c:v>19.5145749481644</c:v>
                </c:pt>
                <c:pt idx="14">
                  <c:v>21.953896816685</c:v>
                </c:pt>
                <c:pt idx="15">
                  <c:v>24.3932186852055</c:v>
                </c:pt>
                <c:pt idx="16">
                  <c:v>26.8325405537261</c:v>
                </c:pt>
                <c:pt idx="17">
                  <c:v>29.2718624222466</c:v>
                </c:pt>
                <c:pt idx="18">
                  <c:v>31.8510351586427</c:v>
                </c:pt>
                <c:pt idx="19">
                  <c:v>34.3011147862306</c:v>
                </c:pt>
                <c:pt idx="20">
                  <c:v>36.7511944138185</c:v>
                </c:pt>
                <c:pt idx="21">
                  <c:v>39.2012740414064</c:v>
                </c:pt>
                <c:pt idx="22">
                  <c:v>41.743400859423</c:v>
                </c:pt>
                <c:pt idx="23">
                  <c:v>44.1988950276243</c:v>
                </c:pt>
                <c:pt idx="24">
                  <c:v>46.6543891958257</c:v>
                </c:pt>
                <c:pt idx="25">
                  <c:v>49.109883364027</c:v>
                </c:pt>
                <c:pt idx="26">
                  <c:v>52.1792510742787</c:v>
                </c:pt>
                <c:pt idx="27">
                  <c:v>55.3709856035437</c:v>
                </c:pt>
                <c:pt idx="28">
                  <c:v>58.4471514704073</c:v>
                </c:pt>
                <c:pt idx="29">
                  <c:v>61.5233173372708</c:v>
                </c:pt>
                <c:pt idx="30">
                  <c:v>64.5994832041344</c:v>
                </c:pt>
                <c:pt idx="31">
                  <c:v>67.6756490709979</c:v>
                </c:pt>
                <c:pt idx="32">
                  <c:v>2.12255444813584</c:v>
                </c:pt>
                <c:pt idx="33">
                  <c:v>2.21483942414175</c:v>
                </c:pt>
                <c:pt idx="34">
                  <c:v>2.30712440014766</c:v>
                </c:pt>
                <c:pt idx="35">
                  <c:v>2.39940937615356</c:v>
                </c:pt>
                <c:pt idx="36">
                  <c:v>2.49169435215947</c:v>
                </c:pt>
                <c:pt idx="37">
                  <c:v>2.60243632336656</c:v>
                </c:pt>
                <c:pt idx="38">
                  <c:v>2.69472129937246</c:v>
                </c:pt>
                <c:pt idx="39">
                  <c:v>2.09025470653378</c:v>
                </c:pt>
                <c:pt idx="40">
                  <c:v>2.16186252771619</c:v>
                </c:pt>
                <c:pt idx="41">
                  <c:v>2.21729490022173</c:v>
                </c:pt>
                <c:pt idx="42">
                  <c:v>2.27272727272727</c:v>
                </c:pt>
                <c:pt idx="43">
                  <c:v>2.330743618202</c:v>
                </c:pt>
                <c:pt idx="44">
                  <c:v>2.35849056603774</c:v>
                </c:pt>
                <c:pt idx="45">
                  <c:v>2.40011098779134</c:v>
                </c:pt>
                <c:pt idx="46">
                  <c:v>2.44444444444444</c:v>
                </c:pt>
                <c:pt idx="47">
                  <c:v>2.47222222222222</c:v>
                </c:pt>
                <c:pt idx="48">
                  <c:v>2.5</c:v>
                </c:pt>
                <c:pt idx="49">
                  <c:v>2.52777777777778</c:v>
                </c:pt>
                <c:pt idx="50">
                  <c:v>2.55555555555556</c:v>
                </c:pt>
                <c:pt idx="51">
                  <c:v>2.58333333333333</c:v>
                </c:pt>
                <c:pt idx="52">
                  <c:v>2.59722222222222</c:v>
                </c:pt>
                <c:pt idx="53">
                  <c:v>2.61111111111111</c:v>
                </c:pt>
                <c:pt idx="54">
                  <c:v>2.625</c:v>
                </c:pt>
                <c:pt idx="55">
                  <c:v>2.63888888888889</c:v>
                </c:pt>
                <c:pt idx="56">
                  <c:v>2.65277777777778</c:v>
                </c:pt>
                <c:pt idx="57">
                  <c:v>2.66666666666667</c:v>
                </c:pt>
                <c:pt idx="58">
                  <c:v>2.68055555555556</c:v>
                </c:pt>
                <c:pt idx="59">
                  <c:v>2.69444444444444</c:v>
                </c:pt>
                <c:pt idx="60">
                  <c:v>2.70833333333333</c:v>
                </c:pt>
                <c:pt idx="61">
                  <c:v>2.72222222222222</c:v>
                </c:pt>
                <c:pt idx="62">
                  <c:v>2.73611111111111</c:v>
                </c:pt>
                <c:pt idx="63">
                  <c:v>2.75</c:v>
                </c:pt>
                <c:pt idx="64">
                  <c:v>2.76388888888889</c:v>
                </c:pt>
                <c:pt idx="65">
                  <c:v>2.77777777777778</c:v>
                </c:pt>
                <c:pt idx="66">
                  <c:v>2.79166666666667</c:v>
                </c:pt>
                <c:pt idx="67">
                  <c:v>2.80555555555556</c:v>
                </c:pt>
                <c:pt idx="68">
                  <c:v>2.81944444444444</c:v>
                </c:pt>
                <c:pt idx="69">
                  <c:v>2.83333333333333</c:v>
                </c:pt>
                <c:pt idx="70">
                  <c:v>2.84722222222222</c:v>
                </c:pt>
                <c:pt idx="71">
                  <c:v>2.86111111111111</c:v>
                </c:pt>
                <c:pt idx="72">
                  <c:v>2.875</c:v>
                </c:pt>
                <c:pt idx="73">
                  <c:v>2.88888888888889</c:v>
                </c:pt>
                <c:pt idx="74">
                  <c:v>2.90277777777778</c:v>
                </c:pt>
                <c:pt idx="75">
                  <c:v>2.91666666666667</c:v>
                </c:pt>
                <c:pt idx="76">
                  <c:v>2.93055555555556</c:v>
                </c:pt>
                <c:pt idx="77">
                  <c:v>2.94444444444444</c:v>
                </c:pt>
                <c:pt idx="78">
                  <c:v>2.95833333333333</c:v>
                </c:pt>
                <c:pt idx="79">
                  <c:v>2.97222222222222</c:v>
                </c:pt>
                <c:pt idx="80">
                  <c:v>2.98611111111111</c:v>
                </c:pt>
                <c:pt idx="81">
                  <c:v>3</c:v>
                </c:pt>
                <c:pt idx="82">
                  <c:v>3.01388888888889</c:v>
                </c:pt>
                <c:pt idx="83">
                  <c:v>3.02777777777778</c:v>
                </c:pt>
                <c:pt idx="84">
                  <c:v>3.04166666666667</c:v>
                </c:pt>
                <c:pt idx="85">
                  <c:v>3.05555555555556</c:v>
                </c:pt>
                <c:pt idx="86">
                  <c:v>3.06944444444444</c:v>
                </c:pt>
                <c:pt idx="87">
                  <c:v>3.08333333333333</c:v>
                </c:pt>
                <c:pt idx="88">
                  <c:v>3.09722222222222</c:v>
                </c:pt>
                <c:pt idx="89">
                  <c:v>3.11111111111111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62318640"/>
        <c:axId val="437650240"/>
      </c:lineChart>
      <c:dateAx>
        <c:axId val="562318640"/>
        <c:scaling>
          <c:orientation val="minMax"/>
        </c:scaling>
        <c:delete val="0"/>
        <c:axPos val="b"/>
        <c:numFmt formatCode="d/mmm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7650240"/>
        <c:crosses val="autoZero"/>
        <c:auto val="1"/>
        <c:lblOffset val="100"/>
        <c:baseTimeUnit val="days"/>
      </c:dateAx>
      <c:valAx>
        <c:axId val="43765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231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Records!$H$3</c:f>
              <c:strCache>
                <c:ptCount val="1"/>
                <c:pt idx="0">
                  <c:v>Current Feed in KGs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Records!$B$4:$B$93</c:f>
              <c:numCache>
                <c:formatCode>dd/mmm/yy</c:formatCode>
                <c:ptCount val="90"/>
                <c:pt idx="0" c:formatCode="dd/mmm/yy">
                  <c:v>44992</c:v>
                </c:pt>
                <c:pt idx="1" c:formatCode="dd/mmm/yy">
                  <c:v>44993</c:v>
                </c:pt>
                <c:pt idx="2" c:formatCode="dd/mmm/yy">
                  <c:v>44994</c:v>
                </c:pt>
                <c:pt idx="3" c:formatCode="dd/mmm/yy">
                  <c:v>44995</c:v>
                </c:pt>
                <c:pt idx="4" c:formatCode="dd/mmm/yy">
                  <c:v>44996</c:v>
                </c:pt>
                <c:pt idx="5" c:formatCode="dd/mmm/yy">
                  <c:v>44997</c:v>
                </c:pt>
                <c:pt idx="6" c:formatCode="dd/mmm/yy">
                  <c:v>44998</c:v>
                </c:pt>
                <c:pt idx="7" c:formatCode="dd/mmm/yy">
                  <c:v>44999</c:v>
                </c:pt>
                <c:pt idx="8" c:formatCode="dd/mmm/yy">
                  <c:v>45000</c:v>
                </c:pt>
                <c:pt idx="9" c:formatCode="dd/mmm/yy">
                  <c:v>45001</c:v>
                </c:pt>
                <c:pt idx="10" c:formatCode="dd/mmm/yy">
                  <c:v>45002</c:v>
                </c:pt>
                <c:pt idx="11" c:formatCode="dd/mmm/yy">
                  <c:v>45003</c:v>
                </c:pt>
                <c:pt idx="12" c:formatCode="dd/mmm/yy">
                  <c:v>45004</c:v>
                </c:pt>
                <c:pt idx="13" c:formatCode="dd/mmm/yy">
                  <c:v>45005</c:v>
                </c:pt>
                <c:pt idx="14" c:formatCode="dd/mmm/yy">
                  <c:v>45006</c:v>
                </c:pt>
                <c:pt idx="15" c:formatCode="dd/mmm/yy">
                  <c:v>45007</c:v>
                </c:pt>
                <c:pt idx="16" c:formatCode="dd/mmm/yy">
                  <c:v>45008</c:v>
                </c:pt>
                <c:pt idx="17" c:formatCode="dd/mmm/yy">
                  <c:v>45009</c:v>
                </c:pt>
                <c:pt idx="18" c:formatCode="dd/mmm/yy">
                  <c:v>45010</c:v>
                </c:pt>
                <c:pt idx="19" c:formatCode="dd/mmm/yy">
                  <c:v>45011</c:v>
                </c:pt>
                <c:pt idx="20" c:formatCode="dd/mmm/yy">
                  <c:v>45012</c:v>
                </c:pt>
                <c:pt idx="21" c:formatCode="dd/mmm/yy">
                  <c:v>45013</c:v>
                </c:pt>
                <c:pt idx="22" c:formatCode="dd/mmm/yy">
                  <c:v>45014</c:v>
                </c:pt>
                <c:pt idx="23" c:formatCode="dd/mmm/yy">
                  <c:v>45015</c:v>
                </c:pt>
                <c:pt idx="24" c:formatCode="dd/mmm/yy">
                  <c:v>45016</c:v>
                </c:pt>
                <c:pt idx="25" c:formatCode="dd/mmm/yy">
                  <c:v>45017</c:v>
                </c:pt>
                <c:pt idx="26" c:formatCode="dd/mmm/yy">
                  <c:v>45018</c:v>
                </c:pt>
                <c:pt idx="27" c:formatCode="dd/mmm/yy">
                  <c:v>45019</c:v>
                </c:pt>
                <c:pt idx="28" c:formatCode="dd/mmm/yy">
                  <c:v>45020</c:v>
                </c:pt>
                <c:pt idx="29" c:formatCode="dd/mmm/yy">
                  <c:v>45021</c:v>
                </c:pt>
                <c:pt idx="30" c:formatCode="dd/mmm/yy">
                  <c:v>45022</c:v>
                </c:pt>
                <c:pt idx="31" c:formatCode="dd/mmm/yy">
                  <c:v>45023</c:v>
                </c:pt>
                <c:pt idx="32" c:formatCode="dd/mmm/yy">
                  <c:v>45024</c:v>
                </c:pt>
                <c:pt idx="33" c:formatCode="dd/mmm/yy">
                  <c:v>45025</c:v>
                </c:pt>
                <c:pt idx="34" c:formatCode="dd/mmm/yy">
                  <c:v>45026</c:v>
                </c:pt>
                <c:pt idx="35" c:formatCode="dd/mmm/yy">
                  <c:v>45027</c:v>
                </c:pt>
                <c:pt idx="36" c:formatCode="dd/mmm/yy">
                  <c:v>45028</c:v>
                </c:pt>
                <c:pt idx="37" c:formatCode="dd/mmm/yy">
                  <c:v>45029</c:v>
                </c:pt>
                <c:pt idx="38" c:formatCode="dd/mmm/yy">
                  <c:v>45030</c:v>
                </c:pt>
                <c:pt idx="39" c:formatCode="dd/mmm/yy">
                  <c:v>45031</c:v>
                </c:pt>
                <c:pt idx="40" c:formatCode="dd/mmm/yy">
                  <c:v>45032</c:v>
                </c:pt>
                <c:pt idx="41" c:formatCode="dd/mmm/yy">
                  <c:v>45033</c:v>
                </c:pt>
                <c:pt idx="42" c:formatCode="dd/mmm/yy">
                  <c:v>45034</c:v>
                </c:pt>
                <c:pt idx="43" c:formatCode="dd/mmm/yy">
                  <c:v>45035</c:v>
                </c:pt>
                <c:pt idx="44" c:formatCode="dd/mmm/yy">
                  <c:v>45036</c:v>
                </c:pt>
                <c:pt idx="45" c:formatCode="dd/mmm/yy">
                  <c:v>45037</c:v>
                </c:pt>
                <c:pt idx="46" c:formatCode="dd/mmm/yy">
                  <c:v>45038</c:v>
                </c:pt>
                <c:pt idx="47" c:formatCode="dd/mmm/yy">
                  <c:v>45039</c:v>
                </c:pt>
                <c:pt idx="48" c:formatCode="dd/mmm/yy">
                  <c:v>45040</c:v>
                </c:pt>
                <c:pt idx="49" c:formatCode="dd/mmm/yy">
                  <c:v>45041</c:v>
                </c:pt>
                <c:pt idx="50" c:formatCode="dd/mmm/yy">
                  <c:v>45042</c:v>
                </c:pt>
                <c:pt idx="51" c:formatCode="dd/mmm/yy">
                  <c:v>45043</c:v>
                </c:pt>
                <c:pt idx="52" c:formatCode="dd/mmm/yy">
                  <c:v>45044</c:v>
                </c:pt>
                <c:pt idx="53" c:formatCode="dd/mmm/yy">
                  <c:v>45045</c:v>
                </c:pt>
                <c:pt idx="54" c:formatCode="dd/mmm/yy">
                  <c:v>45046</c:v>
                </c:pt>
                <c:pt idx="55" c:formatCode="dd/mmm/yy">
                  <c:v>45047</c:v>
                </c:pt>
                <c:pt idx="56" c:formatCode="dd/mmm/yy">
                  <c:v>45048</c:v>
                </c:pt>
                <c:pt idx="57" c:formatCode="dd/mmm/yy">
                  <c:v>45049</c:v>
                </c:pt>
                <c:pt idx="58" c:formatCode="dd/mmm/yy">
                  <c:v>45050</c:v>
                </c:pt>
                <c:pt idx="59" c:formatCode="dd/mmm/yy">
                  <c:v>45051</c:v>
                </c:pt>
                <c:pt idx="60" c:formatCode="dd/mmm/yy">
                  <c:v>45052</c:v>
                </c:pt>
                <c:pt idx="61" c:formatCode="dd/mmm/yy">
                  <c:v>45053</c:v>
                </c:pt>
                <c:pt idx="62" c:formatCode="dd/mmm/yy">
                  <c:v>45054</c:v>
                </c:pt>
                <c:pt idx="63" c:formatCode="dd/mmm/yy">
                  <c:v>45055</c:v>
                </c:pt>
                <c:pt idx="64" c:formatCode="dd/mmm/yy">
                  <c:v>45056</c:v>
                </c:pt>
                <c:pt idx="65" c:formatCode="dd/mmm/yy">
                  <c:v>45057</c:v>
                </c:pt>
                <c:pt idx="66" c:formatCode="dd/mmm/yy">
                  <c:v>45058</c:v>
                </c:pt>
                <c:pt idx="67" c:formatCode="dd/mmm/yy">
                  <c:v>45059</c:v>
                </c:pt>
                <c:pt idx="68" c:formatCode="dd/mmm/yy">
                  <c:v>45060</c:v>
                </c:pt>
                <c:pt idx="69" c:formatCode="dd/mmm/yy">
                  <c:v>45061</c:v>
                </c:pt>
                <c:pt idx="70" c:formatCode="dd/mmm/yy">
                  <c:v>45062</c:v>
                </c:pt>
                <c:pt idx="71" c:formatCode="dd/mmm/yy">
                  <c:v>45063</c:v>
                </c:pt>
                <c:pt idx="72" c:formatCode="dd/mmm/yy">
                  <c:v>45064</c:v>
                </c:pt>
                <c:pt idx="73" c:formatCode="dd/mmm/yy">
                  <c:v>45065</c:v>
                </c:pt>
                <c:pt idx="74" c:formatCode="dd/mmm/yy">
                  <c:v>45066</c:v>
                </c:pt>
                <c:pt idx="75" c:formatCode="dd/mmm/yy">
                  <c:v>45067</c:v>
                </c:pt>
                <c:pt idx="76" c:formatCode="dd/mmm/yy">
                  <c:v>45068</c:v>
                </c:pt>
                <c:pt idx="77" c:formatCode="dd/mmm/yy">
                  <c:v>45069</c:v>
                </c:pt>
                <c:pt idx="78" c:formatCode="dd/mmm/yy">
                  <c:v>45070</c:v>
                </c:pt>
                <c:pt idx="79" c:formatCode="dd/mmm/yy">
                  <c:v>45071</c:v>
                </c:pt>
                <c:pt idx="80" c:formatCode="dd/mmm/yy">
                  <c:v>45072</c:v>
                </c:pt>
                <c:pt idx="81" c:formatCode="dd/mmm/yy">
                  <c:v>45073</c:v>
                </c:pt>
                <c:pt idx="82" c:formatCode="dd/mmm/yy">
                  <c:v>45074</c:v>
                </c:pt>
                <c:pt idx="83" c:formatCode="dd/mmm/yy">
                  <c:v>45075</c:v>
                </c:pt>
                <c:pt idx="84" c:formatCode="dd/mmm/yy">
                  <c:v>45076</c:v>
                </c:pt>
                <c:pt idx="85" c:formatCode="dd/mmm/yy">
                  <c:v>45077</c:v>
                </c:pt>
                <c:pt idx="86" c:formatCode="dd/mmm/yy">
                  <c:v>45078</c:v>
                </c:pt>
                <c:pt idx="87" c:formatCode="dd/mmm/yy">
                  <c:v>45079</c:v>
                </c:pt>
                <c:pt idx="88" c:formatCode="dd/mmm/yy">
                  <c:v>45080</c:v>
                </c:pt>
                <c:pt idx="89" c:formatCode="dd/mmm/yy">
                  <c:v>45081</c:v>
                </c:pt>
              </c:numCache>
            </c:numRef>
          </c:cat>
          <c:val>
            <c:numRef>
              <c:f>Records!$H$4:$H$93</c:f>
              <c:numCache>
                <c:formatCode>#,##0</c:formatCode>
                <c:ptCount val="90"/>
                <c:pt idx="0">
                  <c:v>25</c:v>
                </c:pt>
                <c:pt idx="1" c:formatCode="General">
                  <c:v>25</c:v>
                </c:pt>
                <c:pt idx="2" c:formatCode="General">
                  <c:v>25</c:v>
                </c:pt>
                <c:pt idx="3" c:formatCode="General">
                  <c:v>25</c:v>
                </c:pt>
                <c:pt idx="4" c:formatCode="General">
                  <c:v>50</c:v>
                </c:pt>
                <c:pt idx="5" c:formatCode="General">
                  <c:v>50</c:v>
                </c:pt>
                <c:pt idx="6" c:formatCode="General">
                  <c:v>50</c:v>
                </c:pt>
                <c:pt idx="7" c:formatCode="General">
                  <c:v>50</c:v>
                </c:pt>
                <c:pt idx="8" c:formatCode="General">
                  <c:v>75</c:v>
                </c:pt>
                <c:pt idx="9" c:formatCode="General">
                  <c:v>75</c:v>
                </c:pt>
                <c:pt idx="10" c:formatCode="General">
                  <c:v>75</c:v>
                </c:pt>
                <c:pt idx="11" c:formatCode="General">
                  <c:v>75</c:v>
                </c:pt>
                <c:pt idx="12" c:formatCode="General">
                  <c:v>100</c:v>
                </c:pt>
                <c:pt idx="13" c:formatCode="General">
                  <c:v>100</c:v>
                </c:pt>
                <c:pt idx="14" c:formatCode="General">
                  <c:v>100</c:v>
                </c:pt>
                <c:pt idx="15" c:formatCode="General">
                  <c:v>100</c:v>
                </c:pt>
                <c:pt idx="16" c:formatCode="General">
                  <c:v>100</c:v>
                </c:pt>
                <c:pt idx="17" c:formatCode="General">
                  <c:v>100</c:v>
                </c:pt>
                <c:pt idx="18" c:formatCode="General">
                  <c:v>100</c:v>
                </c:pt>
                <c:pt idx="19" c:formatCode="General">
                  <c:v>100</c:v>
                </c:pt>
                <c:pt idx="20" c:formatCode="General">
                  <c:v>100</c:v>
                </c:pt>
                <c:pt idx="21" c:formatCode="General">
                  <c:v>100</c:v>
                </c:pt>
                <c:pt idx="22" c:formatCode="General">
                  <c:v>100</c:v>
                </c:pt>
                <c:pt idx="23" c:formatCode="General">
                  <c:v>100</c:v>
                </c:pt>
                <c:pt idx="24" c:formatCode="General">
                  <c:v>100</c:v>
                </c:pt>
                <c:pt idx="25" c:formatCode="General">
                  <c:v>100</c:v>
                </c:pt>
                <c:pt idx="26" c:formatCode="General">
                  <c:v>125</c:v>
                </c:pt>
                <c:pt idx="27" c:formatCode="General">
                  <c:v>125</c:v>
                </c:pt>
                <c:pt idx="28" c:formatCode="General">
                  <c:v>125</c:v>
                </c:pt>
                <c:pt idx="29" c:formatCode="General">
                  <c:v>125</c:v>
                </c:pt>
                <c:pt idx="30" c:formatCode="General">
                  <c:v>125</c:v>
                </c:pt>
                <c:pt idx="31" c:formatCode="General">
                  <c:v>125</c:v>
                </c:pt>
                <c:pt idx="32" c:formatCode="General">
                  <c:v>125</c:v>
                </c:pt>
                <c:pt idx="33" c:formatCode="General">
                  <c:v>125</c:v>
                </c:pt>
                <c:pt idx="34" c:formatCode="General">
                  <c:v>125</c:v>
                </c:pt>
                <c:pt idx="35" c:formatCode="General">
                  <c:v>125</c:v>
                </c:pt>
                <c:pt idx="36" c:formatCode="General">
                  <c:v>125</c:v>
                </c:pt>
                <c:pt idx="37" c:formatCode="General">
                  <c:v>150</c:v>
                </c:pt>
                <c:pt idx="38" c:formatCode="General">
                  <c:v>125</c:v>
                </c:pt>
                <c:pt idx="39" c:formatCode="General">
                  <c:v>125</c:v>
                </c:pt>
                <c:pt idx="40" c:formatCode="General">
                  <c:v>125</c:v>
                </c:pt>
                <c:pt idx="41" c:formatCode="General">
                  <c:v>100</c:v>
                </c:pt>
                <c:pt idx="42" c:formatCode="General">
                  <c:v>100</c:v>
                </c:pt>
                <c:pt idx="43" c:formatCode="General">
                  <c:v>100</c:v>
                </c:pt>
                <c:pt idx="44" c:formatCode="General">
                  <c:v>50</c:v>
                </c:pt>
                <c:pt idx="45" c:formatCode="General">
                  <c:v>75</c:v>
                </c:pt>
                <c:pt idx="46" c:formatCode="General">
                  <c:v>75</c:v>
                </c:pt>
                <c:pt idx="47" c:formatCode="General">
                  <c:v>50</c:v>
                </c:pt>
                <c:pt idx="48" c:formatCode="General">
                  <c:v>50</c:v>
                </c:pt>
                <c:pt idx="49" c:formatCode="General">
                  <c:v>50</c:v>
                </c:pt>
                <c:pt idx="50" c:formatCode="General">
                  <c:v>50</c:v>
                </c:pt>
                <c:pt idx="51" c:formatCode="General">
                  <c:v>50</c:v>
                </c:pt>
                <c:pt idx="52" c:formatCode="General">
                  <c:v>25</c:v>
                </c:pt>
                <c:pt idx="53" c:formatCode="General">
                  <c:v>25</c:v>
                </c:pt>
                <c:pt idx="54" c:formatCode="General">
                  <c:v>25</c:v>
                </c:pt>
                <c:pt idx="55" c:formatCode="General">
                  <c:v>25</c:v>
                </c:pt>
                <c:pt idx="56" c:formatCode="General">
                  <c:v>25</c:v>
                </c:pt>
                <c:pt idx="57" c:formatCode="General">
                  <c:v>25</c:v>
                </c:pt>
                <c:pt idx="58" c:formatCode="General">
                  <c:v>25</c:v>
                </c:pt>
                <c:pt idx="59" c:formatCode="General">
                  <c:v>25</c:v>
                </c:pt>
                <c:pt idx="60" c:formatCode="General">
                  <c:v>25</c:v>
                </c:pt>
                <c:pt idx="61" c:formatCode="General">
                  <c:v>25</c:v>
                </c:pt>
                <c:pt idx="62" c:formatCode="General">
                  <c:v>25</c:v>
                </c:pt>
                <c:pt idx="63" c:formatCode="General">
                  <c:v>25</c:v>
                </c:pt>
                <c:pt idx="64" c:formatCode="General">
                  <c:v>25</c:v>
                </c:pt>
                <c:pt idx="65" c:formatCode="General">
                  <c:v>25</c:v>
                </c:pt>
                <c:pt idx="66" c:formatCode="General">
                  <c:v>25</c:v>
                </c:pt>
                <c:pt idx="67" c:formatCode="General">
                  <c:v>25</c:v>
                </c:pt>
                <c:pt idx="68" c:formatCode="General">
                  <c:v>25</c:v>
                </c:pt>
                <c:pt idx="69" c:formatCode="General">
                  <c:v>25</c:v>
                </c:pt>
                <c:pt idx="70" c:formatCode="General">
                  <c:v>25</c:v>
                </c:pt>
                <c:pt idx="71" c:formatCode="General">
                  <c:v>25</c:v>
                </c:pt>
                <c:pt idx="72" c:formatCode="General">
                  <c:v>25</c:v>
                </c:pt>
                <c:pt idx="73" c:formatCode="General">
                  <c:v>25</c:v>
                </c:pt>
                <c:pt idx="74" c:formatCode="General">
                  <c:v>25</c:v>
                </c:pt>
                <c:pt idx="75" c:formatCode="General">
                  <c:v>25</c:v>
                </c:pt>
                <c:pt idx="76" c:formatCode="General">
                  <c:v>25</c:v>
                </c:pt>
                <c:pt idx="77" c:formatCode="General">
                  <c:v>25</c:v>
                </c:pt>
                <c:pt idx="78" c:formatCode="General">
                  <c:v>25</c:v>
                </c:pt>
                <c:pt idx="79" c:formatCode="General">
                  <c:v>25</c:v>
                </c:pt>
                <c:pt idx="80" c:formatCode="General">
                  <c:v>25</c:v>
                </c:pt>
                <c:pt idx="81" c:formatCode="General">
                  <c:v>25</c:v>
                </c:pt>
                <c:pt idx="82" c:formatCode="General">
                  <c:v>25</c:v>
                </c:pt>
                <c:pt idx="83" c:formatCode="General">
                  <c:v>25</c:v>
                </c:pt>
                <c:pt idx="84" c:formatCode="General">
                  <c:v>25</c:v>
                </c:pt>
                <c:pt idx="85" c:formatCode="General">
                  <c:v>25</c:v>
                </c:pt>
                <c:pt idx="86" c:formatCode="General">
                  <c:v>25</c:v>
                </c:pt>
                <c:pt idx="87" c:formatCode="General">
                  <c:v>25</c:v>
                </c:pt>
                <c:pt idx="88" c:formatCode="General">
                  <c:v>25</c:v>
                </c:pt>
                <c:pt idx="89" c:formatCode="General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51777392"/>
        <c:axId val="561527440"/>
      </c:lineChart>
      <c:dateAx>
        <c:axId val="651777392"/>
        <c:scaling>
          <c:orientation val="minMax"/>
        </c:scaling>
        <c:delete val="0"/>
        <c:axPos val="b"/>
        <c:numFmt formatCode="d/mmm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527440"/>
        <c:crosses val="autoZero"/>
        <c:auto val="1"/>
        <c:lblOffset val="100"/>
        <c:baseTimeUnit val="days"/>
      </c:dateAx>
      <c:valAx>
        <c:axId val="56152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177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CHICK_DASHBOARD!$C$3:$D$3</c:f>
              <c:strCache>
                <c:ptCount val="2"/>
                <c:pt idx="0">
                  <c:v>OPENING CHICKS</c:v>
                </c:pt>
                <c:pt idx="1">
                  <c:v>TOTAL DEATHS</c:v>
                </c:pt>
              </c:strCache>
            </c:strRef>
          </c:cat>
          <c:val>
            <c:numRef>
              <c:f>CHICK_DASHBOARD!$C$4:$D$4</c:f>
              <c:numCache>
                <c:formatCode>General</c:formatCode>
                <c:ptCount val="2"/>
                <c:pt idx="0">
                  <c:v>1050</c:v>
                </c:pt>
                <c:pt idx="1">
                  <c:v>171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00421052631578947"/>
          <c:y val="0.913229859571323"/>
          <c:w val="0.341614035087719"/>
          <c:h val="0.07716186252771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1400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"Cumm. Deaths"</c:f>
              <c:strCache>
                <c:ptCount val="1"/>
                <c:pt idx="0">
                  <c:v>Cumm. Deaths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Records!$B$3:$B$134</c:f>
              <c:strCache>
                <c:ptCount val="132"/>
                <c:pt idx="0">
                  <c:v>Date</c:v>
                </c:pt>
                <c:pt idx="1" c:formatCode="dd/mmm/yy">
                  <c:v>07-Mar-23</c:v>
                </c:pt>
                <c:pt idx="2" c:formatCode="dd/mmm/yy">
                  <c:v>08-Mar-23</c:v>
                </c:pt>
                <c:pt idx="3" c:formatCode="dd/mmm/yy">
                  <c:v>09-Mar-23</c:v>
                </c:pt>
                <c:pt idx="4" c:formatCode="dd/mmm/yy">
                  <c:v>10-Mar-23</c:v>
                </c:pt>
                <c:pt idx="5" c:formatCode="dd/mmm/yy">
                  <c:v>11-Mar-23</c:v>
                </c:pt>
                <c:pt idx="6" c:formatCode="dd/mmm/yy">
                  <c:v>12-Mar-23</c:v>
                </c:pt>
                <c:pt idx="7" c:formatCode="dd/mmm/yy">
                  <c:v>13-Mar-23</c:v>
                </c:pt>
                <c:pt idx="8" c:formatCode="dd/mmm/yy">
                  <c:v>14-Mar-23</c:v>
                </c:pt>
                <c:pt idx="9" c:formatCode="dd/mmm/yy">
                  <c:v>15-Mar-23</c:v>
                </c:pt>
                <c:pt idx="10" c:formatCode="dd/mmm/yy">
                  <c:v>16-Mar-23</c:v>
                </c:pt>
                <c:pt idx="11" c:formatCode="dd/mmm/yy">
                  <c:v>17-Mar-23</c:v>
                </c:pt>
                <c:pt idx="12" c:formatCode="dd/mmm/yy">
                  <c:v>18-Mar-23</c:v>
                </c:pt>
                <c:pt idx="13" c:formatCode="dd/mmm/yy">
                  <c:v>19-Mar-23</c:v>
                </c:pt>
                <c:pt idx="14" c:formatCode="dd/mmm/yy">
                  <c:v>20-Mar-23</c:v>
                </c:pt>
                <c:pt idx="15" c:formatCode="dd/mmm/yy">
                  <c:v>21-Mar-23</c:v>
                </c:pt>
                <c:pt idx="16" c:formatCode="dd/mmm/yy">
                  <c:v>22-Mar-23</c:v>
                </c:pt>
                <c:pt idx="17" c:formatCode="dd/mmm/yy">
                  <c:v>23-Mar-23</c:v>
                </c:pt>
                <c:pt idx="18" c:formatCode="dd/mmm/yy">
                  <c:v>24-Mar-23</c:v>
                </c:pt>
                <c:pt idx="19" c:formatCode="dd/mmm/yy">
                  <c:v>25-Mar-23</c:v>
                </c:pt>
                <c:pt idx="20" c:formatCode="dd/mmm/yy">
                  <c:v>26-Mar-23</c:v>
                </c:pt>
                <c:pt idx="21" c:formatCode="dd/mmm/yy">
                  <c:v>27-Mar-23</c:v>
                </c:pt>
                <c:pt idx="22" c:formatCode="dd/mmm/yy">
                  <c:v>28-Mar-23</c:v>
                </c:pt>
                <c:pt idx="23" c:formatCode="dd/mmm/yy">
                  <c:v>29-Mar-23</c:v>
                </c:pt>
                <c:pt idx="24" c:formatCode="dd/mmm/yy">
                  <c:v>30-Mar-23</c:v>
                </c:pt>
                <c:pt idx="25" c:formatCode="dd/mmm/yy">
                  <c:v>31-Mar-23</c:v>
                </c:pt>
                <c:pt idx="26" c:formatCode="dd/mmm/yy">
                  <c:v>01-Apr-23</c:v>
                </c:pt>
                <c:pt idx="27" c:formatCode="dd/mmm/yy">
                  <c:v>02-Apr-23</c:v>
                </c:pt>
                <c:pt idx="28" c:formatCode="dd/mmm/yy">
                  <c:v>03-Apr-23</c:v>
                </c:pt>
                <c:pt idx="29" c:formatCode="dd/mmm/yy">
                  <c:v>04-Apr-23</c:v>
                </c:pt>
                <c:pt idx="30" c:formatCode="dd/mmm/yy">
                  <c:v>05-Apr-23</c:v>
                </c:pt>
                <c:pt idx="31" c:formatCode="dd/mmm/yy">
                  <c:v>06-Apr-23</c:v>
                </c:pt>
                <c:pt idx="32" c:formatCode="dd/mmm/yy">
                  <c:v>07-Apr-23</c:v>
                </c:pt>
                <c:pt idx="33" c:formatCode="dd/mmm/yy">
                  <c:v>08-Apr-23</c:v>
                </c:pt>
                <c:pt idx="34" c:formatCode="dd/mmm/yy">
                  <c:v>09-Apr-23</c:v>
                </c:pt>
                <c:pt idx="35" c:formatCode="dd/mmm/yy">
                  <c:v>10-Apr-23</c:v>
                </c:pt>
                <c:pt idx="36" c:formatCode="dd/mmm/yy">
                  <c:v>11-Apr-23</c:v>
                </c:pt>
                <c:pt idx="37" c:formatCode="dd/mmm/yy">
                  <c:v>12-Apr-23</c:v>
                </c:pt>
                <c:pt idx="38" c:formatCode="dd/mmm/yy">
                  <c:v>13-Apr-23</c:v>
                </c:pt>
                <c:pt idx="39" c:formatCode="dd/mmm/yy">
                  <c:v>14-Apr-23</c:v>
                </c:pt>
                <c:pt idx="40" c:formatCode="dd/mmm/yy">
                  <c:v>15-Apr-23</c:v>
                </c:pt>
                <c:pt idx="41" c:formatCode="dd/mmm/yy">
                  <c:v>16-Apr-23</c:v>
                </c:pt>
                <c:pt idx="42" c:formatCode="dd/mmm/yy">
                  <c:v>17-Apr-23</c:v>
                </c:pt>
                <c:pt idx="43" c:formatCode="dd/mmm/yy">
                  <c:v>18-Apr-23</c:v>
                </c:pt>
                <c:pt idx="44" c:formatCode="dd/mmm/yy">
                  <c:v>19-Apr-23</c:v>
                </c:pt>
                <c:pt idx="45" c:formatCode="dd/mmm/yy">
                  <c:v>20-Apr-23</c:v>
                </c:pt>
                <c:pt idx="46" c:formatCode="dd/mmm/yy">
                  <c:v>21-Apr-23</c:v>
                </c:pt>
                <c:pt idx="47" c:formatCode="dd/mmm/yy">
                  <c:v>22-Apr-23</c:v>
                </c:pt>
                <c:pt idx="48" c:formatCode="dd/mmm/yy">
                  <c:v>23-Apr-23</c:v>
                </c:pt>
                <c:pt idx="49" c:formatCode="dd/mmm/yy">
                  <c:v>24-Apr-23</c:v>
                </c:pt>
                <c:pt idx="50" c:formatCode="dd/mmm/yy">
                  <c:v>25-Apr-23</c:v>
                </c:pt>
                <c:pt idx="51" c:formatCode="dd/mmm/yy">
                  <c:v>26-Apr-23</c:v>
                </c:pt>
                <c:pt idx="52" c:formatCode="dd/mmm/yy">
                  <c:v>27-Apr-23</c:v>
                </c:pt>
                <c:pt idx="53" c:formatCode="dd/mmm/yy">
                  <c:v>28-Apr-23</c:v>
                </c:pt>
                <c:pt idx="54" c:formatCode="dd/mmm/yy">
                  <c:v>29-Apr-23</c:v>
                </c:pt>
                <c:pt idx="55" c:formatCode="dd/mmm/yy">
                  <c:v>30-Apr-23</c:v>
                </c:pt>
                <c:pt idx="56" c:formatCode="dd/mmm/yy">
                  <c:v>01-May-23</c:v>
                </c:pt>
                <c:pt idx="57" c:formatCode="dd/mmm/yy">
                  <c:v>02-May-23</c:v>
                </c:pt>
                <c:pt idx="58" c:formatCode="dd/mmm/yy">
                  <c:v>03-May-23</c:v>
                </c:pt>
                <c:pt idx="59" c:formatCode="dd/mmm/yy">
                  <c:v>04-May-23</c:v>
                </c:pt>
                <c:pt idx="60" c:formatCode="dd/mmm/yy">
                  <c:v>05-May-23</c:v>
                </c:pt>
                <c:pt idx="61" c:formatCode="dd/mmm/yy">
                  <c:v>06-May-23</c:v>
                </c:pt>
                <c:pt idx="62" c:formatCode="dd/mmm/yy">
                  <c:v>07-May-23</c:v>
                </c:pt>
                <c:pt idx="63" c:formatCode="dd/mmm/yy">
                  <c:v>08-May-23</c:v>
                </c:pt>
                <c:pt idx="64" c:formatCode="dd/mmm/yy">
                  <c:v>09-May-23</c:v>
                </c:pt>
                <c:pt idx="65" c:formatCode="dd/mmm/yy">
                  <c:v>10-May-23</c:v>
                </c:pt>
                <c:pt idx="66" c:formatCode="dd/mmm/yy">
                  <c:v>11-May-23</c:v>
                </c:pt>
                <c:pt idx="67" c:formatCode="dd/mmm/yy">
                  <c:v>12-May-23</c:v>
                </c:pt>
                <c:pt idx="68" c:formatCode="dd/mmm/yy">
                  <c:v>13-May-23</c:v>
                </c:pt>
                <c:pt idx="69" c:formatCode="dd/mmm/yy">
                  <c:v>14-May-23</c:v>
                </c:pt>
                <c:pt idx="70" c:formatCode="dd/mmm/yy">
                  <c:v>15-May-23</c:v>
                </c:pt>
                <c:pt idx="71" c:formatCode="dd/mmm/yy">
                  <c:v>16-May-23</c:v>
                </c:pt>
                <c:pt idx="72" c:formatCode="dd/mmm/yy">
                  <c:v>17-May-23</c:v>
                </c:pt>
                <c:pt idx="73" c:formatCode="dd/mmm/yy">
                  <c:v>18-May-23</c:v>
                </c:pt>
                <c:pt idx="74" c:formatCode="dd/mmm/yy">
                  <c:v>19-May-23</c:v>
                </c:pt>
                <c:pt idx="75" c:formatCode="dd/mmm/yy">
                  <c:v>20-May-23</c:v>
                </c:pt>
                <c:pt idx="76" c:formatCode="dd/mmm/yy">
                  <c:v>21-May-23</c:v>
                </c:pt>
                <c:pt idx="77" c:formatCode="dd/mmm/yy">
                  <c:v>22-May-23</c:v>
                </c:pt>
                <c:pt idx="78" c:formatCode="dd/mmm/yy">
                  <c:v>23-May-23</c:v>
                </c:pt>
                <c:pt idx="79" c:formatCode="dd/mmm/yy">
                  <c:v>24-May-23</c:v>
                </c:pt>
                <c:pt idx="80" c:formatCode="dd/mmm/yy">
                  <c:v>25-May-23</c:v>
                </c:pt>
                <c:pt idx="81" c:formatCode="dd/mmm/yy">
                  <c:v>26-May-23</c:v>
                </c:pt>
                <c:pt idx="82" c:formatCode="dd/mmm/yy">
                  <c:v>27-May-23</c:v>
                </c:pt>
                <c:pt idx="83" c:formatCode="dd/mmm/yy">
                  <c:v>28-May-23</c:v>
                </c:pt>
                <c:pt idx="84" c:formatCode="dd/mmm/yy">
                  <c:v>29-May-23</c:v>
                </c:pt>
                <c:pt idx="85" c:formatCode="dd/mmm/yy">
                  <c:v>30-May-23</c:v>
                </c:pt>
                <c:pt idx="86" c:formatCode="dd/mmm/yy">
                  <c:v>31-May-23</c:v>
                </c:pt>
                <c:pt idx="87" c:formatCode="dd/mmm/yy">
                  <c:v>01-Jun-23</c:v>
                </c:pt>
                <c:pt idx="88" c:formatCode="dd/mmm/yy">
                  <c:v>02-Jun-23</c:v>
                </c:pt>
                <c:pt idx="89" c:formatCode="dd/mmm/yy">
                  <c:v>03-Jun-23</c:v>
                </c:pt>
                <c:pt idx="90" c:formatCode="dd/mmm/yy">
                  <c:v>04-Jun-23</c:v>
                </c:pt>
                <c:pt idx="91" c:formatCode="dd/mmm/yy">
                  <c:v>05-Jun-23</c:v>
                </c:pt>
                <c:pt idx="92" c:formatCode="dd/mmm/yy">
                  <c:v>06-Jun-23</c:v>
                </c:pt>
                <c:pt idx="93" c:formatCode="dd/mmm/yy">
                  <c:v>07-Jun-23</c:v>
                </c:pt>
                <c:pt idx="94" c:formatCode="dd/mmm/yy">
                  <c:v>08-Jun-23</c:v>
                </c:pt>
                <c:pt idx="95" c:formatCode="dd/mmm/yy">
                  <c:v>09-Jun-23</c:v>
                </c:pt>
                <c:pt idx="96" c:formatCode="dd/mmm/yy">
                  <c:v>10-Jun-23</c:v>
                </c:pt>
                <c:pt idx="97" c:formatCode="dd/mmm/yy">
                  <c:v>11-Jun-23</c:v>
                </c:pt>
                <c:pt idx="98" c:formatCode="dd/mmm/yy">
                  <c:v>12-Jun-23</c:v>
                </c:pt>
                <c:pt idx="99" c:formatCode="dd/mmm/yy">
                  <c:v>13-Jun-23</c:v>
                </c:pt>
                <c:pt idx="100" c:formatCode="dd/mmm/yy">
                  <c:v>14-Jun-23</c:v>
                </c:pt>
                <c:pt idx="101" c:formatCode="dd/mmm/yy">
                  <c:v>15-Jun-23</c:v>
                </c:pt>
                <c:pt idx="102" c:formatCode="dd/mmm/yy">
                  <c:v>16-Jun-23</c:v>
                </c:pt>
                <c:pt idx="103" c:formatCode="dd/mmm/yy">
                  <c:v>17-Jun-23</c:v>
                </c:pt>
                <c:pt idx="104" c:formatCode="dd/mmm/yy">
                  <c:v>18-Jun-23</c:v>
                </c:pt>
                <c:pt idx="105" c:formatCode="dd/mmm/yy">
                  <c:v>19-Jun-23</c:v>
                </c:pt>
                <c:pt idx="106" c:formatCode="dd/mmm/yy">
                  <c:v>20-Jun-23</c:v>
                </c:pt>
                <c:pt idx="107" c:formatCode="dd/mmm/yy">
                  <c:v>21-Jun-23</c:v>
                </c:pt>
                <c:pt idx="108" c:formatCode="dd/mmm/yy">
                  <c:v>22-Jun-23</c:v>
                </c:pt>
                <c:pt idx="109" c:formatCode="dd/mmm/yy">
                  <c:v>23-Jun-23</c:v>
                </c:pt>
                <c:pt idx="110" c:formatCode="dd/mmm/yy">
                  <c:v>24-Jun-23</c:v>
                </c:pt>
                <c:pt idx="111" c:formatCode="dd/mmm/yy">
                  <c:v>25-Jun-23</c:v>
                </c:pt>
                <c:pt idx="112" c:formatCode="dd/mmm/yy">
                  <c:v>26-Jun-23</c:v>
                </c:pt>
                <c:pt idx="113" c:formatCode="dd/mmm/yy">
                  <c:v>27-Jun-23</c:v>
                </c:pt>
                <c:pt idx="114" c:formatCode="dd/mmm/yy">
                  <c:v>28-Jun-23</c:v>
                </c:pt>
                <c:pt idx="115" c:formatCode="dd/mmm/yy">
                  <c:v>29-Jun-23</c:v>
                </c:pt>
                <c:pt idx="116" c:formatCode="dd/mmm/yy">
                  <c:v>30-Jun-23</c:v>
                </c:pt>
                <c:pt idx="117" c:formatCode="dd/mmm/yy">
                  <c:v>01-Jul-23</c:v>
                </c:pt>
                <c:pt idx="118" c:formatCode="dd/mmm/yy">
                  <c:v>02-Jul-23</c:v>
                </c:pt>
                <c:pt idx="119" c:formatCode="dd/mmm/yy">
                  <c:v>03-Jul-23</c:v>
                </c:pt>
                <c:pt idx="120" c:formatCode="dd/mmm/yy">
                  <c:v>04-Jul-23</c:v>
                </c:pt>
                <c:pt idx="121" c:formatCode="dd/mmm/yy">
                  <c:v>05-Jul-23</c:v>
                </c:pt>
                <c:pt idx="122" c:formatCode="dd/mmm/yy">
                  <c:v>06-Jul-23</c:v>
                </c:pt>
                <c:pt idx="123" c:formatCode="dd/mmm/yy">
                  <c:v>07-Jul-23</c:v>
                </c:pt>
                <c:pt idx="124" c:formatCode="dd/mmm/yy">
                  <c:v>08-Jul-23</c:v>
                </c:pt>
                <c:pt idx="125" c:formatCode="dd/mmm/yy">
                  <c:v>09-Jul-23</c:v>
                </c:pt>
                <c:pt idx="126" c:formatCode="dd/mmm/yy">
                  <c:v>10-Jul-23</c:v>
                </c:pt>
                <c:pt idx="127" c:formatCode="dd/mmm/yy">
                  <c:v>11-Jul-23</c:v>
                </c:pt>
                <c:pt idx="128" c:formatCode="dd/mmm/yy">
                  <c:v>12-Jul-23</c:v>
                </c:pt>
                <c:pt idx="129" c:formatCode="dd/mmm/yy">
                  <c:v>13-Jul-23</c:v>
                </c:pt>
                <c:pt idx="130" c:formatCode="dd/mmm/yy">
                  <c:v>14-Jul-23</c:v>
                </c:pt>
                <c:pt idx="131" c:formatCode="dd/mmm/yy">
                  <c:v>15-Jul-23</c:v>
                </c:pt>
              </c:strCache>
            </c:strRef>
          </c:cat>
          <c:val>
            <c:numRef>
              <c:f>Records!$J$3:$J$134</c:f>
              <c:numCache>
                <c:formatCode>General</c:formatCode>
                <c:ptCount val="132"/>
                <c:pt idx="0">
                  <c:v>0</c:v>
                </c:pt>
                <c:pt idx="1">
                  <c:v>130</c:v>
                </c:pt>
                <c:pt idx="2">
                  <c:v>134</c:v>
                </c:pt>
                <c:pt idx="3">
                  <c:v>9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43235551"/>
        <c:axId val="1948438287"/>
      </c:lineChart>
      <c:dateAx>
        <c:axId val="194323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8438287"/>
        <c:crosses val="autoZero"/>
        <c:auto val="0"/>
        <c:lblAlgn val="ctr"/>
        <c:lblOffset val="100"/>
        <c:baseTimeUnit val="days"/>
      </c:dateAx>
      <c:valAx>
        <c:axId val="194843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323555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DAILY Deaths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Records!$I$3</c:f>
              <c:strCache>
                <c:ptCount val="1"/>
                <c:pt idx="0">
                  <c:v>Deaths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Records!$B$4:$B$134</c:f>
              <c:numCache>
                <c:formatCode>dd/mmm/yy</c:formatCode>
                <c:ptCount val="131"/>
                <c:pt idx="0" c:formatCode="dd/mmm/yy">
                  <c:v>44992</c:v>
                </c:pt>
                <c:pt idx="1" c:formatCode="dd/mmm/yy">
                  <c:v>44993</c:v>
                </c:pt>
                <c:pt idx="2" c:formatCode="dd/mmm/yy">
                  <c:v>44994</c:v>
                </c:pt>
                <c:pt idx="3" c:formatCode="dd/mmm/yy">
                  <c:v>44995</c:v>
                </c:pt>
                <c:pt idx="4" c:formatCode="dd/mmm/yy">
                  <c:v>44996</c:v>
                </c:pt>
                <c:pt idx="5" c:formatCode="dd/mmm/yy">
                  <c:v>44997</c:v>
                </c:pt>
                <c:pt idx="6" c:formatCode="dd/mmm/yy">
                  <c:v>44998</c:v>
                </c:pt>
                <c:pt idx="7" c:formatCode="dd/mmm/yy">
                  <c:v>44999</c:v>
                </c:pt>
                <c:pt idx="8" c:formatCode="dd/mmm/yy">
                  <c:v>45000</c:v>
                </c:pt>
                <c:pt idx="9" c:formatCode="dd/mmm/yy">
                  <c:v>45001</c:v>
                </c:pt>
                <c:pt idx="10" c:formatCode="dd/mmm/yy">
                  <c:v>45002</c:v>
                </c:pt>
                <c:pt idx="11" c:formatCode="dd/mmm/yy">
                  <c:v>45003</c:v>
                </c:pt>
                <c:pt idx="12" c:formatCode="dd/mmm/yy">
                  <c:v>45004</c:v>
                </c:pt>
                <c:pt idx="13" c:formatCode="dd/mmm/yy">
                  <c:v>45005</c:v>
                </c:pt>
                <c:pt idx="14" c:formatCode="dd/mmm/yy">
                  <c:v>45006</c:v>
                </c:pt>
                <c:pt idx="15" c:formatCode="dd/mmm/yy">
                  <c:v>45007</c:v>
                </c:pt>
                <c:pt idx="16" c:formatCode="dd/mmm/yy">
                  <c:v>45008</c:v>
                </c:pt>
                <c:pt idx="17" c:formatCode="dd/mmm/yy">
                  <c:v>45009</c:v>
                </c:pt>
                <c:pt idx="18" c:formatCode="dd/mmm/yy">
                  <c:v>45010</c:v>
                </c:pt>
                <c:pt idx="19" c:formatCode="dd/mmm/yy">
                  <c:v>45011</c:v>
                </c:pt>
                <c:pt idx="20" c:formatCode="dd/mmm/yy">
                  <c:v>45012</c:v>
                </c:pt>
                <c:pt idx="21" c:formatCode="dd/mmm/yy">
                  <c:v>45013</c:v>
                </c:pt>
                <c:pt idx="22" c:formatCode="dd/mmm/yy">
                  <c:v>45014</c:v>
                </c:pt>
                <c:pt idx="23" c:formatCode="dd/mmm/yy">
                  <c:v>45015</c:v>
                </c:pt>
                <c:pt idx="24" c:formatCode="dd/mmm/yy">
                  <c:v>45016</c:v>
                </c:pt>
                <c:pt idx="25" c:formatCode="dd/mmm/yy">
                  <c:v>45017</c:v>
                </c:pt>
                <c:pt idx="26" c:formatCode="dd/mmm/yy">
                  <c:v>45018</c:v>
                </c:pt>
                <c:pt idx="27" c:formatCode="dd/mmm/yy">
                  <c:v>45019</c:v>
                </c:pt>
                <c:pt idx="28" c:formatCode="dd/mmm/yy">
                  <c:v>45020</c:v>
                </c:pt>
                <c:pt idx="29" c:formatCode="dd/mmm/yy">
                  <c:v>45021</c:v>
                </c:pt>
                <c:pt idx="30" c:formatCode="dd/mmm/yy">
                  <c:v>45022</c:v>
                </c:pt>
                <c:pt idx="31" c:formatCode="dd/mmm/yy">
                  <c:v>45023</c:v>
                </c:pt>
                <c:pt idx="32" c:formatCode="dd/mmm/yy">
                  <c:v>45024</c:v>
                </c:pt>
                <c:pt idx="33" c:formatCode="dd/mmm/yy">
                  <c:v>45025</c:v>
                </c:pt>
                <c:pt idx="34" c:formatCode="dd/mmm/yy">
                  <c:v>45026</c:v>
                </c:pt>
                <c:pt idx="35" c:formatCode="dd/mmm/yy">
                  <c:v>45027</c:v>
                </c:pt>
                <c:pt idx="36" c:formatCode="dd/mmm/yy">
                  <c:v>45028</c:v>
                </c:pt>
                <c:pt idx="37" c:formatCode="dd/mmm/yy">
                  <c:v>45029</c:v>
                </c:pt>
                <c:pt idx="38" c:formatCode="dd/mmm/yy">
                  <c:v>45030</c:v>
                </c:pt>
                <c:pt idx="39" c:formatCode="dd/mmm/yy">
                  <c:v>45031</c:v>
                </c:pt>
                <c:pt idx="40" c:formatCode="dd/mmm/yy">
                  <c:v>45032</c:v>
                </c:pt>
                <c:pt idx="41" c:formatCode="dd/mmm/yy">
                  <c:v>45033</c:v>
                </c:pt>
                <c:pt idx="42" c:formatCode="dd/mmm/yy">
                  <c:v>45034</c:v>
                </c:pt>
                <c:pt idx="43" c:formatCode="dd/mmm/yy">
                  <c:v>45035</c:v>
                </c:pt>
                <c:pt idx="44" c:formatCode="dd/mmm/yy">
                  <c:v>45036</c:v>
                </c:pt>
                <c:pt idx="45" c:formatCode="dd/mmm/yy">
                  <c:v>45037</c:v>
                </c:pt>
                <c:pt idx="46" c:formatCode="dd/mmm/yy">
                  <c:v>45038</c:v>
                </c:pt>
                <c:pt idx="47" c:formatCode="dd/mmm/yy">
                  <c:v>45039</c:v>
                </c:pt>
                <c:pt idx="48" c:formatCode="dd/mmm/yy">
                  <c:v>45040</c:v>
                </c:pt>
                <c:pt idx="49" c:formatCode="dd/mmm/yy">
                  <c:v>45041</c:v>
                </c:pt>
                <c:pt idx="50" c:formatCode="dd/mmm/yy">
                  <c:v>45042</c:v>
                </c:pt>
                <c:pt idx="51" c:formatCode="dd/mmm/yy">
                  <c:v>45043</c:v>
                </c:pt>
                <c:pt idx="52" c:formatCode="dd/mmm/yy">
                  <c:v>45044</c:v>
                </c:pt>
                <c:pt idx="53" c:formatCode="dd/mmm/yy">
                  <c:v>45045</c:v>
                </c:pt>
                <c:pt idx="54" c:formatCode="dd/mmm/yy">
                  <c:v>45046</c:v>
                </c:pt>
                <c:pt idx="55" c:formatCode="dd/mmm/yy">
                  <c:v>45047</c:v>
                </c:pt>
                <c:pt idx="56" c:formatCode="dd/mmm/yy">
                  <c:v>45048</c:v>
                </c:pt>
                <c:pt idx="57" c:formatCode="dd/mmm/yy">
                  <c:v>45049</c:v>
                </c:pt>
                <c:pt idx="58" c:formatCode="dd/mmm/yy">
                  <c:v>45050</c:v>
                </c:pt>
                <c:pt idx="59" c:formatCode="dd/mmm/yy">
                  <c:v>45051</c:v>
                </c:pt>
                <c:pt idx="60" c:formatCode="dd/mmm/yy">
                  <c:v>45052</c:v>
                </c:pt>
                <c:pt idx="61" c:formatCode="dd/mmm/yy">
                  <c:v>45053</c:v>
                </c:pt>
                <c:pt idx="62" c:formatCode="dd/mmm/yy">
                  <c:v>45054</c:v>
                </c:pt>
                <c:pt idx="63" c:formatCode="dd/mmm/yy">
                  <c:v>45055</c:v>
                </c:pt>
                <c:pt idx="64" c:formatCode="dd/mmm/yy">
                  <c:v>45056</c:v>
                </c:pt>
                <c:pt idx="65" c:formatCode="dd/mmm/yy">
                  <c:v>45057</c:v>
                </c:pt>
                <c:pt idx="66" c:formatCode="dd/mmm/yy">
                  <c:v>45058</c:v>
                </c:pt>
                <c:pt idx="67" c:formatCode="dd/mmm/yy">
                  <c:v>45059</c:v>
                </c:pt>
                <c:pt idx="68" c:formatCode="dd/mmm/yy">
                  <c:v>45060</c:v>
                </c:pt>
                <c:pt idx="69" c:formatCode="dd/mmm/yy">
                  <c:v>45061</c:v>
                </c:pt>
                <c:pt idx="70" c:formatCode="dd/mmm/yy">
                  <c:v>45062</c:v>
                </c:pt>
                <c:pt idx="71" c:formatCode="dd/mmm/yy">
                  <c:v>45063</c:v>
                </c:pt>
                <c:pt idx="72" c:formatCode="dd/mmm/yy">
                  <c:v>45064</c:v>
                </c:pt>
                <c:pt idx="73" c:formatCode="dd/mmm/yy">
                  <c:v>45065</c:v>
                </c:pt>
                <c:pt idx="74" c:formatCode="dd/mmm/yy">
                  <c:v>45066</c:v>
                </c:pt>
                <c:pt idx="75" c:formatCode="dd/mmm/yy">
                  <c:v>45067</c:v>
                </c:pt>
                <c:pt idx="76" c:formatCode="dd/mmm/yy">
                  <c:v>45068</c:v>
                </c:pt>
                <c:pt idx="77" c:formatCode="dd/mmm/yy">
                  <c:v>45069</c:v>
                </c:pt>
                <c:pt idx="78" c:formatCode="dd/mmm/yy">
                  <c:v>45070</c:v>
                </c:pt>
                <c:pt idx="79" c:formatCode="dd/mmm/yy">
                  <c:v>45071</c:v>
                </c:pt>
                <c:pt idx="80" c:formatCode="dd/mmm/yy">
                  <c:v>45072</c:v>
                </c:pt>
                <c:pt idx="81" c:formatCode="dd/mmm/yy">
                  <c:v>45073</c:v>
                </c:pt>
                <c:pt idx="82" c:formatCode="dd/mmm/yy">
                  <c:v>45074</c:v>
                </c:pt>
                <c:pt idx="83" c:formatCode="dd/mmm/yy">
                  <c:v>45075</c:v>
                </c:pt>
                <c:pt idx="84" c:formatCode="dd/mmm/yy">
                  <c:v>45076</c:v>
                </c:pt>
                <c:pt idx="85" c:formatCode="dd/mmm/yy">
                  <c:v>45077</c:v>
                </c:pt>
                <c:pt idx="86" c:formatCode="dd/mmm/yy">
                  <c:v>45078</c:v>
                </c:pt>
                <c:pt idx="87" c:formatCode="dd/mmm/yy">
                  <c:v>45079</c:v>
                </c:pt>
                <c:pt idx="88" c:formatCode="dd/mmm/yy">
                  <c:v>45080</c:v>
                </c:pt>
                <c:pt idx="89" c:formatCode="dd/mmm/yy">
                  <c:v>45081</c:v>
                </c:pt>
                <c:pt idx="90" c:formatCode="dd/mmm/yy">
                  <c:v>45082</c:v>
                </c:pt>
                <c:pt idx="91" c:formatCode="dd/mmm/yy">
                  <c:v>45083</c:v>
                </c:pt>
                <c:pt idx="92" c:formatCode="dd/mmm/yy">
                  <c:v>45084</c:v>
                </c:pt>
                <c:pt idx="93" c:formatCode="dd/mmm/yy">
                  <c:v>45085</c:v>
                </c:pt>
                <c:pt idx="94" c:formatCode="dd/mmm/yy">
                  <c:v>45086</c:v>
                </c:pt>
                <c:pt idx="95" c:formatCode="dd/mmm/yy">
                  <c:v>45087</c:v>
                </c:pt>
                <c:pt idx="96" c:formatCode="dd/mmm/yy">
                  <c:v>45088</c:v>
                </c:pt>
                <c:pt idx="97" c:formatCode="dd/mmm/yy">
                  <c:v>45089</c:v>
                </c:pt>
                <c:pt idx="98" c:formatCode="dd/mmm/yy">
                  <c:v>45090</c:v>
                </c:pt>
                <c:pt idx="99" c:formatCode="dd/mmm/yy">
                  <c:v>45091</c:v>
                </c:pt>
                <c:pt idx="100" c:formatCode="dd/mmm/yy">
                  <c:v>45092</c:v>
                </c:pt>
                <c:pt idx="101" c:formatCode="dd/mmm/yy">
                  <c:v>45093</c:v>
                </c:pt>
                <c:pt idx="102" c:formatCode="dd/mmm/yy">
                  <c:v>45094</c:v>
                </c:pt>
                <c:pt idx="103" c:formatCode="dd/mmm/yy">
                  <c:v>45095</c:v>
                </c:pt>
                <c:pt idx="104" c:formatCode="dd/mmm/yy">
                  <c:v>45096</c:v>
                </c:pt>
                <c:pt idx="105" c:formatCode="dd/mmm/yy">
                  <c:v>45097</c:v>
                </c:pt>
                <c:pt idx="106" c:formatCode="dd/mmm/yy">
                  <c:v>45098</c:v>
                </c:pt>
                <c:pt idx="107" c:formatCode="dd/mmm/yy">
                  <c:v>45099</c:v>
                </c:pt>
                <c:pt idx="108" c:formatCode="dd/mmm/yy">
                  <c:v>45100</c:v>
                </c:pt>
                <c:pt idx="109" c:formatCode="dd/mmm/yy">
                  <c:v>45101</c:v>
                </c:pt>
                <c:pt idx="110" c:formatCode="dd/mmm/yy">
                  <c:v>45102</c:v>
                </c:pt>
                <c:pt idx="111" c:formatCode="dd/mmm/yy">
                  <c:v>45103</c:v>
                </c:pt>
                <c:pt idx="112" c:formatCode="dd/mmm/yy">
                  <c:v>45104</c:v>
                </c:pt>
                <c:pt idx="113" c:formatCode="dd/mmm/yy">
                  <c:v>45105</c:v>
                </c:pt>
                <c:pt idx="114" c:formatCode="dd/mmm/yy">
                  <c:v>45106</c:v>
                </c:pt>
                <c:pt idx="115" c:formatCode="dd/mmm/yy">
                  <c:v>45107</c:v>
                </c:pt>
                <c:pt idx="116" c:formatCode="dd/mmm/yy">
                  <c:v>45108</c:v>
                </c:pt>
                <c:pt idx="117" c:formatCode="dd/mmm/yy">
                  <c:v>45109</c:v>
                </c:pt>
                <c:pt idx="118" c:formatCode="dd/mmm/yy">
                  <c:v>45110</c:v>
                </c:pt>
                <c:pt idx="119" c:formatCode="dd/mmm/yy">
                  <c:v>45111</c:v>
                </c:pt>
                <c:pt idx="120" c:formatCode="dd/mmm/yy">
                  <c:v>45112</c:v>
                </c:pt>
                <c:pt idx="121" c:formatCode="dd/mmm/yy">
                  <c:v>45113</c:v>
                </c:pt>
                <c:pt idx="122" c:formatCode="dd/mmm/yy">
                  <c:v>45114</c:v>
                </c:pt>
                <c:pt idx="123" c:formatCode="dd/mmm/yy">
                  <c:v>45115</c:v>
                </c:pt>
                <c:pt idx="124" c:formatCode="dd/mmm/yy">
                  <c:v>45116</c:v>
                </c:pt>
                <c:pt idx="125" c:formatCode="dd/mmm/yy">
                  <c:v>45117</c:v>
                </c:pt>
                <c:pt idx="126" c:formatCode="dd/mmm/yy">
                  <c:v>45118</c:v>
                </c:pt>
                <c:pt idx="127" c:formatCode="dd/mmm/yy">
                  <c:v>45119</c:v>
                </c:pt>
                <c:pt idx="128" c:formatCode="dd/mmm/yy">
                  <c:v>45120</c:v>
                </c:pt>
                <c:pt idx="129" c:formatCode="dd/mmm/yy">
                  <c:v>45121</c:v>
                </c:pt>
                <c:pt idx="130" c:formatCode="dd/mmm/yy">
                  <c:v>45122</c:v>
                </c:pt>
              </c:numCache>
            </c:numRef>
          </c:cat>
          <c:val>
            <c:numRef>
              <c:f>Records!$I$4:$I$134</c:f>
              <c:numCache>
                <c:formatCode>General</c:formatCode>
                <c:ptCount val="131"/>
                <c:pt idx="0">
                  <c:v>130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46321488"/>
        <c:axId val="1947785824"/>
      </c:lineChart>
      <c:dateAx>
        <c:axId val="1946321488"/>
        <c:scaling>
          <c:orientation val="minMax"/>
        </c:scaling>
        <c:delete val="0"/>
        <c:axPos val="b"/>
        <c:numFmt formatCode="d/mmm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7785824"/>
        <c:crosses val="autoZero"/>
        <c:auto val="1"/>
        <c:lblOffset val="100"/>
        <c:baseTimeUnit val="days"/>
      </c:dateAx>
      <c:valAx>
        <c:axId val="194778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63214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[1,FARM MGT RECORDS.xlsx]CHICK_DASHBOARD!PivotTable3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6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en-GB" sz="16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  <a:ea typeface="+mj-ea"/>
                <a:cs typeface="+mj-cs"/>
              </a:rPr>
              <a:t>PERIODIC DEATHS</a:t>
            </a:r>
            <a:endParaRPr lang="en-GB"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endParaRPr>
          </a:p>
        </c:rich>
      </c:tx>
      <c:layout>
        <c:manualLayout>
          <c:xMode val="edge"/>
          <c:yMode val="edge"/>
          <c:x val="0.384173573233199"/>
          <c:y val="0.030065806991517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CHICK_DASHBOARD!$F$31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CHICK_DASHBOARD!$E$32:$E$37</c:f>
              <c:multiLvlStrCache>
                <c:ptCount val="3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</c:lvl>
                <c:lvl>
                  <c:pt idx="0">
                    <c:v>2022</c:v>
                  </c:pt>
                  <c:pt idx="2">
                    <c:v>2023</c:v>
                  </c:pt>
                </c:lvl>
              </c:multiLvlStrCache>
            </c:multiLvlStrRef>
          </c:cat>
          <c:val>
            <c:numRef>
              <c:f>CHICK_DASHBOARD!$F$32:$F$37</c:f>
              <c:numCache>
                <c:formatCode>General</c:formatCode>
                <c:ptCount val="3"/>
                <c:pt idx="0">
                  <c:v>166</c:v>
                </c:pt>
                <c:pt idx="1">
                  <c:v>5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479168"/>
        <c:axId val="2066754288"/>
      </c:barChart>
      <c:catAx>
        <c:axId val="206647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66754288"/>
        <c:crosses val="autoZero"/>
        <c:auto val="1"/>
        <c:lblAlgn val="ctr"/>
        <c:lblOffset val="100"/>
        <c:noMultiLvlLbl val="0"/>
      </c:catAx>
      <c:valAx>
        <c:axId val="206675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6647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246616</xdr:colOff>
      <xdr:row>2</xdr:row>
      <xdr:rowOff>0</xdr:rowOff>
    </xdr:from>
    <xdr:to>
      <xdr:col>7</xdr:col>
      <xdr:colOff>370662</xdr:colOff>
      <xdr:row>2</xdr:row>
      <xdr:rowOff>189755</xdr:rowOff>
    </xdr:to>
    <xdr:sp>
      <xdr:nvSpPr>
        <xdr:cNvPr id="2" name="downArrow"/>
        <xdr:cNvSpPr/>
      </xdr:nvSpPr>
      <xdr:spPr>
        <a:xfrm>
          <a:off x="11150600" y="714375"/>
          <a:ext cx="123825" cy="189230"/>
        </a:xfrm>
        <a:prstGeom prst="downArrow">
          <a:avLst/>
        </a:prstGeom>
        <a:solidFill>
          <a:srgbClr val="4F81BD"/>
        </a:solidFill>
        <a:ln w="9525" cap="flat" cmpd="sng">
          <a:solidFill>
            <a:srgbClr val="365D8A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8</xdr:col>
      <xdr:colOff>246616</xdr:colOff>
      <xdr:row>2</xdr:row>
      <xdr:rowOff>0</xdr:rowOff>
    </xdr:from>
    <xdr:to>
      <xdr:col>8</xdr:col>
      <xdr:colOff>370662</xdr:colOff>
      <xdr:row>2</xdr:row>
      <xdr:rowOff>200917</xdr:rowOff>
    </xdr:to>
    <xdr:sp>
      <xdr:nvSpPr>
        <xdr:cNvPr id="3" name="downArrow"/>
        <xdr:cNvSpPr/>
      </xdr:nvSpPr>
      <xdr:spPr>
        <a:xfrm>
          <a:off x="12563475" y="714375"/>
          <a:ext cx="123825" cy="200660"/>
        </a:xfrm>
        <a:prstGeom prst="downArrow">
          <a:avLst/>
        </a:prstGeom>
        <a:solidFill>
          <a:srgbClr val="4F81BD"/>
        </a:solidFill>
        <a:ln w="9525" cap="flat" cmpd="sng">
          <a:solidFill>
            <a:srgbClr val="365D8A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75313</xdr:colOff>
      <xdr:row>2</xdr:row>
      <xdr:rowOff>88552</xdr:rowOff>
    </xdr:from>
    <xdr:to>
      <xdr:col>3</xdr:col>
      <xdr:colOff>570023</xdr:colOff>
      <xdr:row>3</xdr:row>
      <xdr:rowOff>37504</xdr:rowOff>
    </xdr:to>
    <xdr:sp>
      <xdr:nvSpPr>
        <xdr:cNvPr id="2" name="rightArrow"/>
        <xdr:cNvSpPr/>
      </xdr:nvSpPr>
      <xdr:spPr>
        <a:xfrm rot="10800000">
          <a:off x="10647680" y="1419860"/>
          <a:ext cx="494665" cy="394970"/>
        </a:xfrm>
        <a:prstGeom prst="rightArrow">
          <a:avLst/>
        </a:prstGeom>
        <a:solidFill>
          <a:srgbClr val="4F81BD"/>
        </a:solidFill>
        <a:ln w="9525" cap="flat" cmpd="sng">
          <a:solidFill>
            <a:srgbClr val="365D8A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3</xdr:col>
      <xdr:colOff>56116</xdr:colOff>
      <xdr:row>5</xdr:row>
      <xdr:rowOff>126503</xdr:rowOff>
    </xdr:from>
    <xdr:to>
      <xdr:col>3</xdr:col>
      <xdr:colOff>551563</xdr:colOff>
      <xdr:row>6</xdr:row>
      <xdr:rowOff>75902</xdr:rowOff>
    </xdr:to>
    <xdr:sp>
      <xdr:nvSpPr>
        <xdr:cNvPr id="3" name="rightArrow"/>
        <xdr:cNvSpPr/>
      </xdr:nvSpPr>
      <xdr:spPr>
        <a:xfrm rot="10800000">
          <a:off x="10628630" y="2868295"/>
          <a:ext cx="495300" cy="418465"/>
        </a:xfrm>
        <a:prstGeom prst="rightArrow">
          <a:avLst/>
        </a:prstGeom>
        <a:solidFill>
          <a:srgbClr val="4F81BD"/>
        </a:solidFill>
        <a:ln w="9525" cap="flat" cmpd="sng">
          <a:solidFill>
            <a:srgbClr val="365D8A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3</xdr:col>
      <xdr:colOff>65715</xdr:colOff>
      <xdr:row>15</xdr:row>
      <xdr:rowOff>12203</xdr:rowOff>
    </xdr:from>
    <xdr:to>
      <xdr:col>3</xdr:col>
      <xdr:colOff>561162</xdr:colOff>
      <xdr:row>15</xdr:row>
      <xdr:rowOff>151023</xdr:rowOff>
    </xdr:to>
    <xdr:sp>
      <xdr:nvSpPr>
        <xdr:cNvPr id="4" name="rightArrow"/>
        <xdr:cNvSpPr/>
      </xdr:nvSpPr>
      <xdr:spPr>
        <a:xfrm rot="10800000">
          <a:off x="10638155" y="9126855"/>
          <a:ext cx="495300" cy="138430"/>
        </a:xfrm>
        <a:prstGeom prst="rightArrow">
          <a:avLst/>
        </a:prstGeom>
        <a:solidFill>
          <a:srgbClr val="4F81BD"/>
        </a:solidFill>
        <a:ln w="9525" cap="flat" cmpd="sng">
          <a:solidFill>
            <a:srgbClr val="365D8A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7</xdr:col>
      <xdr:colOff>27319</xdr:colOff>
      <xdr:row>15</xdr:row>
      <xdr:rowOff>112886</xdr:rowOff>
    </xdr:from>
    <xdr:to>
      <xdr:col>7</xdr:col>
      <xdr:colOff>522767</xdr:colOff>
      <xdr:row>15</xdr:row>
      <xdr:rowOff>253231</xdr:rowOff>
    </xdr:to>
    <xdr:sp>
      <xdr:nvSpPr>
        <xdr:cNvPr id="5" name="rightArrow"/>
        <xdr:cNvSpPr/>
      </xdr:nvSpPr>
      <xdr:spPr>
        <a:xfrm rot="10800000">
          <a:off x="23818215" y="9227185"/>
          <a:ext cx="495300" cy="140335"/>
        </a:xfrm>
        <a:prstGeom prst="rightArrow">
          <a:avLst/>
        </a:prstGeom>
        <a:solidFill>
          <a:srgbClr val="4F81BD"/>
        </a:solidFill>
        <a:ln w="9525" cap="flat" cmpd="sng">
          <a:solidFill>
            <a:srgbClr val="365D8A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415264</xdr:colOff>
      <xdr:row>126</xdr:row>
      <xdr:rowOff>162549</xdr:rowOff>
    </xdr:from>
    <xdr:to>
      <xdr:col>32</xdr:col>
      <xdr:colOff>327067</xdr:colOff>
      <xdr:row>158</xdr:row>
      <xdr:rowOff>53062</xdr:rowOff>
    </xdr:to>
    <xdr:graphicFrame>
      <xdr:nvGraphicFramePr>
        <xdr:cNvPr id="2" name="Chart 3"/>
        <xdr:cNvGraphicFramePr/>
      </xdr:nvGraphicFramePr>
      <xdr:xfrm>
        <a:off x="10015855" y="24269700"/>
        <a:ext cx="9513570" cy="5986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34954</xdr:colOff>
      <xdr:row>5</xdr:row>
      <xdr:rowOff>78647</xdr:rowOff>
    </xdr:from>
    <xdr:to>
      <xdr:col>8</xdr:col>
      <xdr:colOff>325073</xdr:colOff>
      <xdr:row>19</xdr:row>
      <xdr:rowOff>130380</xdr:rowOff>
    </xdr:to>
    <xdr:graphicFrame>
      <xdr:nvGraphicFramePr>
        <xdr:cNvPr id="4" name="Chart 3"/>
        <xdr:cNvGraphicFramePr/>
      </xdr:nvGraphicFramePr>
      <xdr:xfrm>
        <a:off x="635000" y="1135380"/>
        <a:ext cx="4490085" cy="27190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357505</xdr:colOff>
      <xdr:row>20</xdr:row>
      <xdr:rowOff>8255</xdr:rowOff>
    </xdr:from>
    <xdr:to>
      <xdr:col>17</xdr:col>
      <xdr:colOff>35927</xdr:colOff>
      <xdr:row>34</xdr:row>
      <xdr:rowOff>59988</xdr:rowOff>
    </xdr:to>
    <xdr:graphicFrame>
      <xdr:nvGraphicFramePr>
        <xdr:cNvPr id="7" name="Chart 6"/>
        <xdr:cNvGraphicFramePr/>
      </xdr:nvGraphicFramePr>
      <xdr:xfrm>
        <a:off x="5758180" y="3923030"/>
        <a:ext cx="4478655" cy="2718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349541</xdr:colOff>
      <xdr:row>5</xdr:row>
      <xdr:rowOff>34953</xdr:rowOff>
    </xdr:from>
    <xdr:to>
      <xdr:col>17</xdr:col>
      <xdr:colOff>27963</xdr:colOff>
      <xdr:row>19</xdr:row>
      <xdr:rowOff>86686</xdr:rowOff>
    </xdr:to>
    <xdr:graphicFrame>
      <xdr:nvGraphicFramePr>
        <xdr:cNvPr id="8" name="Chart 7"/>
        <xdr:cNvGraphicFramePr/>
      </xdr:nvGraphicFramePr>
      <xdr:xfrm>
        <a:off x="5749925" y="1092200"/>
        <a:ext cx="4479290" cy="2718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48895</xdr:colOff>
      <xdr:row>20</xdr:row>
      <xdr:rowOff>93345</xdr:rowOff>
    </xdr:from>
    <xdr:to>
      <xdr:col>8</xdr:col>
      <xdr:colOff>339014</xdr:colOff>
      <xdr:row>34</xdr:row>
      <xdr:rowOff>145078</xdr:rowOff>
    </xdr:to>
    <xdr:graphicFrame>
      <xdr:nvGraphicFramePr>
        <xdr:cNvPr id="9" name="Chart 8"/>
        <xdr:cNvGraphicFramePr/>
      </xdr:nvGraphicFramePr>
      <xdr:xfrm>
        <a:off x="648970" y="4008120"/>
        <a:ext cx="4490085" cy="2718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376237</xdr:colOff>
      <xdr:row>5</xdr:row>
      <xdr:rowOff>47624</xdr:rowOff>
    </xdr:from>
    <xdr:to>
      <xdr:col>3</xdr:col>
      <xdr:colOff>1800225</xdr:colOff>
      <xdr:row>27</xdr:row>
      <xdr:rowOff>152399</xdr:rowOff>
    </xdr:to>
    <xdr:graphicFrame>
      <xdr:nvGraphicFramePr>
        <xdr:cNvPr id="2" name="Chart 1"/>
        <xdr:cNvGraphicFramePr/>
      </xdr:nvGraphicFramePr>
      <xdr:xfrm>
        <a:off x="975995" y="1780540"/>
        <a:ext cx="4529455" cy="4295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2247899</xdr:colOff>
      <xdr:row>5</xdr:row>
      <xdr:rowOff>47624</xdr:rowOff>
    </xdr:from>
    <xdr:to>
      <xdr:col>9</xdr:col>
      <xdr:colOff>95250</xdr:colOff>
      <xdr:row>27</xdr:row>
      <xdr:rowOff>161925</xdr:rowOff>
    </xdr:to>
    <xdr:graphicFrame>
      <xdr:nvGraphicFramePr>
        <xdr:cNvPr id="3" name="Chart 2"/>
        <xdr:cNvGraphicFramePr/>
      </xdr:nvGraphicFramePr>
      <xdr:xfrm>
        <a:off x="5952490" y="1780540"/>
        <a:ext cx="6010910" cy="43059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30</xdr:row>
      <xdr:rowOff>114299</xdr:rowOff>
    </xdr:from>
    <xdr:to>
      <xdr:col>3</xdr:col>
      <xdr:colOff>3171825</xdr:colOff>
      <xdr:row>47</xdr:row>
      <xdr:rowOff>161924</xdr:rowOff>
    </xdr:to>
    <xdr:graphicFrame>
      <xdr:nvGraphicFramePr>
        <xdr:cNvPr id="4" name="Chart 3"/>
        <xdr:cNvGraphicFramePr/>
      </xdr:nvGraphicFramePr>
      <xdr:xfrm>
        <a:off x="609600" y="6609715"/>
        <a:ext cx="6267450" cy="3286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204786</xdr:colOff>
      <xdr:row>29</xdr:row>
      <xdr:rowOff>190499</xdr:rowOff>
    </xdr:from>
    <xdr:to>
      <xdr:col>16</xdr:col>
      <xdr:colOff>533399</xdr:colOff>
      <xdr:row>47</xdr:row>
      <xdr:rowOff>47624</xdr:rowOff>
    </xdr:to>
    <xdr:graphicFrame>
      <xdr:nvGraphicFramePr>
        <xdr:cNvPr id="7" name="Chart 6"/>
        <xdr:cNvGraphicFramePr/>
      </xdr:nvGraphicFramePr>
      <xdr:xfrm>
        <a:off x="10272395" y="6495415"/>
        <a:ext cx="6329045" cy="3286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5146.7945144676" refreshedBy="Michael Aboagye" recordCount="131">
  <cacheSource type="worksheet">
    <worksheetSource name="Table1"/>
  </cacheSource>
  <cacheFields count="29">
    <cacheField name="S.No" numFmtId="0"/>
    <cacheField name="Date" numFmtId="15">
      <sharedItems containsSemiMixedTypes="0" containsString="0" containsNonDate="0" containsDate="1" minDate="2022-09-06T00:00:00" maxDate="2023-01-14T00:00:00" count="131"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</sharedItems>
      <fieldGroup base="1">
        <rangePr groupBy="months" startDate="2022-09-06T00:00:00" endDate="2023-01-14T00:00:00" groupInterval="1"/>
        <groupItems count="14">
          <s v="&lt;06-09-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5-01-23"/>
        </groupItems>
      </fieldGroup>
    </cacheField>
    <cacheField name="Age in Days" numFmtId="0"/>
    <cacheField name="Opening Birds" numFmtId="0"/>
    <cacheField name="Type of Feed" numFmtId="0"/>
    <cacheField name="Cost of Feed per KG" numFmtId="178"/>
    <cacheField name="Average Body Weight per Bird in grams" numFmtId="0"/>
    <cacheField name="Current Feed in KGs" numFmtId="0"/>
    <cacheField name="Deaths" numFmtId="0"/>
    <cacheField name="CUMM. DEATHS" numFmtId="0"/>
    <cacheField name="Closing Birds" numFmtId="0"/>
    <cacheField name="Feed per bird in Grams" numFmtId="1"/>
    <cacheField name="Total Feed per Bird till Date in Grams" numFmtId="1"/>
    <cacheField name="Total Feed in KGs Till Date" numFmtId="0"/>
    <cacheField name="Expenditure on Daily Feed" numFmtId="178"/>
    <cacheField name="Total Expenditure on Feed till Date" numFmtId="178"/>
    <cacheField name="FCR" numFmtId="2"/>
    <cacheField name="No of Birds Sold" numFmtId="0"/>
    <cacheField name="Birds Sold in (Kgs)" numFmtId="0"/>
    <cacheField name="Selling Price per (KG)" numFmtId="178"/>
    <cacheField name="Current Income (birds)" numFmtId="178"/>
    <cacheField name="No. of Eggs Sold" numFmtId="178"/>
    <cacheField name="Eggs Sold in (Crates)" numFmtId="178"/>
    <cacheField name="Selling Price per (Crate)" numFmtId="178"/>
    <cacheField name="Current Income (eggs)" numFmtId="178"/>
    <cacheField name="Total Income till Date" numFmtId="178"/>
    <cacheField name="Remarks" numFmtId="0"/>
    <cacheField name="Quarters" numFmtId="0" databaseField="0">
      <fieldGroup base="1">
        <rangePr groupBy="quarters" startDate="2022-09-06T00:00:00" endDate="2023-01-15T00:00:00" groupInterval="1"/>
        <groupItems count="6">
          <s v="&lt;06-09-22"/>
          <s v="Qtr1"/>
          <s v="Qtr2"/>
          <s v="Qtr3"/>
          <s v="Qtr4"/>
          <s v="&gt;15-01-23"/>
        </groupItems>
      </fieldGroup>
    </cacheField>
    <cacheField name="Years" numFmtId="0" databaseField="0">
      <fieldGroup base="1">
        <rangePr groupBy="years" startDate="2022-09-06T00:00:00" endDate="2023-01-15T00:00:00" groupInterval="1"/>
        <groupItems count="4">
          <s v="&lt;06-09-22"/>
          <s v="2022"/>
          <s v="2023"/>
          <s v="&gt;15-01-23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n v="1"/>
    <x v="0"/>
    <n v="1"/>
    <n v="1071"/>
    <s v="Starter"/>
    <n v="420"/>
    <n v="45"/>
    <n v="25"/>
    <n v="130"/>
    <n v="130"/>
    <n v="941"/>
    <n v="23.3426704014939"/>
    <n v="23.3426704014939"/>
    <n v="25"/>
    <n v="10500"/>
    <n v="10500"/>
    <n v="0.590388475616956"/>
    <m/>
    <m/>
    <m/>
    <m/>
    <m/>
    <m/>
    <m/>
    <m/>
    <n v="0"/>
    <m/>
  </r>
  <r>
    <n v="2"/>
    <x v="1"/>
    <n v="2"/>
    <n v="941"/>
    <s v="Starter"/>
    <n v="420"/>
    <n v="45"/>
    <n v="25"/>
    <n v="4"/>
    <n v="134"/>
    <n v="937"/>
    <n v="26.567481402763"/>
    <n v="49.910151804257"/>
    <n v="50"/>
    <n v="10500"/>
    <n v="21000"/>
    <n v="1.18581762124985"/>
    <m/>
    <m/>
    <m/>
    <m/>
    <m/>
    <m/>
    <m/>
    <m/>
    <n v="0"/>
    <m/>
  </r>
  <r>
    <n v="3"/>
    <x v="2"/>
    <n v="3"/>
    <n v="937"/>
    <s v="Starter"/>
    <n v="420"/>
    <n v="45"/>
    <n v="25"/>
    <n v="5"/>
    <n v="9"/>
    <n v="932"/>
    <n v="26.6808964781217"/>
    <n v="76.5910482823786"/>
    <n v="75"/>
    <n v="10500"/>
    <n v="31500"/>
    <n v="1.78826895565093"/>
    <m/>
    <m/>
    <m/>
    <m/>
    <m/>
    <m/>
    <m/>
    <m/>
    <n v="0"/>
    <m/>
  </r>
  <r>
    <n v="4"/>
    <x v="3"/>
    <n v="4"/>
    <n v="932"/>
    <s v="Starter"/>
    <n v="420"/>
    <n v="45"/>
    <n v="25"/>
    <n v="4"/>
    <n v="9"/>
    <n v="928"/>
    <n v="26.8240343347639"/>
    <n v="103.415082617143"/>
    <n v="100"/>
    <n v="10500"/>
    <n v="42000"/>
    <n v="2.39463601532567"/>
    <m/>
    <m/>
    <m/>
    <m/>
    <m/>
    <m/>
    <m/>
    <m/>
    <n v="0"/>
    <m/>
  </r>
  <r>
    <n v="5"/>
    <x v="4"/>
    <n v="5"/>
    <n v="928"/>
    <s v="Starter"/>
    <n v="420"/>
    <n v="45"/>
    <n v="50"/>
    <n v="4"/>
    <n v="8"/>
    <n v="924"/>
    <n v="53.8793103448276"/>
    <n v="157.29439296197"/>
    <n v="150"/>
    <n v="21000"/>
    <n v="63000"/>
    <n v="3.60750360750361"/>
    <m/>
    <m/>
    <m/>
    <m/>
    <m/>
    <m/>
    <m/>
    <m/>
    <n v="0"/>
    <m/>
  </r>
  <r>
    <n v="6"/>
    <x v="5"/>
    <n v="6"/>
    <n v="924"/>
    <s v="Starter"/>
    <n v="420"/>
    <n v="45"/>
    <n v="50"/>
    <n v="3"/>
    <n v="7"/>
    <n v="921"/>
    <n v="54.1125541125541"/>
    <n v="211.406947074524"/>
    <n v="200"/>
    <n v="21000"/>
    <n v="84000"/>
    <n v="4.82567257811558"/>
    <m/>
    <m/>
    <m/>
    <m/>
    <m/>
    <m/>
    <m/>
    <m/>
    <n v="0"/>
    <m/>
  </r>
  <r>
    <n v="7"/>
    <x v="6"/>
    <n v="7"/>
    <n v="921"/>
    <s v="Starter"/>
    <n v="420"/>
    <n v="45"/>
    <n v="50"/>
    <n v="1"/>
    <n v="4"/>
    <n v="920"/>
    <n v="54.2888165038002"/>
    <n v="265.695763578325"/>
    <n v="250"/>
    <n v="21000"/>
    <n v="105000"/>
    <n v="6.03864734299517"/>
    <m/>
    <m/>
    <m/>
    <m/>
    <m/>
    <m/>
    <m/>
    <m/>
    <n v="0"/>
    <m/>
  </r>
  <r>
    <n v="8"/>
    <x v="7"/>
    <n v="8"/>
    <n v="920"/>
    <s v="Starter"/>
    <n v="420"/>
    <n v="45"/>
    <n v="50"/>
    <n v="3"/>
    <n v="4"/>
    <n v="917"/>
    <n v="54.3478260869565"/>
    <n v="320.043589665281"/>
    <n v="300"/>
    <n v="21000"/>
    <n v="126000"/>
    <n v="7.27008360596147"/>
    <m/>
    <m/>
    <m/>
    <m/>
    <m/>
    <m/>
    <m/>
    <m/>
    <n v="0"/>
    <m/>
  </r>
  <r>
    <n v="9"/>
    <x v="8"/>
    <n v="9"/>
    <n v="917"/>
    <s v="Starter"/>
    <n v="420"/>
    <n v="45"/>
    <n v="75"/>
    <n v="2"/>
    <n v="5"/>
    <n v="915"/>
    <n v="81.7884405670665"/>
    <n v="401.832030232348"/>
    <n v="375"/>
    <n v="31500"/>
    <n v="157500"/>
    <n v="9.10746812386157"/>
    <m/>
    <m/>
    <m/>
    <m/>
    <m/>
    <m/>
    <m/>
    <m/>
    <n v="0"/>
    <m/>
  </r>
  <r>
    <n v="10"/>
    <x v="9"/>
    <n v="10"/>
    <n v="915"/>
    <s v="Starter"/>
    <n v="420"/>
    <n v="45"/>
    <n v="75"/>
    <n v="2"/>
    <n v="4"/>
    <n v="913"/>
    <n v="81.9672131147541"/>
    <n v="483.799243347102"/>
    <n v="450"/>
    <n v="31500"/>
    <n v="189000"/>
    <n v="10.9529025191676"/>
    <m/>
    <m/>
    <m/>
    <m/>
    <m/>
    <m/>
    <m/>
    <m/>
    <n v="0"/>
    <m/>
  </r>
  <r>
    <n v="11"/>
    <x v="10"/>
    <n v="11"/>
    <n v="913"/>
    <s v="Starter"/>
    <n v="420"/>
    <n v="45"/>
    <n v="75"/>
    <n v="0"/>
    <n v="2"/>
    <n v="913"/>
    <n v="82.1467688937568"/>
    <n v="565.946012240858"/>
    <n v="525"/>
    <n v="31500"/>
    <n v="220500"/>
    <n v="12.7783862723622"/>
    <m/>
    <m/>
    <m/>
    <m/>
    <m/>
    <m/>
    <m/>
    <m/>
    <n v="0"/>
    <m/>
  </r>
  <r>
    <n v="12"/>
    <x v="11"/>
    <n v="12"/>
    <n v="913"/>
    <s v="Starter"/>
    <n v="420"/>
    <n v="45"/>
    <n v="75"/>
    <n v="0"/>
    <n v="0"/>
    <n v="913"/>
    <n v="82.1467688937568"/>
    <n v="648.092781134615"/>
    <n v="600"/>
    <n v="31500"/>
    <n v="252000"/>
    <n v="14.6038700255568"/>
    <m/>
    <m/>
    <m/>
    <m/>
    <m/>
    <m/>
    <m/>
    <m/>
    <n v="0"/>
    <m/>
  </r>
  <r>
    <n v="13"/>
    <x v="12"/>
    <n v="13"/>
    <n v="913"/>
    <s v="Starter"/>
    <n v="420"/>
    <n v="45"/>
    <n v="100"/>
    <n v="1"/>
    <n v="1"/>
    <n v="912"/>
    <n v="109.529025191676"/>
    <n v="757.621806326291"/>
    <n v="700"/>
    <n v="42000"/>
    <n v="294000"/>
    <n v="17.056530214425"/>
    <m/>
    <m/>
    <m/>
    <m/>
    <m/>
    <m/>
    <m/>
    <m/>
    <n v="0"/>
    <m/>
  </r>
  <r>
    <n v="14"/>
    <x v="13"/>
    <n v="14"/>
    <n v="912"/>
    <s v="Starter"/>
    <n v="420"/>
    <n v="45"/>
    <n v="100"/>
    <n v="1"/>
    <n v="2"/>
    <n v="911"/>
    <n v="109.649122807018"/>
    <n v="867.270929133309"/>
    <n v="800"/>
    <n v="42000"/>
    <n v="336000"/>
    <n v="19.5145749481644"/>
    <m/>
    <m/>
    <m/>
    <m/>
    <m/>
    <m/>
    <m/>
    <m/>
    <n v="0"/>
    <m/>
  </r>
  <r>
    <n v="15"/>
    <x v="14"/>
    <n v="15"/>
    <n v="911"/>
    <s v="Starter"/>
    <n v="420"/>
    <n v="45"/>
    <n v="100"/>
    <n v="0"/>
    <n v="1"/>
    <n v="911"/>
    <n v="109.769484083425"/>
    <n v="977.040413216734"/>
    <n v="900"/>
    <n v="42000"/>
    <n v="378000"/>
    <n v="21.953896816685"/>
    <m/>
    <m/>
    <m/>
    <m/>
    <m/>
    <m/>
    <m/>
    <m/>
    <n v="0"/>
    <m/>
  </r>
  <r>
    <n v="16"/>
    <x v="15"/>
    <n v="16"/>
    <n v="911"/>
    <s v="Starter"/>
    <n v="420"/>
    <n v="45"/>
    <n v="100"/>
    <n v="0"/>
    <n v="0"/>
    <n v="911"/>
    <n v="109.769484083425"/>
    <n v="1086.80989730016"/>
    <n v="1000"/>
    <n v="42000"/>
    <n v="420000"/>
    <n v="24.3932186852055"/>
    <m/>
    <m/>
    <m/>
    <m/>
    <m/>
    <m/>
    <m/>
    <m/>
    <n v="0"/>
    <m/>
  </r>
  <r>
    <n v="17"/>
    <x v="16"/>
    <n v="17"/>
    <n v="911"/>
    <s v="Starter"/>
    <n v="400"/>
    <n v="45"/>
    <n v="100"/>
    <n v="0"/>
    <n v="0"/>
    <n v="911"/>
    <n v="109.769484083425"/>
    <n v="1196.57938138358"/>
    <n v="1100"/>
    <n v="40000"/>
    <n v="460000"/>
    <n v="26.8325405537261"/>
    <m/>
    <m/>
    <m/>
    <m/>
    <m/>
    <m/>
    <m/>
    <m/>
    <n v="0"/>
    <m/>
  </r>
  <r>
    <n v="18"/>
    <x v="17"/>
    <n v="18"/>
    <n v="911"/>
    <s v="Starter"/>
    <n v="400"/>
    <n v="45"/>
    <n v="100"/>
    <n v="0"/>
    <n v="0"/>
    <n v="911"/>
    <n v="109.769484083425"/>
    <n v="1306.34886546701"/>
    <n v="1200"/>
    <n v="40000"/>
    <n v="500000"/>
    <n v="29.2718624222466"/>
    <m/>
    <m/>
    <m/>
    <m/>
    <m/>
    <m/>
    <m/>
    <m/>
    <n v="0"/>
    <m/>
  </r>
  <r>
    <n v="19"/>
    <x v="18"/>
    <n v="19"/>
    <n v="911"/>
    <s v="Starter"/>
    <n v="400"/>
    <n v="45"/>
    <n v="100"/>
    <n v="4"/>
    <n v="4"/>
    <n v="907"/>
    <n v="109.769484083425"/>
    <n v="1416.11834955043"/>
    <n v="1300"/>
    <n v="40000"/>
    <n v="540000"/>
    <n v="31.8510351586427"/>
    <m/>
    <m/>
    <m/>
    <m/>
    <m/>
    <m/>
    <m/>
    <m/>
    <n v="0"/>
    <m/>
  </r>
  <r>
    <n v="20"/>
    <x v="19"/>
    <n v="20"/>
    <n v="907"/>
    <s v="Starter"/>
    <n v="400"/>
    <n v="45"/>
    <n v="100"/>
    <n v="0"/>
    <n v="4"/>
    <n v="907"/>
    <n v="110.253583241455"/>
    <n v="1526.37193279189"/>
    <n v="1400"/>
    <n v="40000"/>
    <n v="580000"/>
    <n v="34.3011147862306"/>
    <m/>
    <m/>
    <m/>
    <m/>
    <m/>
    <m/>
    <m/>
    <m/>
    <n v="0"/>
    <m/>
  </r>
  <r>
    <n v="21"/>
    <x v="20"/>
    <n v="21"/>
    <n v="907"/>
    <s v="Starter"/>
    <n v="400"/>
    <n v="45"/>
    <n v="100"/>
    <n v="0"/>
    <n v="0"/>
    <n v="907"/>
    <n v="110.253583241455"/>
    <n v="1636.62551603334"/>
    <n v="1500"/>
    <n v="40000"/>
    <n v="620000"/>
    <n v="36.7511944138185"/>
    <m/>
    <m/>
    <m/>
    <m/>
    <m/>
    <m/>
    <m/>
    <m/>
    <n v="0"/>
    <m/>
  </r>
  <r>
    <n v="22"/>
    <x v="21"/>
    <n v="22"/>
    <n v="907"/>
    <s v="Starter"/>
    <n v="340"/>
    <n v="45"/>
    <n v="100"/>
    <n v="0"/>
    <n v="0"/>
    <n v="907"/>
    <n v="110.253583241455"/>
    <n v="1746.8790992748"/>
    <n v="1600"/>
    <n v="34000"/>
    <n v="654000"/>
    <n v="39.2012740414064"/>
    <m/>
    <m/>
    <m/>
    <m/>
    <m/>
    <m/>
    <m/>
    <m/>
    <n v="0"/>
    <m/>
  </r>
  <r>
    <n v="23"/>
    <x v="22"/>
    <n v="23"/>
    <n v="907"/>
    <s v="Starter"/>
    <n v="340"/>
    <n v="45"/>
    <n v="100"/>
    <n v="2"/>
    <n v="2"/>
    <n v="905"/>
    <n v="110.253583241455"/>
    <n v="1857.13268251625"/>
    <n v="1700"/>
    <n v="34000"/>
    <n v="688000"/>
    <n v="41.743400859423"/>
    <m/>
    <m/>
    <m/>
    <m/>
    <m/>
    <m/>
    <m/>
    <m/>
    <n v="0"/>
    <m/>
  </r>
  <r>
    <n v="24"/>
    <x v="23"/>
    <n v="24"/>
    <n v="905"/>
    <s v="Starter"/>
    <n v="340"/>
    <n v="45"/>
    <n v="100"/>
    <n v="0"/>
    <n v="2"/>
    <n v="905"/>
    <n v="110.497237569061"/>
    <n v="1967.62992008532"/>
    <n v="1800"/>
    <n v="34000"/>
    <n v="722000"/>
    <n v="44.1988950276243"/>
    <m/>
    <m/>
    <m/>
    <m/>
    <m/>
    <m/>
    <m/>
    <m/>
    <n v="0"/>
    <m/>
  </r>
  <r>
    <n v="25"/>
    <x v="24"/>
    <n v="25"/>
    <n v="905"/>
    <s v="Starter"/>
    <n v="340"/>
    <n v="45"/>
    <n v="100"/>
    <n v="0"/>
    <n v="0"/>
    <n v="905"/>
    <n v="110.497237569061"/>
    <n v="2078.12715765438"/>
    <n v="1900"/>
    <n v="34000"/>
    <n v="756000"/>
    <n v="46.6543891958257"/>
    <m/>
    <m/>
    <m/>
    <m/>
    <m/>
    <m/>
    <m/>
    <m/>
    <n v="0"/>
    <m/>
  </r>
  <r>
    <n v="26"/>
    <x v="25"/>
    <n v="26"/>
    <n v="905"/>
    <s v="Starter"/>
    <n v="340"/>
    <n v="45"/>
    <n v="100"/>
    <n v="0"/>
    <n v="0"/>
    <n v="905"/>
    <n v="110.497237569061"/>
    <n v="2188.62439522344"/>
    <n v="2000"/>
    <n v="34000"/>
    <n v="790000"/>
    <n v="49.109883364027"/>
    <m/>
    <m/>
    <m/>
    <m/>
    <m/>
    <m/>
    <m/>
    <m/>
    <n v="0"/>
    <m/>
  </r>
  <r>
    <n v="27"/>
    <x v="26"/>
    <n v="27"/>
    <n v="905"/>
    <s v="Starter"/>
    <n v="340"/>
    <n v="45"/>
    <n v="125"/>
    <n v="0"/>
    <n v="0"/>
    <n v="905"/>
    <n v="138.121546961326"/>
    <n v="2326.74594218476"/>
    <n v="2125"/>
    <n v="42500"/>
    <n v="832500"/>
    <n v="52.1792510742787"/>
    <m/>
    <m/>
    <m/>
    <m/>
    <m/>
    <m/>
    <m/>
    <m/>
    <n v="0"/>
    <m/>
  </r>
  <r>
    <n v="28"/>
    <x v="27"/>
    <n v="28"/>
    <n v="905"/>
    <s v="Starter"/>
    <n v="340"/>
    <n v="45"/>
    <n v="125"/>
    <n v="2"/>
    <n v="2"/>
    <n v="903"/>
    <n v="138.121546961326"/>
    <n v="2464.86748914609"/>
    <n v="2250"/>
    <n v="42500"/>
    <n v="875000"/>
    <n v="55.3709856035437"/>
    <m/>
    <m/>
    <m/>
    <m/>
    <m/>
    <m/>
    <m/>
    <m/>
    <n v="0"/>
    <m/>
  </r>
  <r>
    <n v="29"/>
    <x v="28"/>
    <n v="29"/>
    <n v="903"/>
    <s v="Starter"/>
    <n v="340"/>
    <n v="45"/>
    <n v="125"/>
    <n v="0"/>
    <n v="2"/>
    <n v="903"/>
    <n v="138.427464008859"/>
    <n v="2603.29495315495"/>
    <n v="2375"/>
    <n v="42500"/>
    <n v="917500"/>
    <n v="58.4471514704073"/>
    <m/>
    <m/>
    <m/>
    <m/>
    <m/>
    <m/>
    <m/>
    <m/>
    <n v="0"/>
    <m/>
  </r>
  <r>
    <n v="30"/>
    <x v="29"/>
    <n v="30"/>
    <n v="903"/>
    <s v="Starter"/>
    <n v="340"/>
    <n v="45"/>
    <n v="125"/>
    <n v="0"/>
    <n v="0"/>
    <n v="903"/>
    <n v="138.427464008859"/>
    <n v="2741.72241716381"/>
    <n v="2500"/>
    <n v="42500"/>
    <n v="960000"/>
    <n v="61.5233173372708"/>
    <m/>
    <m/>
    <m/>
    <m/>
    <m/>
    <m/>
    <m/>
    <m/>
    <n v="0"/>
    <m/>
  </r>
  <r>
    <n v="31"/>
    <x v="30"/>
    <n v="31"/>
    <n v="903"/>
    <s v="Starter"/>
    <n v="340"/>
    <n v="45"/>
    <n v="125"/>
    <n v="0"/>
    <n v="0"/>
    <n v="903"/>
    <n v="138.427464008859"/>
    <n v="2880.14988117267"/>
    <n v="2625"/>
    <n v="42500"/>
    <n v="1002500"/>
    <n v="64.5994832041344"/>
    <m/>
    <m/>
    <m/>
    <m/>
    <m/>
    <m/>
    <m/>
    <m/>
    <n v="0"/>
    <m/>
  </r>
  <r>
    <n v="32"/>
    <x v="31"/>
    <n v="32"/>
    <n v="903"/>
    <s v="Starter"/>
    <n v="340"/>
    <n v="45"/>
    <n v="125"/>
    <n v="0"/>
    <n v="0"/>
    <n v="903"/>
    <n v="138.427464008859"/>
    <n v="3018.57734518153"/>
    <n v="2750"/>
    <n v="42500"/>
    <n v="1045000"/>
    <n v="67.6756490709979"/>
    <m/>
    <m/>
    <m/>
    <m/>
    <m/>
    <m/>
    <m/>
    <m/>
    <n v="0"/>
    <m/>
  </r>
  <r>
    <n v="33"/>
    <x v="32"/>
    <n v="33"/>
    <n v="903"/>
    <s v="Starter"/>
    <n v="340"/>
    <n v="1500"/>
    <n v="125"/>
    <n v="0"/>
    <n v="0"/>
    <n v="903"/>
    <n v="138.427464008859"/>
    <n v="3157.00480919039"/>
    <n v="2875"/>
    <n v="42500"/>
    <n v="1087500"/>
    <n v="2.12255444813584"/>
    <m/>
    <m/>
    <m/>
    <m/>
    <m/>
    <m/>
    <m/>
    <m/>
    <n v="0"/>
    <m/>
  </r>
  <r>
    <n v="34"/>
    <x v="33"/>
    <n v="34"/>
    <n v="903"/>
    <s v="Starter"/>
    <n v="340"/>
    <n v="1500"/>
    <n v="125"/>
    <n v="0"/>
    <n v="0"/>
    <n v="903"/>
    <n v="138.427464008859"/>
    <n v="3295.43227319924"/>
    <n v="3000"/>
    <n v="42500"/>
    <n v="1130000"/>
    <n v="2.21483942414175"/>
    <m/>
    <m/>
    <m/>
    <m/>
    <m/>
    <m/>
    <m/>
    <m/>
    <n v="0"/>
    <m/>
  </r>
  <r>
    <n v="35"/>
    <x v="34"/>
    <n v="35"/>
    <n v="903"/>
    <s v="Starter"/>
    <n v="340"/>
    <n v="1500"/>
    <n v="125"/>
    <n v="0"/>
    <n v="0"/>
    <n v="903"/>
    <n v="138.427464008859"/>
    <n v="3433.8597372081"/>
    <n v="3125"/>
    <n v="42500"/>
    <n v="1172500"/>
    <n v="2.30712440014766"/>
    <m/>
    <m/>
    <m/>
    <m/>
    <m/>
    <m/>
    <m/>
    <m/>
    <n v="0"/>
    <m/>
  </r>
  <r>
    <n v="36"/>
    <x v="35"/>
    <n v="36"/>
    <n v="903"/>
    <s v="Starter"/>
    <n v="340"/>
    <n v="1500"/>
    <n v="125"/>
    <n v="0"/>
    <n v="0"/>
    <n v="903"/>
    <n v="138.427464008859"/>
    <n v="3572.28720121696"/>
    <n v="3250"/>
    <n v="42500"/>
    <n v="1215000"/>
    <n v="2.39940937615356"/>
    <m/>
    <m/>
    <m/>
    <m/>
    <m/>
    <m/>
    <m/>
    <m/>
    <n v="0"/>
    <m/>
  </r>
  <r>
    <n v="37"/>
    <x v="36"/>
    <n v="37"/>
    <n v="903"/>
    <s v="Starter"/>
    <n v="340"/>
    <n v="1500"/>
    <n v="125"/>
    <n v="0"/>
    <n v="0"/>
    <n v="903"/>
    <n v="138.427464008859"/>
    <n v="3710.71466522582"/>
    <n v="3375"/>
    <n v="42500"/>
    <n v="1257500"/>
    <n v="2.49169435215947"/>
    <m/>
    <m/>
    <m/>
    <m/>
    <m/>
    <m/>
    <m/>
    <m/>
    <n v="0"/>
    <m/>
  </r>
  <r>
    <n v="38"/>
    <x v="37"/>
    <n v="38"/>
    <n v="903"/>
    <s v="Starter"/>
    <n v="340"/>
    <n v="1500"/>
    <n v="150"/>
    <n v="0"/>
    <n v="0"/>
    <n v="903"/>
    <n v="166.112956810631"/>
    <n v="3876.82762203645"/>
    <n v="3525"/>
    <n v="51000"/>
    <n v="1308500"/>
    <n v="2.60243632336656"/>
    <m/>
    <m/>
    <m/>
    <m/>
    <m/>
    <m/>
    <m/>
    <m/>
    <n v="0"/>
    <m/>
  </r>
  <r>
    <n v="39"/>
    <x v="38"/>
    <n v="39"/>
    <n v="903"/>
    <s v="Starter"/>
    <n v="340"/>
    <n v="1500"/>
    <n v="125"/>
    <n v="0"/>
    <n v="0"/>
    <n v="903"/>
    <n v="138.427464008859"/>
    <n v="4015.25508604531"/>
    <n v="3650"/>
    <n v="42500"/>
    <n v="1351000"/>
    <n v="2.69472129937246"/>
    <m/>
    <m/>
    <m/>
    <m/>
    <m/>
    <m/>
    <m/>
    <m/>
    <n v="0"/>
    <m/>
  </r>
  <r>
    <n v="40"/>
    <x v="39"/>
    <n v="40"/>
    <n v="903"/>
    <s v="Starter"/>
    <n v="340"/>
    <n v="2000"/>
    <n v="125"/>
    <n v="0"/>
    <n v="0"/>
    <n v="903"/>
    <n v="138.427464008859"/>
    <n v="4153.68255005417"/>
    <n v="3775"/>
    <n v="42500"/>
    <n v="1393500"/>
    <n v="2.09025470653378"/>
    <m/>
    <m/>
    <m/>
    <m/>
    <m/>
    <m/>
    <m/>
    <m/>
    <n v="0"/>
    <m/>
  </r>
  <r>
    <n v="41"/>
    <x v="40"/>
    <n v="41"/>
    <n v="903"/>
    <s v="Starter"/>
    <n v="340"/>
    <n v="2000"/>
    <n v="125"/>
    <n v="1"/>
    <n v="1"/>
    <n v="902"/>
    <n v="138.427464008859"/>
    <n v="4292.11001406303"/>
    <n v="3900"/>
    <n v="42500"/>
    <n v="1436000"/>
    <n v="2.16186252771619"/>
    <m/>
    <m/>
    <m/>
    <m/>
    <m/>
    <m/>
    <m/>
    <m/>
    <n v="0"/>
    <m/>
  </r>
  <r>
    <n v="42"/>
    <x v="41"/>
    <n v="42"/>
    <n v="902"/>
    <s v="Starter"/>
    <n v="340"/>
    <n v="2000"/>
    <n v="100"/>
    <n v="0"/>
    <n v="1"/>
    <n v="902"/>
    <n v="110.864745011086"/>
    <n v="4402.97475907412"/>
    <n v="4000"/>
    <n v="34000"/>
    <n v="1470000"/>
    <n v="2.21729490022173"/>
    <m/>
    <m/>
    <m/>
    <m/>
    <m/>
    <m/>
    <m/>
    <m/>
    <n v="0"/>
    <m/>
  </r>
  <r>
    <n v="43"/>
    <x v="42"/>
    <n v="43"/>
    <n v="902"/>
    <s v="grower"/>
    <n v="340"/>
    <n v="2000"/>
    <n v="100"/>
    <n v="0"/>
    <n v="0"/>
    <n v="902"/>
    <n v="110.864745011086"/>
    <n v="4513.8395040852"/>
    <n v="4100"/>
    <n v="34000"/>
    <n v="1504000"/>
    <n v="2.27272727272727"/>
    <m/>
    <m/>
    <m/>
    <m/>
    <m/>
    <m/>
    <m/>
    <m/>
    <n v="0"/>
    <m/>
  </r>
  <r>
    <n v="44"/>
    <x v="43"/>
    <n v="44"/>
    <n v="902"/>
    <s v="grower"/>
    <n v="340"/>
    <n v="2000"/>
    <n v="100"/>
    <n v="1"/>
    <n v="1"/>
    <n v="901"/>
    <n v="110.864745011086"/>
    <n v="4624.70424909629"/>
    <n v="4200"/>
    <n v="34000"/>
    <n v="1538000"/>
    <n v="2.330743618202"/>
    <m/>
    <m/>
    <m/>
    <m/>
    <m/>
    <m/>
    <m/>
    <m/>
    <n v="0"/>
    <m/>
  </r>
  <r>
    <n v="45"/>
    <x v="44"/>
    <n v="45"/>
    <n v="901"/>
    <s v="grower"/>
    <n v="340"/>
    <n v="2000"/>
    <n v="50"/>
    <n v="0"/>
    <n v="1"/>
    <n v="901"/>
    <n v="55.4938956714761"/>
    <n v="4680.19814476777"/>
    <n v="4250"/>
    <n v="17000"/>
    <n v="1555000"/>
    <n v="2.35849056603774"/>
    <m/>
    <m/>
    <m/>
    <m/>
    <m/>
    <m/>
    <m/>
    <m/>
    <n v="0"/>
    <m/>
  </r>
  <r>
    <n v="46"/>
    <x v="45"/>
    <n v="46"/>
    <n v="901"/>
    <s v="grower"/>
    <n v="340"/>
    <n v="2000"/>
    <n v="75"/>
    <n v="0"/>
    <n v="0"/>
    <n v="901"/>
    <n v="83.2408435072142"/>
    <n v="4763.43898827498"/>
    <n v="4325"/>
    <n v="25500"/>
    <n v="1580500"/>
    <n v="2.40011098779134"/>
    <m/>
    <m/>
    <m/>
    <m/>
    <m/>
    <m/>
    <m/>
    <m/>
    <n v="0"/>
    <m/>
  </r>
  <r>
    <n v="47"/>
    <x v="46"/>
    <n v="47"/>
    <n v="901"/>
    <s v="grower"/>
    <n v="340"/>
    <n v="2000"/>
    <n v="75"/>
    <n v="1"/>
    <n v="1"/>
    <n v="900"/>
    <n v="83.2408435072142"/>
    <n v="4846.6798317822"/>
    <n v="4400"/>
    <n v="25500"/>
    <n v="1606000"/>
    <n v="2.44444444444444"/>
    <m/>
    <m/>
    <m/>
    <m/>
    <m/>
    <m/>
    <m/>
    <m/>
    <n v="0"/>
    <m/>
  </r>
  <r>
    <n v="48"/>
    <x v="47"/>
    <n v="48"/>
    <n v="900"/>
    <s v="grower"/>
    <n v="340"/>
    <n v="2000"/>
    <n v="50"/>
    <n v="0"/>
    <n v="1"/>
    <n v="900"/>
    <n v="55.5555555555556"/>
    <n v="4902.23538733775"/>
    <n v="4450"/>
    <n v="17000"/>
    <n v="1623000"/>
    <n v="2.47222222222222"/>
    <m/>
    <m/>
    <m/>
    <m/>
    <m/>
    <m/>
    <m/>
    <m/>
    <n v="0"/>
    <m/>
  </r>
  <r>
    <n v="49"/>
    <x v="48"/>
    <n v="49"/>
    <n v="900"/>
    <s v="grower"/>
    <n v="340"/>
    <n v="2000"/>
    <n v="50"/>
    <n v="0"/>
    <n v="0"/>
    <n v="900"/>
    <n v="55.5555555555556"/>
    <n v="4957.79094289331"/>
    <n v="4500"/>
    <n v="17000"/>
    <n v="1640000"/>
    <n v="2.5"/>
    <m/>
    <m/>
    <m/>
    <m/>
    <m/>
    <m/>
    <m/>
    <m/>
    <n v="0"/>
    <m/>
  </r>
  <r>
    <n v="50"/>
    <x v="49"/>
    <n v="50"/>
    <n v="900"/>
    <s v="grower"/>
    <n v="340"/>
    <n v="2000"/>
    <n v="50"/>
    <n v="0"/>
    <n v="0"/>
    <n v="900"/>
    <n v="55.5555555555556"/>
    <n v="5013.34649844886"/>
    <n v="4550"/>
    <n v="17000"/>
    <n v="1657000"/>
    <n v="2.52777777777778"/>
    <m/>
    <m/>
    <m/>
    <m/>
    <m/>
    <m/>
    <m/>
    <m/>
    <n v="0"/>
    <m/>
  </r>
  <r>
    <n v="51"/>
    <x v="50"/>
    <n v="51"/>
    <n v="900"/>
    <s v="grower"/>
    <n v="340"/>
    <n v="2000"/>
    <n v="50"/>
    <n v="0"/>
    <n v="0"/>
    <n v="900"/>
    <n v="55.5555555555556"/>
    <n v="5068.90205400442"/>
    <n v="4600"/>
    <n v="17000"/>
    <n v="1674000"/>
    <n v="2.55555555555556"/>
    <m/>
    <m/>
    <m/>
    <m/>
    <m/>
    <m/>
    <m/>
    <m/>
    <n v="0"/>
    <m/>
  </r>
  <r>
    <n v="52"/>
    <x v="51"/>
    <n v="52"/>
    <n v="900"/>
    <s v="grower"/>
    <n v="340"/>
    <n v="2000"/>
    <n v="50"/>
    <n v="0"/>
    <n v="0"/>
    <n v="900"/>
    <n v="55.5555555555556"/>
    <n v="5124.45760955997"/>
    <n v="4650"/>
    <n v="17000"/>
    <n v="1691000"/>
    <n v="2.58333333333333"/>
    <m/>
    <m/>
    <m/>
    <m/>
    <m/>
    <m/>
    <m/>
    <m/>
    <n v="0"/>
    <m/>
  </r>
  <r>
    <n v="53"/>
    <x v="52"/>
    <n v="53"/>
    <n v="900"/>
    <s v="grower"/>
    <n v="340"/>
    <n v="2000"/>
    <n v="25"/>
    <n v="0"/>
    <n v="0"/>
    <n v="900"/>
    <n v="27.7777777777778"/>
    <n v="5152.23538733775"/>
    <n v="4675"/>
    <n v="8500"/>
    <n v="1699500"/>
    <n v="2.59722222222222"/>
    <m/>
    <m/>
    <m/>
    <m/>
    <m/>
    <m/>
    <m/>
    <m/>
    <n v="0"/>
    <m/>
  </r>
  <r>
    <n v="54"/>
    <x v="53"/>
    <n v="54"/>
    <n v="900"/>
    <s v="grower"/>
    <n v="340"/>
    <n v="2000"/>
    <n v="25"/>
    <n v="0"/>
    <n v="0"/>
    <n v="900"/>
    <n v="27.7777777777778"/>
    <n v="5180.01316511553"/>
    <n v="4700"/>
    <n v="8500"/>
    <n v="1708000"/>
    <n v="2.61111111111111"/>
    <m/>
    <m/>
    <m/>
    <m/>
    <m/>
    <m/>
    <m/>
    <m/>
    <n v="0"/>
    <m/>
  </r>
  <r>
    <n v="55"/>
    <x v="54"/>
    <n v="55"/>
    <n v="900"/>
    <s v="grower"/>
    <n v="340"/>
    <n v="2000"/>
    <n v="25"/>
    <n v="0"/>
    <n v="0"/>
    <n v="900"/>
    <n v="27.7777777777778"/>
    <n v="5207.79094289331"/>
    <n v="4725"/>
    <n v="8500"/>
    <n v="1716500"/>
    <n v="2.625"/>
    <m/>
    <m/>
    <m/>
    <m/>
    <m/>
    <m/>
    <m/>
    <m/>
    <n v="0"/>
    <m/>
  </r>
  <r>
    <n v="56"/>
    <x v="55"/>
    <n v="56"/>
    <n v="900"/>
    <s v="grower"/>
    <n v="340"/>
    <n v="2000"/>
    <n v="25"/>
    <n v="0"/>
    <n v="0"/>
    <n v="900"/>
    <n v="27.7777777777778"/>
    <n v="5235.56872067108"/>
    <n v="4750"/>
    <n v="8500"/>
    <n v="1725000"/>
    <n v="2.63888888888889"/>
    <m/>
    <m/>
    <m/>
    <m/>
    <m/>
    <m/>
    <m/>
    <m/>
    <n v="0"/>
    <m/>
  </r>
  <r>
    <n v="57"/>
    <x v="56"/>
    <n v="57"/>
    <n v="900"/>
    <s v="grower"/>
    <n v="340"/>
    <n v="2000"/>
    <n v="25"/>
    <n v="0"/>
    <n v="0"/>
    <n v="900"/>
    <n v="27.7777777777778"/>
    <n v="5263.34649844886"/>
    <n v="4775"/>
    <n v="8500"/>
    <n v="1733500"/>
    <n v="2.65277777777778"/>
    <m/>
    <m/>
    <m/>
    <m/>
    <m/>
    <m/>
    <m/>
    <m/>
    <n v="0"/>
    <m/>
  </r>
  <r>
    <n v="58"/>
    <x v="57"/>
    <n v="58"/>
    <n v="900"/>
    <s v="grower"/>
    <n v="340"/>
    <n v="2000"/>
    <n v="25"/>
    <n v="0"/>
    <n v="0"/>
    <n v="900"/>
    <n v="27.7777777777778"/>
    <n v="5291.12427622664"/>
    <n v="4800"/>
    <n v="8500"/>
    <n v="1742000"/>
    <n v="2.66666666666667"/>
    <m/>
    <m/>
    <m/>
    <m/>
    <m/>
    <m/>
    <m/>
    <m/>
    <n v="0"/>
    <m/>
  </r>
  <r>
    <n v="59"/>
    <x v="58"/>
    <n v="59"/>
    <n v="900"/>
    <s v="grower"/>
    <n v="340"/>
    <n v="2000"/>
    <n v="25"/>
    <n v="0"/>
    <n v="0"/>
    <n v="900"/>
    <n v="27.7777777777778"/>
    <n v="5318.90205400442"/>
    <n v="4825"/>
    <n v="8500"/>
    <n v="1750500"/>
    <n v="2.68055555555556"/>
    <m/>
    <m/>
    <m/>
    <m/>
    <m/>
    <m/>
    <m/>
    <m/>
    <n v="0"/>
    <m/>
  </r>
  <r>
    <n v="60"/>
    <x v="59"/>
    <n v="60"/>
    <n v="900"/>
    <s v="grower"/>
    <n v="340"/>
    <n v="2000"/>
    <n v="25"/>
    <n v="0"/>
    <n v="0"/>
    <n v="900"/>
    <n v="27.7777777777778"/>
    <n v="5346.67983178219"/>
    <n v="4850"/>
    <n v="8500"/>
    <n v="1759000"/>
    <n v="2.69444444444444"/>
    <m/>
    <m/>
    <m/>
    <m/>
    <m/>
    <m/>
    <m/>
    <m/>
    <n v="0"/>
    <m/>
  </r>
  <r>
    <n v="61"/>
    <x v="60"/>
    <n v="61"/>
    <n v="900"/>
    <s v="grower"/>
    <n v="340"/>
    <n v="2000"/>
    <n v="25"/>
    <n v="0"/>
    <n v="0"/>
    <n v="900"/>
    <n v="27.7777777777778"/>
    <n v="5374.45760955997"/>
    <n v="4875"/>
    <n v="8500"/>
    <n v="1767500"/>
    <n v="2.70833333333333"/>
    <m/>
    <m/>
    <m/>
    <m/>
    <m/>
    <m/>
    <m/>
    <m/>
    <n v="0"/>
    <m/>
  </r>
  <r>
    <n v="62"/>
    <x v="61"/>
    <n v="62"/>
    <n v="900"/>
    <s v="grower"/>
    <n v="340"/>
    <n v="2000"/>
    <n v="25"/>
    <n v="0"/>
    <n v="0"/>
    <n v="900"/>
    <n v="27.7777777777778"/>
    <n v="5402.23538733775"/>
    <n v="4900"/>
    <n v="8500"/>
    <n v="1776000"/>
    <n v="2.72222222222222"/>
    <m/>
    <m/>
    <m/>
    <m/>
    <m/>
    <m/>
    <m/>
    <m/>
    <n v="0"/>
    <m/>
  </r>
  <r>
    <n v="63"/>
    <x v="62"/>
    <n v="63"/>
    <n v="900"/>
    <s v="grower"/>
    <n v="340"/>
    <n v="2000"/>
    <n v="25"/>
    <n v="0"/>
    <n v="0"/>
    <n v="900"/>
    <n v="27.7777777777778"/>
    <n v="5430.01316511552"/>
    <n v="4925"/>
    <n v="8500"/>
    <n v="1784500"/>
    <n v="2.73611111111111"/>
    <m/>
    <m/>
    <m/>
    <m/>
    <m/>
    <m/>
    <m/>
    <m/>
    <n v="0"/>
    <m/>
  </r>
  <r>
    <n v="64"/>
    <x v="63"/>
    <n v="64"/>
    <n v="900"/>
    <s v="grower"/>
    <n v="340"/>
    <n v="2000"/>
    <n v="25"/>
    <n v="0"/>
    <n v="0"/>
    <n v="900"/>
    <n v="27.7777777777778"/>
    <n v="5457.7909428933"/>
    <n v="4950"/>
    <n v="8500"/>
    <n v="1793000"/>
    <n v="2.75"/>
    <m/>
    <m/>
    <m/>
    <m/>
    <m/>
    <m/>
    <m/>
    <m/>
    <n v="0"/>
    <m/>
  </r>
  <r>
    <n v="65"/>
    <x v="64"/>
    <n v="65"/>
    <n v="900"/>
    <s v="grower"/>
    <n v="340"/>
    <n v="2000"/>
    <n v="25"/>
    <n v="0"/>
    <n v="0"/>
    <n v="900"/>
    <n v="27.7777777777778"/>
    <n v="5485.56872067108"/>
    <n v="4975"/>
    <n v="8500"/>
    <n v="1801500"/>
    <n v="2.76388888888889"/>
    <m/>
    <m/>
    <m/>
    <m/>
    <m/>
    <m/>
    <m/>
    <m/>
    <n v="0"/>
    <m/>
  </r>
  <r>
    <n v="66"/>
    <x v="65"/>
    <n v="66"/>
    <n v="900"/>
    <s v="grower"/>
    <n v="340"/>
    <n v="2000"/>
    <n v="25"/>
    <n v="0"/>
    <n v="0"/>
    <n v="900"/>
    <n v="27.7777777777778"/>
    <n v="5513.34649844886"/>
    <n v="5000"/>
    <n v="8500"/>
    <n v="1810000"/>
    <n v="2.77777777777778"/>
    <m/>
    <m/>
    <m/>
    <m/>
    <m/>
    <m/>
    <m/>
    <m/>
    <n v="0"/>
    <m/>
  </r>
  <r>
    <n v="67"/>
    <x v="66"/>
    <n v="67"/>
    <n v="900"/>
    <s v="grower"/>
    <n v="340"/>
    <n v="2000"/>
    <n v="25"/>
    <n v="0"/>
    <n v="0"/>
    <n v="900"/>
    <n v="27.7777777777778"/>
    <n v="5541.12427622663"/>
    <n v="5025"/>
    <n v="8500"/>
    <n v="1818500"/>
    <n v="2.79166666666667"/>
    <m/>
    <m/>
    <m/>
    <m/>
    <m/>
    <m/>
    <m/>
    <m/>
    <n v="0"/>
    <m/>
  </r>
  <r>
    <n v="68"/>
    <x v="67"/>
    <n v="68"/>
    <n v="900"/>
    <s v="grower"/>
    <n v="340"/>
    <n v="2000"/>
    <n v="25"/>
    <n v="0"/>
    <n v="0"/>
    <n v="900"/>
    <n v="27.7777777777778"/>
    <n v="5568.90205400441"/>
    <n v="5050"/>
    <n v="8500"/>
    <n v="1827000"/>
    <n v="2.80555555555556"/>
    <m/>
    <m/>
    <m/>
    <m/>
    <m/>
    <m/>
    <m/>
    <m/>
    <n v="0"/>
    <m/>
  </r>
  <r>
    <n v="69"/>
    <x v="68"/>
    <n v="69"/>
    <n v="900"/>
    <s v="grower"/>
    <n v="340"/>
    <n v="2000"/>
    <n v="25"/>
    <n v="0"/>
    <n v="0"/>
    <n v="900"/>
    <n v="27.7777777777778"/>
    <n v="5596.67983178219"/>
    <n v="5075"/>
    <n v="8500"/>
    <n v="1835500"/>
    <n v="2.81944444444444"/>
    <m/>
    <m/>
    <m/>
    <m/>
    <m/>
    <m/>
    <m/>
    <m/>
    <n v="0"/>
    <m/>
  </r>
  <r>
    <n v="70"/>
    <x v="69"/>
    <n v="70"/>
    <n v="900"/>
    <s v="grower"/>
    <n v="340"/>
    <n v="2000"/>
    <n v="25"/>
    <n v="0"/>
    <n v="0"/>
    <n v="900"/>
    <n v="27.7777777777778"/>
    <n v="5624.45760955997"/>
    <n v="5100"/>
    <n v="8500"/>
    <n v="1844000"/>
    <n v="2.83333333333333"/>
    <m/>
    <m/>
    <m/>
    <m/>
    <m/>
    <m/>
    <m/>
    <m/>
    <n v="0"/>
    <m/>
  </r>
  <r>
    <n v="71"/>
    <x v="70"/>
    <n v="71"/>
    <n v="900"/>
    <s v="grower"/>
    <n v="340"/>
    <n v="2000"/>
    <n v="25"/>
    <n v="0"/>
    <n v="0"/>
    <n v="900"/>
    <n v="27.7777777777778"/>
    <n v="5652.23538733774"/>
    <n v="5125"/>
    <n v="8500"/>
    <n v="1852500"/>
    <n v="2.84722222222222"/>
    <m/>
    <m/>
    <m/>
    <m/>
    <m/>
    <m/>
    <m/>
    <m/>
    <n v="0"/>
    <m/>
  </r>
  <r>
    <n v="72"/>
    <x v="71"/>
    <n v="72"/>
    <n v="900"/>
    <s v="grower"/>
    <n v="340"/>
    <n v="2000"/>
    <n v="25"/>
    <n v="0"/>
    <n v="0"/>
    <n v="900"/>
    <n v="27.7777777777778"/>
    <n v="5680.01316511552"/>
    <n v="5150"/>
    <n v="8500"/>
    <n v="1861000"/>
    <n v="2.86111111111111"/>
    <m/>
    <m/>
    <m/>
    <m/>
    <m/>
    <m/>
    <m/>
    <m/>
    <n v="0"/>
    <m/>
  </r>
  <r>
    <n v="73"/>
    <x v="72"/>
    <n v="73"/>
    <n v="900"/>
    <s v="grower"/>
    <n v="340"/>
    <n v="2000"/>
    <n v="25"/>
    <n v="0"/>
    <n v="0"/>
    <n v="900"/>
    <n v="27.7777777777778"/>
    <n v="5707.7909428933"/>
    <n v="5175"/>
    <n v="8500"/>
    <n v="1869500"/>
    <n v="2.875"/>
    <m/>
    <m/>
    <m/>
    <m/>
    <m/>
    <m/>
    <m/>
    <m/>
    <n v="0"/>
    <m/>
  </r>
  <r>
    <n v="74"/>
    <x v="73"/>
    <n v="74"/>
    <n v="900"/>
    <s v="grower"/>
    <n v="340"/>
    <n v="2000"/>
    <n v="25"/>
    <n v="0"/>
    <n v="0"/>
    <n v="900"/>
    <n v="27.7777777777778"/>
    <n v="5735.56872067108"/>
    <n v="5200"/>
    <n v="8500"/>
    <n v="1878000"/>
    <n v="2.88888888888889"/>
    <m/>
    <m/>
    <m/>
    <m/>
    <m/>
    <m/>
    <m/>
    <m/>
    <n v="0"/>
    <m/>
  </r>
  <r>
    <n v="75"/>
    <x v="74"/>
    <n v="75"/>
    <n v="900"/>
    <s v="grower"/>
    <n v="340"/>
    <n v="2000"/>
    <n v="25"/>
    <n v="0"/>
    <n v="0"/>
    <n v="900"/>
    <n v="27.7777777777778"/>
    <n v="5763.34649844885"/>
    <n v="5225"/>
    <n v="8500"/>
    <n v="1886500"/>
    <n v="2.90277777777778"/>
    <m/>
    <m/>
    <m/>
    <m/>
    <m/>
    <m/>
    <m/>
    <m/>
    <n v="0"/>
    <m/>
  </r>
  <r>
    <n v="76"/>
    <x v="75"/>
    <n v="76"/>
    <n v="900"/>
    <s v="grower"/>
    <n v="340"/>
    <n v="2000"/>
    <n v="25"/>
    <n v="0"/>
    <n v="0"/>
    <n v="900"/>
    <n v="27.7777777777778"/>
    <n v="5791.12427622663"/>
    <n v="5250"/>
    <n v="8500"/>
    <n v="1895000"/>
    <n v="2.91666666666667"/>
    <m/>
    <m/>
    <m/>
    <m/>
    <m/>
    <m/>
    <m/>
    <m/>
    <n v="0"/>
    <m/>
  </r>
  <r>
    <n v="77"/>
    <x v="76"/>
    <n v="77"/>
    <n v="900"/>
    <s v="grower"/>
    <n v="340"/>
    <n v="2000"/>
    <n v="25"/>
    <n v="0"/>
    <n v="0"/>
    <n v="900"/>
    <n v="27.7777777777778"/>
    <n v="5818.90205400441"/>
    <n v="5275"/>
    <n v="8500"/>
    <n v="1903500"/>
    <n v="2.93055555555556"/>
    <m/>
    <m/>
    <m/>
    <m/>
    <m/>
    <m/>
    <m/>
    <m/>
    <n v="0"/>
    <m/>
  </r>
  <r>
    <n v="78"/>
    <x v="77"/>
    <n v="78"/>
    <n v="900"/>
    <s v="grower"/>
    <n v="340"/>
    <n v="2000"/>
    <n v="25"/>
    <n v="0"/>
    <n v="0"/>
    <n v="900"/>
    <n v="27.7777777777778"/>
    <n v="5846.67983178219"/>
    <n v="5300"/>
    <n v="8500"/>
    <n v="1912000"/>
    <n v="2.94444444444444"/>
    <m/>
    <m/>
    <m/>
    <m/>
    <m/>
    <m/>
    <m/>
    <m/>
    <n v="0"/>
    <m/>
  </r>
  <r>
    <n v="79"/>
    <x v="78"/>
    <n v="79"/>
    <n v="900"/>
    <s v="grower"/>
    <n v="340"/>
    <n v="2000"/>
    <n v="25"/>
    <n v="0"/>
    <n v="0"/>
    <n v="900"/>
    <n v="27.7777777777778"/>
    <n v="5874.45760955996"/>
    <n v="5325"/>
    <n v="8500"/>
    <n v="1920500"/>
    <n v="2.95833333333333"/>
    <m/>
    <m/>
    <m/>
    <m/>
    <m/>
    <m/>
    <m/>
    <m/>
    <n v="0"/>
    <m/>
  </r>
  <r>
    <n v="80"/>
    <x v="79"/>
    <n v="80"/>
    <n v="900"/>
    <s v="grower"/>
    <n v="340"/>
    <n v="2000"/>
    <n v="25"/>
    <n v="0"/>
    <n v="0"/>
    <n v="900"/>
    <n v="27.7777777777778"/>
    <n v="5902.23538733774"/>
    <n v="5350"/>
    <n v="8500"/>
    <n v="1929000"/>
    <n v="2.97222222222222"/>
    <m/>
    <m/>
    <m/>
    <m/>
    <m/>
    <m/>
    <m/>
    <m/>
    <n v="0"/>
    <m/>
  </r>
  <r>
    <n v="81"/>
    <x v="80"/>
    <n v="81"/>
    <n v="900"/>
    <s v="grower"/>
    <n v="340"/>
    <n v="2000"/>
    <n v="25"/>
    <n v="0"/>
    <n v="0"/>
    <n v="900"/>
    <n v="27.7777777777778"/>
    <n v="5930.01316511552"/>
    <n v="5375"/>
    <n v="8500"/>
    <n v="1937500"/>
    <n v="2.98611111111111"/>
    <m/>
    <m/>
    <m/>
    <m/>
    <m/>
    <m/>
    <m/>
    <m/>
    <n v="0"/>
    <m/>
  </r>
  <r>
    <n v="82"/>
    <x v="81"/>
    <n v="82"/>
    <n v="900"/>
    <s v="grower"/>
    <n v="340"/>
    <n v="2000"/>
    <n v="25"/>
    <n v="0"/>
    <n v="0"/>
    <n v="900"/>
    <n v="27.7777777777778"/>
    <n v="5957.7909428933"/>
    <n v="5400"/>
    <n v="8500"/>
    <n v="1946000"/>
    <n v="3"/>
    <m/>
    <m/>
    <m/>
    <m/>
    <m/>
    <m/>
    <m/>
    <m/>
    <n v="0"/>
    <m/>
  </r>
  <r>
    <n v="83"/>
    <x v="82"/>
    <n v="83"/>
    <n v="900"/>
    <s v="grower"/>
    <n v="340"/>
    <n v="2000"/>
    <n v="25"/>
    <n v="0"/>
    <n v="0"/>
    <n v="900"/>
    <n v="27.7777777777778"/>
    <n v="5985.56872067107"/>
    <n v="5425"/>
    <n v="8500"/>
    <n v="1954500"/>
    <n v="3.01388888888889"/>
    <m/>
    <m/>
    <m/>
    <m/>
    <m/>
    <m/>
    <m/>
    <m/>
    <n v="0"/>
    <m/>
  </r>
  <r>
    <n v="84"/>
    <x v="83"/>
    <n v="84"/>
    <n v="900"/>
    <s v="finisher"/>
    <n v="340"/>
    <n v="2000"/>
    <n v="25"/>
    <n v="0"/>
    <n v="0"/>
    <n v="900"/>
    <n v="27.7777777777778"/>
    <n v="6013.34649844885"/>
    <n v="5450"/>
    <n v="8500"/>
    <n v="1963000"/>
    <n v="3.02777777777778"/>
    <m/>
    <m/>
    <m/>
    <m/>
    <m/>
    <m/>
    <m/>
    <m/>
    <n v="0"/>
    <m/>
  </r>
  <r>
    <n v="85"/>
    <x v="84"/>
    <n v="85"/>
    <n v="900"/>
    <s v="finisher"/>
    <n v="340"/>
    <n v="2000"/>
    <n v="25"/>
    <n v="0"/>
    <n v="0"/>
    <n v="900"/>
    <n v="27.7777777777778"/>
    <n v="6041.12427622663"/>
    <n v="5475"/>
    <n v="8500"/>
    <n v="1971500"/>
    <n v="3.04166666666667"/>
    <m/>
    <m/>
    <m/>
    <m/>
    <m/>
    <m/>
    <m/>
    <m/>
    <n v="0"/>
    <m/>
  </r>
  <r>
    <n v="86"/>
    <x v="85"/>
    <n v="86"/>
    <n v="900"/>
    <s v="finisher"/>
    <n v="340"/>
    <n v="2000"/>
    <n v="25"/>
    <n v="0"/>
    <n v="0"/>
    <n v="900"/>
    <n v="27.7777777777778"/>
    <n v="6068.9020540044"/>
    <n v="5500"/>
    <n v="8500"/>
    <n v="1980000"/>
    <n v="3.05555555555556"/>
    <m/>
    <m/>
    <m/>
    <m/>
    <m/>
    <m/>
    <m/>
    <m/>
    <n v="0"/>
    <m/>
  </r>
  <r>
    <n v="87"/>
    <x v="86"/>
    <n v="87"/>
    <n v="900"/>
    <s v="finisher"/>
    <n v="340"/>
    <n v="2000"/>
    <n v="25"/>
    <n v="0"/>
    <n v="0"/>
    <n v="900"/>
    <n v="27.7777777777778"/>
    <n v="6096.67983178218"/>
    <n v="5525"/>
    <n v="8500"/>
    <n v="1988500"/>
    <n v="3.06944444444444"/>
    <m/>
    <m/>
    <m/>
    <m/>
    <m/>
    <m/>
    <m/>
    <m/>
    <n v="0"/>
    <m/>
  </r>
  <r>
    <n v="88"/>
    <x v="87"/>
    <n v="88"/>
    <n v="900"/>
    <s v="finisher"/>
    <n v="340"/>
    <n v="2000"/>
    <n v="25"/>
    <n v="0"/>
    <n v="0"/>
    <n v="900"/>
    <n v="27.7777777777778"/>
    <n v="6124.45760955996"/>
    <n v="5550"/>
    <n v="8500"/>
    <n v="1997000"/>
    <n v="3.08333333333333"/>
    <m/>
    <m/>
    <m/>
    <m/>
    <m/>
    <m/>
    <m/>
    <m/>
    <n v="0"/>
    <m/>
  </r>
  <r>
    <n v="89"/>
    <x v="88"/>
    <n v="89"/>
    <n v="900"/>
    <s v="finisher"/>
    <n v="340"/>
    <n v="2000"/>
    <n v="25"/>
    <n v="0"/>
    <n v="0"/>
    <n v="900"/>
    <n v="27.7777777777778"/>
    <n v="6152.23538733774"/>
    <n v="5575"/>
    <n v="8500"/>
    <n v="2005500"/>
    <n v="3.09722222222222"/>
    <m/>
    <m/>
    <m/>
    <m/>
    <m/>
    <m/>
    <m/>
    <m/>
    <n v="0"/>
    <m/>
  </r>
  <r>
    <n v="90"/>
    <x v="89"/>
    <n v="90"/>
    <n v="900"/>
    <s v="finisher"/>
    <n v="340"/>
    <n v="2000"/>
    <n v="25"/>
    <n v="0"/>
    <n v="0"/>
    <n v="900"/>
    <n v="27.7777777777778"/>
    <n v="6180.01316511551"/>
    <n v="5600"/>
    <n v="8500"/>
    <n v="2014000"/>
    <n v="3.11111111111111"/>
    <m/>
    <m/>
    <m/>
    <m/>
    <m/>
    <m/>
    <m/>
    <m/>
    <n v="0"/>
    <m/>
  </r>
  <r>
    <n v="91"/>
    <x v="90"/>
    <n v="91"/>
    <n v="900"/>
    <s v="finisher"/>
    <n v="341"/>
    <n v="2000"/>
    <n v="25"/>
    <n v="0"/>
    <n v="0"/>
    <n v="900"/>
    <n v="27.7777777777778"/>
    <n v="6843"/>
    <n v="5329"/>
    <n v="8525"/>
    <n v="2022525"/>
    <n v="2.96055555555556"/>
    <m/>
    <m/>
    <m/>
    <m/>
    <m/>
    <m/>
    <m/>
    <m/>
    <n v="0"/>
    <m/>
  </r>
  <r>
    <n v="92"/>
    <x v="91"/>
    <n v="92"/>
    <n v="900"/>
    <s v="finisher"/>
    <n v="342"/>
    <n v="2000"/>
    <n v="25"/>
    <n v="0"/>
    <n v="0"/>
    <n v="900"/>
    <n v="27.7777777777778"/>
    <n v="6296"/>
    <n v="5196"/>
    <n v="8550"/>
    <n v="2031075"/>
    <n v="2.88666666666667"/>
    <m/>
    <m/>
    <m/>
    <m/>
    <m/>
    <m/>
    <m/>
    <m/>
    <n v="0"/>
    <m/>
  </r>
  <r>
    <n v="93"/>
    <x v="92"/>
    <n v="93"/>
    <n v="900"/>
    <s v="finisher"/>
    <n v="343"/>
    <n v="2000"/>
    <n v="25"/>
    <n v="0"/>
    <n v="0"/>
    <n v="900"/>
    <n v="27.7777777777778"/>
    <n v="6961"/>
    <n v="5482"/>
    <n v="8575"/>
    <n v="2039650"/>
    <n v="3.04555555555556"/>
    <m/>
    <m/>
    <m/>
    <m/>
    <m/>
    <m/>
    <m/>
    <m/>
    <n v="0"/>
    <m/>
  </r>
  <r>
    <n v="94"/>
    <x v="93"/>
    <n v="94"/>
    <n v="900"/>
    <s v="finisher"/>
    <n v="344"/>
    <n v="2000"/>
    <n v="25"/>
    <n v="0"/>
    <n v="0"/>
    <n v="900"/>
    <n v="27.7777777777778"/>
    <n v="6343"/>
    <n v="5070"/>
    <n v="8600"/>
    <n v="2048250"/>
    <n v="2.81666666666667"/>
    <m/>
    <m/>
    <m/>
    <m/>
    <m/>
    <m/>
    <m/>
    <m/>
    <n v="0"/>
    <m/>
  </r>
  <r>
    <n v="95"/>
    <x v="94"/>
    <n v="95"/>
    <n v="900"/>
    <s v="finisher"/>
    <n v="345"/>
    <n v="2000"/>
    <n v="25"/>
    <n v="0"/>
    <n v="0"/>
    <n v="900"/>
    <n v="27.7777777777778"/>
    <n v="6129"/>
    <n v="5848"/>
    <n v="8625"/>
    <n v="2056875"/>
    <n v="3.24888888888889"/>
    <m/>
    <m/>
    <m/>
    <m/>
    <m/>
    <m/>
    <m/>
    <m/>
    <n v="0"/>
    <m/>
  </r>
  <r>
    <n v="96"/>
    <x v="95"/>
    <n v="96"/>
    <n v="900"/>
    <s v="finisher"/>
    <n v="346"/>
    <n v="2000"/>
    <n v="25"/>
    <n v="0"/>
    <n v="0"/>
    <n v="900"/>
    <n v="27.7777777777778"/>
    <n v="6821"/>
    <n v="5243"/>
    <n v="8650"/>
    <n v="2065525"/>
    <n v="2.91277777777778"/>
    <m/>
    <m/>
    <m/>
    <m/>
    <m/>
    <m/>
    <m/>
    <m/>
    <n v="0"/>
    <m/>
  </r>
  <r>
    <n v="97"/>
    <x v="96"/>
    <n v="97"/>
    <n v="900"/>
    <s v="finisher"/>
    <n v="347"/>
    <n v="2000"/>
    <n v="25"/>
    <n v="0"/>
    <n v="0"/>
    <n v="900"/>
    <n v="27.7777777777778"/>
    <n v="6383"/>
    <n v="5963"/>
    <n v="8675"/>
    <n v="2074200"/>
    <n v="3.31277777777778"/>
    <m/>
    <m/>
    <m/>
    <m/>
    <m/>
    <m/>
    <m/>
    <m/>
    <n v="0"/>
    <m/>
  </r>
  <r>
    <n v="98"/>
    <x v="97"/>
    <n v="98"/>
    <n v="900"/>
    <s v="finisher"/>
    <n v="348"/>
    <n v="2000"/>
    <n v="25"/>
    <n v="0"/>
    <n v="0"/>
    <n v="900"/>
    <n v="27.7777777777778"/>
    <n v="6773"/>
    <n v="5491"/>
    <n v="8700"/>
    <n v="2082900"/>
    <n v="3.05055555555556"/>
    <m/>
    <m/>
    <m/>
    <m/>
    <m/>
    <m/>
    <m/>
    <m/>
    <n v="0"/>
    <m/>
  </r>
  <r>
    <n v="99"/>
    <x v="98"/>
    <n v="99"/>
    <n v="900"/>
    <s v="finisher"/>
    <n v="349"/>
    <n v="2000"/>
    <n v="25"/>
    <n v="0"/>
    <n v="0"/>
    <n v="900"/>
    <n v="27.7777777777778"/>
    <n v="6889"/>
    <n v="5541"/>
    <n v="8725"/>
    <n v="2091625"/>
    <n v="3.07833333333333"/>
    <m/>
    <m/>
    <m/>
    <m/>
    <m/>
    <m/>
    <m/>
    <m/>
    <n v="0"/>
    <m/>
  </r>
  <r>
    <n v="100"/>
    <x v="99"/>
    <n v="100"/>
    <n v="900"/>
    <s v="finisher"/>
    <n v="350"/>
    <n v="2000"/>
    <n v="25"/>
    <n v="0"/>
    <n v="0"/>
    <n v="900"/>
    <n v="27.7777777777778"/>
    <n v="6799"/>
    <n v="5201"/>
    <n v="8750"/>
    <n v="2100375"/>
    <n v="2.88944444444444"/>
    <m/>
    <m/>
    <m/>
    <m/>
    <m/>
    <m/>
    <m/>
    <m/>
    <n v="0"/>
    <m/>
  </r>
  <r>
    <n v="101"/>
    <x v="100"/>
    <n v="101"/>
    <n v="900"/>
    <s v="finisher"/>
    <n v="351"/>
    <n v="2000"/>
    <n v="25"/>
    <n v="0"/>
    <n v="0"/>
    <n v="900"/>
    <n v="27.7777777777778"/>
    <n v="6791"/>
    <n v="5977"/>
    <n v="8775"/>
    <n v="2109150"/>
    <n v="3.32055555555556"/>
    <m/>
    <m/>
    <m/>
    <m/>
    <m/>
    <m/>
    <m/>
    <m/>
    <n v="0"/>
    <m/>
  </r>
  <r>
    <n v="102"/>
    <x v="101"/>
    <n v="102"/>
    <n v="900"/>
    <s v="finisher"/>
    <n v="352"/>
    <n v="2000"/>
    <n v="25"/>
    <n v="0"/>
    <n v="0"/>
    <n v="900"/>
    <n v="27.7777777777778"/>
    <n v="6344"/>
    <n v="5050"/>
    <n v="8800"/>
    <n v="2117950"/>
    <n v="2.80555555555556"/>
    <m/>
    <m/>
    <m/>
    <m/>
    <m/>
    <m/>
    <m/>
    <m/>
    <n v="0"/>
    <m/>
  </r>
  <r>
    <n v="103"/>
    <x v="102"/>
    <n v="103"/>
    <n v="900"/>
    <s v="finisher"/>
    <n v="353"/>
    <n v="2000"/>
    <n v="25"/>
    <n v="0"/>
    <n v="0"/>
    <n v="900"/>
    <n v="27.7777777777778"/>
    <n v="6396"/>
    <n v="5366"/>
    <n v="8825"/>
    <n v="2126775"/>
    <n v="2.98111111111111"/>
    <m/>
    <m/>
    <m/>
    <m/>
    <m/>
    <m/>
    <m/>
    <m/>
    <n v="0"/>
    <m/>
  </r>
  <r>
    <n v="104"/>
    <x v="103"/>
    <n v="104"/>
    <n v="900"/>
    <s v="finisher"/>
    <n v="354"/>
    <n v="2000"/>
    <n v="25"/>
    <n v="0"/>
    <n v="0"/>
    <n v="900"/>
    <n v="27.7777777777778"/>
    <n v="6313"/>
    <n v="5536"/>
    <n v="8850"/>
    <n v="2135625"/>
    <n v="3.07555555555556"/>
    <m/>
    <m/>
    <m/>
    <m/>
    <m/>
    <m/>
    <m/>
    <m/>
    <n v="0"/>
    <m/>
  </r>
  <r>
    <n v="105"/>
    <x v="104"/>
    <n v="105"/>
    <n v="900"/>
    <s v="finisher"/>
    <n v="355"/>
    <n v="2000"/>
    <n v="25"/>
    <n v="0"/>
    <n v="0"/>
    <n v="900"/>
    <n v="27.7777777777778"/>
    <n v="6947"/>
    <n v="5390"/>
    <n v="8875"/>
    <n v="2144500"/>
    <n v="2.99444444444444"/>
    <m/>
    <m/>
    <m/>
    <m/>
    <m/>
    <m/>
    <m/>
    <m/>
    <n v="0"/>
    <m/>
  </r>
  <r>
    <n v="106"/>
    <x v="105"/>
    <n v="106"/>
    <n v="900"/>
    <s v="finisher"/>
    <n v="356"/>
    <n v="2000"/>
    <n v="25"/>
    <n v="0"/>
    <n v="0"/>
    <n v="900"/>
    <n v="27.7777777777778"/>
    <n v="6676"/>
    <n v="5367"/>
    <n v="8900"/>
    <n v="2153400"/>
    <n v="2.98166666666667"/>
    <m/>
    <m/>
    <m/>
    <m/>
    <m/>
    <m/>
    <m/>
    <m/>
    <n v="0"/>
    <m/>
  </r>
  <r>
    <n v="107"/>
    <x v="106"/>
    <n v="107"/>
    <n v="900"/>
    <s v="finisher"/>
    <n v="357"/>
    <n v="2000"/>
    <n v="25"/>
    <n v="0"/>
    <n v="0"/>
    <n v="900"/>
    <n v="27.7777777777778"/>
    <n v="6108"/>
    <n v="5951"/>
    <n v="8925"/>
    <n v="2162325"/>
    <n v="3.30611111111111"/>
    <m/>
    <m/>
    <m/>
    <m/>
    <m/>
    <m/>
    <m/>
    <m/>
    <n v="0"/>
    <m/>
  </r>
  <r>
    <n v="108"/>
    <x v="107"/>
    <n v="108"/>
    <n v="900"/>
    <s v="finisher"/>
    <n v="358"/>
    <n v="2000"/>
    <n v="25"/>
    <n v="0"/>
    <n v="0"/>
    <n v="900"/>
    <n v="27.7777777777778"/>
    <n v="6356"/>
    <n v="5455"/>
    <n v="8950"/>
    <n v="2171275"/>
    <n v="3.03055555555556"/>
    <m/>
    <m/>
    <m/>
    <m/>
    <m/>
    <m/>
    <m/>
    <m/>
    <n v="0"/>
    <m/>
  </r>
  <r>
    <n v="109"/>
    <x v="108"/>
    <n v="109"/>
    <n v="900"/>
    <s v="finisher"/>
    <n v="359"/>
    <n v="2000"/>
    <n v="25"/>
    <n v="0"/>
    <n v="0"/>
    <n v="900"/>
    <n v="27.7777777777778"/>
    <n v="6374"/>
    <n v="5237"/>
    <n v="8975"/>
    <n v="2180250"/>
    <n v="2.90944444444444"/>
    <m/>
    <m/>
    <m/>
    <m/>
    <m/>
    <m/>
    <m/>
    <m/>
    <n v="0"/>
    <m/>
  </r>
  <r>
    <n v="110"/>
    <x v="109"/>
    <n v="110"/>
    <n v="900"/>
    <s v="finisher"/>
    <n v="360"/>
    <n v="2000"/>
    <n v="25"/>
    <n v="0"/>
    <n v="0"/>
    <n v="900"/>
    <n v="27.7777777777778"/>
    <n v="6975"/>
    <n v="5808"/>
    <n v="9000"/>
    <n v="2189250"/>
    <n v="3.22666666666667"/>
    <m/>
    <m/>
    <m/>
    <m/>
    <m/>
    <m/>
    <m/>
    <m/>
    <n v="0"/>
    <m/>
  </r>
  <r>
    <n v="111"/>
    <x v="110"/>
    <n v="111"/>
    <n v="900"/>
    <s v="finisher"/>
    <n v="361"/>
    <n v="2000"/>
    <n v="25"/>
    <n v="0"/>
    <n v="0"/>
    <n v="900"/>
    <n v="27.7777777777778"/>
    <n v="6690"/>
    <n v="5719"/>
    <n v="9025"/>
    <n v="2198275"/>
    <n v="3.17722222222222"/>
    <m/>
    <m/>
    <m/>
    <m/>
    <m/>
    <m/>
    <m/>
    <m/>
    <n v="0"/>
    <m/>
  </r>
  <r>
    <n v="112"/>
    <x v="111"/>
    <n v="112"/>
    <n v="900"/>
    <s v="finisher"/>
    <n v="362"/>
    <n v="2000"/>
    <n v="25"/>
    <n v="0"/>
    <n v="0"/>
    <n v="900"/>
    <n v="27.7777777777778"/>
    <n v="6176"/>
    <n v="5301"/>
    <n v="9050"/>
    <n v="2207325"/>
    <n v="2.945"/>
    <m/>
    <m/>
    <m/>
    <m/>
    <m/>
    <m/>
    <m/>
    <m/>
    <n v="0"/>
    <m/>
  </r>
  <r>
    <n v="113"/>
    <x v="112"/>
    <n v="113"/>
    <n v="900"/>
    <s v="finisher"/>
    <n v="363"/>
    <n v="2000"/>
    <n v="25"/>
    <n v="0"/>
    <n v="0"/>
    <n v="900"/>
    <n v="27.7777777777778"/>
    <n v="6195"/>
    <n v="5487"/>
    <n v="9075"/>
    <n v="2216400"/>
    <n v="3.04833333333333"/>
    <m/>
    <m/>
    <m/>
    <m/>
    <m/>
    <m/>
    <m/>
    <m/>
    <n v="0"/>
    <m/>
  </r>
  <r>
    <n v="114"/>
    <x v="113"/>
    <n v="114"/>
    <n v="900"/>
    <s v="finisher"/>
    <n v="364"/>
    <n v="2000"/>
    <n v="25"/>
    <n v="0"/>
    <n v="0"/>
    <n v="900"/>
    <n v="27.7777777777778"/>
    <n v="6649"/>
    <n v="5929"/>
    <n v="9100"/>
    <n v="2225500"/>
    <n v="3.29388888888889"/>
    <m/>
    <m/>
    <m/>
    <m/>
    <m/>
    <m/>
    <m/>
    <m/>
    <n v="0"/>
    <m/>
  </r>
  <r>
    <n v="115"/>
    <x v="114"/>
    <n v="115"/>
    <n v="900"/>
    <s v="finisher"/>
    <n v="365"/>
    <n v="2000"/>
    <n v="25"/>
    <n v="0"/>
    <n v="0"/>
    <n v="900"/>
    <n v="27.7777777777778"/>
    <n v="6398"/>
    <n v="5487"/>
    <n v="9125"/>
    <n v="2234625"/>
    <n v="3.04833333333333"/>
    <m/>
    <m/>
    <m/>
    <m/>
    <m/>
    <m/>
    <m/>
    <m/>
    <n v="0"/>
    <m/>
  </r>
  <r>
    <n v="116"/>
    <x v="115"/>
    <n v="116"/>
    <n v="900"/>
    <s v="finisher"/>
    <n v="366"/>
    <n v="2000"/>
    <n v="25"/>
    <n v="0"/>
    <n v="0"/>
    <n v="900"/>
    <n v="27.7777777777778"/>
    <n v="6526"/>
    <n v="5365"/>
    <n v="9150"/>
    <n v="2243775"/>
    <n v="2.98055555555556"/>
    <m/>
    <m/>
    <m/>
    <m/>
    <m/>
    <m/>
    <m/>
    <m/>
    <n v="0"/>
    <m/>
  </r>
  <r>
    <n v="117"/>
    <x v="116"/>
    <n v="117"/>
    <n v="900"/>
    <s v="finisher"/>
    <n v="367"/>
    <n v="2000"/>
    <n v="25"/>
    <n v="0"/>
    <n v="0"/>
    <n v="900"/>
    <n v="27.7777777777778"/>
    <n v="6037"/>
    <n v="5672"/>
    <n v="9175"/>
    <n v="2252950"/>
    <n v="3.15111111111111"/>
    <m/>
    <m/>
    <m/>
    <m/>
    <m/>
    <m/>
    <m/>
    <m/>
    <n v="0"/>
    <m/>
  </r>
  <r>
    <n v="118"/>
    <x v="117"/>
    <n v="118"/>
    <n v="900"/>
    <s v="finisher"/>
    <n v="368"/>
    <n v="2000"/>
    <n v="25"/>
    <n v="0"/>
    <n v="0"/>
    <n v="900"/>
    <n v="27.7777777777778"/>
    <n v="6283"/>
    <n v="5433"/>
    <n v="9200"/>
    <n v="2262150"/>
    <n v="3.01833333333333"/>
    <m/>
    <m/>
    <m/>
    <m/>
    <m/>
    <m/>
    <m/>
    <m/>
    <n v="0"/>
    <m/>
  </r>
  <r>
    <n v="119"/>
    <x v="118"/>
    <n v="119"/>
    <n v="900"/>
    <s v="finisher"/>
    <n v="369"/>
    <n v="2000"/>
    <n v="25"/>
    <n v="0"/>
    <n v="0"/>
    <n v="900"/>
    <n v="27.7777777777778"/>
    <n v="6733"/>
    <n v="5696"/>
    <n v="9225"/>
    <n v="2271375"/>
    <n v="3.16444444444444"/>
    <m/>
    <m/>
    <m/>
    <m/>
    <m/>
    <m/>
    <m/>
    <m/>
    <n v="0"/>
    <m/>
  </r>
  <r>
    <n v="120"/>
    <x v="119"/>
    <n v="120"/>
    <n v="900"/>
    <s v="finisher"/>
    <n v="370"/>
    <n v="2000"/>
    <n v="25"/>
    <n v="0"/>
    <n v="0"/>
    <n v="900"/>
    <n v="27.7777777777778"/>
    <n v="6859"/>
    <n v="5649"/>
    <n v="9250"/>
    <n v="2280625"/>
    <n v="3.13833333333333"/>
    <m/>
    <m/>
    <m/>
    <m/>
    <m/>
    <m/>
    <m/>
    <m/>
    <n v="0"/>
    <m/>
  </r>
  <r>
    <n v="121"/>
    <x v="120"/>
    <n v="121"/>
    <n v="900"/>
    <s v="finisher"/>
    <n v="371"/>
    <n v="2000"/>
    <n v="25"/>
    <n v="0"/>
    <n v="0"/>
    <n v="900"/>
    <n v="27.7777777777778"/>
    <n v="6206"/>
    <n v="5858"/>
    <n v="9275"/>
    <n v="2289900"/>
    <n v="3.25444444444444"/>
    <m/>
    <m/>
    <m/>
    <m/>
    <m/>
    <m/>
    <m/>
    <m/>
    <n v="0"/>
    <m/>
  </r>
  <r>
    <n v="122"/>
    <x v="121"/>
    <n v="122"/>
    <n v="900"/>
    <s v="finisher"/>
    <n v="372"/>
    <n v="2000"/>
    <n v="25"/>
    <n v="0"/>
    <n v="0"/>
    <n v="900"/>
    <n v="27.7777777777778"/>
    <n v="6500"/>
    <n v="5205"/>
    <n v="9300"/>
    <n v="2299200"/>
    <n v="2.89166666666667"/>
    <m/>
    <m/>
    <m/>
    <m/>
    <m/>
    <m/>
    <m/>
    <m/>
    <n v="0"/>
    <m/>
  </r>
  <r>
    <n v="123"/>
    <x v="122"/>
    <n v="123"/>
    <n v="900"/>
    <s v="finisher"/>
    <n v="373"/>
    <n v="2000"/>
    <n v="25"/>
    <n v="0"/>
    <n v="0"/>
    <n v="900"/>
    <n v="27.7777777777778"/>
    <n v="6759"/>
    <n v="5842"/>
    <n v="9325"/>
    <n v="2308525"/>
    <n v="3.24555555555556"/>
    <m/>
    <m/>
    <m/>
    <m/>
    <m/>
    <m/>
    <m/>
    <m/>
    <n v="0"/>
    <m/>
  </r>
  <r>
    <n v="124"/>
    <x v="123"/>
    <n v="124"/>
    <n v="900"/>
    <s v="finisher"/>
    <n v="374"/>
    <n v="2000"/>
    <n v="25"/>
    <n v="0"/>
    <n v="0"/>
    <n v="900"/>
    <n v="27.7777777777778"/>
    <n v="6616"/>
    <n v="5485"/>
    <n v="9350"/>
    <n v="2317875"/>
    <n v="3.04722222222222"/>
    <m/>
    <m/>
    <m/>
    <m/>
    <m/>
    <m/>
    <m/>
    <m/>
    <n v="0"/>
    <m/>
  </r>
  <r>
    <n v="125"/>
    <x v="124"/>
    <n v="125"/>
    <n v="900"/>
    <s v="finisher"/>
    <n v="375"/>
    <n v="2000"/>
    <n v="25"/>
    <n v="0"/>
    <n v="0"/>
    <n v="900"/>
    <n v="27.7777777777778"/>
    <n v="6443"/>
    <n v="5373"/>
    <n v="9375"/>
    <n v="2327250"/>
    <n v="2.985"/>
    <m/>
    <m/>
    <m/>
    <m/>
    <m/>
    <m/>
    <m/>
    <m/>
    <n v="0"/>
    <m/>
  </r>
  <r>
    <n v="126"/>
    <x v="125"/>
    <n v="126"/>
    <n v="900"/>
    <s v="Pre-lay feed"/>
    <n v="376"/>
    <n v="2000"/>
    <n v="25"/>
    <n v="0"/>
    <n v="0"/>
    <n v="900"/>
    <n v="27.7777777777778"/>
    <n v="6438"/>
    <n v="5110"/>
    <n v="9400"/>
    <n v="2336650"/>
    <n v="2.83888888888889"/>
    <m/>
    <m/>
    <m/>
    <m/>
    <m/>
    <m/>
    <m/>
    <m/>
    <n v="0"/>
    <m/>
  </r>
  <r>
    <n v="127"/>
    <x v="126"/>
    <n v="127"/>
    <n v="900"/>
    <s v="Pre-lay feed"/>
    <n v="377"/>
    <n v="2000"/>
    <n v="25"/>
    <n v="0"/>
    <n v="0"/>
    <n v="900"/>
    <n v="27.7777777777778"/>
    <n v="6035"/>
    <n v="5043"/>
    <n v="9425"/>
    <n v="2346075"/>
    <n v="2.80166666666667"/>
    <m/>
    <m/>
    <m/>
    <m/>
    <m/>
    <m/>
    <m/>
    <m/>
    <n v="0"/>
    <m/>
  </r>
  <r>
    <n v="128"/>
    <x v="127"/>
    <n v="128"/>
    <n v="900"/>
    <s v="Pre-lay feed"/>
    <n v="378"/>
    <n v="2000"/>
    <n v="25"/>
    <n v="0"/>
    <n v="0"/>
    <n v="900"/>
    <n v="27.7777777777778"/>
    <n v="6429"/>
    <n v="5710"/>
    <n v="9450"/>
    <n v="2355525"/>
    <n v="3.17222222222222"/>
    <m/>
    <m/>
    <m/>
    <m/>
    <m/>
    <m/>
    <m/>
    <m/>
    <n v="0"/>
    <m/>
  </r>
  <r>
    <n v="129"/>
    <x v="128"/>
    <n v="129"/>
    <n v="900"/>
    <s v="Pre-lay feed"/>
    <n v="379"/>
    <n v="2000"/>
    <n v="25"/>
    <n v="0"/>
    <n v="0"/>
    <n v="900"/>
    <n v="27.7777777777778"/>
    <n v="6989"/>
    <n v="5909"/>
    <n v="9475"/>
    <n v="2365000"/>
    <n v="3.28277777777778"/>
    <m/>
    <m/>
    <m/>
    <m/>
    <m/>
    <m/>
    <m/>
    <m/>
    <n v="0"/>
    <m/>
  </r>
  <r>
    <n v="130"/>
    <x v="129"/>
    <n v="130"/>
    <n v="900"/>
    <s v="Pre-lay feed"/>
    <n v="380"/>
    <n v="2000"/>
    <n v="25"/>
    <n v="0"/>
    <n v="0"/>
    <n v="900"/>
    <n v="27.7777777777778"/>
    <n v="6848"/>
    <n v="5598"/>
    <n v="9500"/>
    <n v="2374500"/>
    <n v="3.11"/>
    <m/>
    <m/>
    <m/>
    <m/>
    <m/>
    <m/>
    <m/>
    <m/>
    <n v="0"/>
    <m/>
  </r>
  <r>
    <n v="131"/>
    <x v="130"/>
    <n v="131"/>
    <n v="900"/>
    <s v="Pre-lay feed"/>
    <n v="381"/>
    <n v="2000"/>
    <n v="25"/>
    <n v="0"/>
    <n v="0"/>
    <n v="900"/>
    <n v="27.7777777777778"/>
    <n v="6516"/>
    <n v="5610"/>
    <n v="9525"/>
    <n v="2384025"/>
    <n v="3.11666666666667"/>
    <m/>
    <m/>
    <m/>
    <m/>
    <m/>
    <m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 chartFormat="1">
  <location ref="E31:F37" firstHeaderRow="1" firstDataRow="1" firstDataCol="1"/>
  <pivotFields count="29">
    <pivotField showAll="0"/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numFmtId="178" showAll="0"/>
    <pivotField showAll="0"/>
    <pivotField showAll="0"/>
    <pivotField dataField="1" showAll="0"/>
    <pivotField showAll="0"/>
    <pivotField showAll="0"/>
    <pivotField numFmtId="1" showAll="0"/>
    <pivotField numFmtId="1" showAll="0"/>
    <pivotField showAll="0"/>
    <pivotField numFmtId="178" showAll="0"/>
    <pivotField numFmtId="178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8"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3">
    <field x="28"/>
    <field x="27"/>
    <field x="1"/>
  </rowFields>
  <rowItems count="6">
    <i>
      <x v="1"/>
    </i>
    <i r="1">
      <x v="3"/>
    </i>
    <i r="1">
      <x v="4"/>
    </i>
    <i>
      <x v="2"/>
    </i>
    <i r="1">
      <x v="1"/>
    </i>
    <i t="grand">
      <x/>
    </i>
  </rowItems>
  <colItems count="1">
    <i/>
  </colItems>
  <dataFields count="1">
    <dataField name="Sum of Deaths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3:AA144" totalsRowShown="0">
  <autoFilter ref="A3:AA144"/>
  <tableColumns count="27">
    <tableColumn id="1" name="S.No" dataDxfId="0"/>
    <tableColumn id="2" name="Date" dataDxfId="1"/>
    <tableColumn id="3" name="Age in Days" dataDxfId="2"/>
    <tableColumn id="4" name="Opening Birds" dataDxfId="3"/>
    <tableColumn id="5" name="Type of Feed" dataDxfId="4"/>
    <tableColumn id="6" name="Cost of Feed per KG (GHS)" dataDxfId="5"/>
    <tableColumn id="7" name="Average Body Weight per Bird in grams" dataDxfId="6"/>
    <tableColumn id="8" name="Current Feed in KGs" dataDxfId="7"/>
    <tableColumn id="9" name="Deaths" dataDxfId="8"/>
    <tableColumn id="27" name="CUMM. DEATHS" dataDxfId="9"/>
    <tableColumn id="10" name="Closing Birds" dataDxfId="10"/>
    <tableColumn id="11" name="Feed per bird in Grams" dataDxfId="11"/>
    <tableColumn id="12" name="Total Feed per Bird till Date in Grams" dataDxfId="12"/>
    <tableColumn id="13" name="Total Feed in KGs Till Date" dataDxfId="13"/>
    <tableColumn id="14" name="Expenditure on Daily Feed (GHS)" dataDxfId="14"/>
    <tableColumn id="15" name="Total Expenditure on Feed till Date (GHS)" dataDxfId="15"/>
    <tableColumn id="16" name="FCR" dataDxfId="16"/>
    <tableColumn id="17" name="No of Birds Sold" dataDxfId="17"/>
    <tableColumn id="18" name="Birds Sold in (Kgs)" dataDxfId="18"/>
    <tableColumn id="19" name="Selling Price per (KG)" dataDxfId="19"/>
    <tableColumn id="20" name="Current Income (birds)" dataDxfId="20"/>
    <tableColumn id="23" name="No. of Eggs Sold" dataDxfId="21"/>
    <tableColumn id="24" name="Eggs Sold in (Crates)" dataDxfId="22"/>
    <tableColumn id="25" name="Selling Price per (Crate)" dataDxfId="23"/>
    <tableColumn id="26" name="Current Income (eggs)" dataDxfId="24"/>
    <tableColumn id="21" name="Total Income till Date" dataDxfId="25"/>
    <tableColumn id="22" name="Remarks" dataDxfId="2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5"/>
  </sheetPr>
  <dimension ref="A1:R44"/>
  <sheetViews>
    <sheetView zoomScale="70" zoomScaleNormal="70" workbookViewId="0">
      <selection activeCell="A11" sqref="A11"/>
    </sheetView>
  </sheetViews>
  <sheetFormatPr defaultColWidth="10" defaultRowHeight="34.5"/>
  <cols>
    <col min="1" max="1" width="68.8571428571429" style="161" customWidth="1"/>
    <col min="2" max="2" width="54.2857142857143" style="161" customWidth="1"/>
    <col min="3" max="3" width="15.1428571428571" style="162" customWidth="1"/>
    <col min="4" max="4" width="54.1428571428571" style="162" customWidth="1"/>
    <col min="5" max="5" width="10" style="162"/>
    <col min="6" max="6" width="8.14285714285714" style="162" customWidth="1"/>
    <col min="7" max="7" width="0.428571428571429" style="162" hidden="1" customWidth="1"/>
    <col min="8" max="8" width="12.4285714285714" style="162" hidden="1" customWidth="1"/>
    <col min="9" max="9" width="33.1428571428571" style="162" customWidth="1"/>
    <col min="10" max="10" width="10" style="162"/>
    <col min="11" max="11" width="3.71428571428571" style="162" customWidth="1"/>
    <col min="12" max="12" width="0.714285714285714" style="162" customWidth="1"/>
    <col min="13" max="14" width="10" style="162"/>
    <col min="15" max="16384" width="10" style="161"/>
  </cols>
  <sheetData>
    <row r="1" s="160" customFormat="1" ht="45.95" customHeight="1" spans="1:18">
      <c r="A1" s="163" t="s">
        <v>0</v>
      </c>
      <c r="B1" s="164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71"/>
      <c r="P1" s="171"/>
      <c r="Q1" s="171"/>
      <c r="R1" s="171"/>
    </row>
    <row r="2" s="160" customFormat="1" ht="44.1" customHeight="1" spans="1:18">
      <c r="A2" s="165" t="s">
        <v>1</v>
      </c>
      <c r="B2" s="166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71"/>
      <c r="P2" s="171"/>
      <c r="Q2" s="171"/>
      <c r="R2" s="171"/>
    </row>
    <row r="3" ht="42" customHeight="1" spans="1:18">
      <c r="A3" s="167" t="s">
        <v>2</v>
      </c>
      <c r="B3" s="168" t="s">
        <v>3</v>
      </c>
      <c r="O3" s="170"/>
      <c r="P3" s="170"/>
      <c r="Q3" s="170"/>
      <c r="R3" s="170"/>
    </row>
    <row r="4" ht="42" customHeight="1" spans="1:18">
      <c r="A4" s="167" t="s">
        <v>4</v>
      </c>
      <c r="B4" s="169">
        <v>44992</v>
      </c>
      <c r="O4" s="170"/>
      <c r="P4" s="170"/>
      <c r="Q4" s="170"/>
      <c r="R4" s="170"/>
    </row>
    <row r="5" ht="42.95" customHeight="1" spans="1:18">
      <c r="A5" s="167" t="s">
        <v>5</v>
      </c>
      <c r="B5" s="168">
        <v>1050</v>
      </c>
      <c r="O5" s="170"/>
      <c r="P5" s="170"/>
      <c r="Q5" s="170"/>
      <c r="R5" s="170"/>
    </row>
    <row r="6" ht="47.1" customHeight="1" spans="1:18">
      <c r="A6" s="167" t="s">
        <v>6</v>
      </c>
      <c r="B6" s="168">
        <v>21</v>
      </c>
      <c r="O6" s="170"/>
      <c r="P6" s="170"/>
      <c r="Q6" s="170"/>
      <c r="R6" s="170"/>
    </row>
    <row r="7" ht="47.1" customHeight="1" spans="1:18">
      <c r="A7" s="167" t="s">
        <v>7</v>
      </c>
      <c r="B7" s="168">
        <v>500</v>
      </c>
      <c r="O7" s="170"/>
      <c r="P7" s="170"/>
      <c r="Q7" s="170"/>
      <c r="R7" s="170"/>
    </row>
    <row r="8" ht="48" customHeight="1" spans="1:18">
      <c r="A8" s="167" t="s">
        <v>8</v>
      </c>
      <c r="B8" s="168">
        <v>1</v>
      </c>
      <c r="O8" s="170"/>
      <c r="P8" s="170"/>
      <c r="Q8" s="170"/>
      <c r="R8" s="170"/>
    </row>
    <row r="9" spans="1:18">
      <c r="A9" s="170"/>
      <c r="B9" s="170"/>
      <c r="O9" s="170"/>
      <c r="P9" s="170"/>
      <c r="Q9" s="170"/>
      <c r="R9" s="170"/>
    </row>
    <row r="10" spans="1:18">
      <c r="A10" s="170"/>
      <c r="B10" s="170"/>
      <c r="O10" s="170"/>
      <c r="P10" s="170"/>
      <c r="Q10" s="170"/>
      <c r="R10" s="170"/>
    </row>
    <row r="11" spans="1:18">
      <c r="A11" s="170"/>
      <c r="B11" s="170"/>
      <c r="O11" s="170"/>
      <c r="P11" s="170"/>
      <c r="Q11" s="170"/>
      <c r="R11" s="170"/>
    </row>
    <row r="12" spans="1:18">
      <c r="A12" s="170"/>
      <c r="B12" s="170"/>
      <c r="O12" s="170"/>
      <c r="P12" s="170"/>
      <c r="Q12" s="170"/>
      <c r="R12" s="170"/>
    </row>
    <row r="13" spans="1:18">
      <c r="A13" s="170"/>
      <c r="B13" s="170"/>
      <c r="O13" s="170"/>
      <c r="P13" s="170"/>
      <c r="Q13" s="170"/>
      <c r="R13" s="170"/>
    </row>
    <row r="14" spans="1:18">
      <c r="A14" s="170"/>
      <c r="B14" s="170"/>
      <c r="O14" s="170"/>
      <c r="P14" s="170"/>
      <c r="Q14" s="170"/>
      <c r="R14" s="170"/>
    </row>
    <row r="15" spans="1:18">
      <c r="A15" s="170"/>
      <c r="B15" s="170"/>
      <c r="O15" s="170"/>
      <c r="P15" s="170"/>
      <c r="Q15" s="170"/>
      <c r="R15" s="170"/>
    </row>
    <row r="16" spans="1:18">
      <c r="A16" s="170"/>
      <c r="B16" s="170"/>
      <c r="O16" s="170"/>
      <c r="P16" s="170"/>
      <c r="Q16" s="170"/>
      <c r="R16" s="170"/>
    </row>
    <row r="17" spans="1:18">
      <c r="A17" s="170"/>
      <c r="B17" s="170"/>
      <c r="O17" s="170"/>
      <c r="P17" s="170"/>
      <c r="Q17" s="170"/>
      <c r="R17" s="170"/>
    </row>
    <row r="18" spans="1:18">
      <c r="A18" s="170"/>
      <c r="B18" s="170"/>
      <c r="O18" s="170"/>
      <c r="P18" s="170"/>
      <c r="Q18" s="170"/>
      <c r="R18" s="170"/>
    </row>
    <row r="19" spans="1:18">
      <c r="A19" s="170"/>
      <c r="B19" s="170"/>
      <c r="O19" s="170"/>
      <c r="P19" s="170"/>
      <c r="Q19" s="170"/>
      <c r="R19" s="170"/>
    </row>
    <row r="20" spans="1:18">
      <c r="A20" s="170"/>
      <c r="B20" s="170"/>
      <c r="O20" s="170"/>
      <c r="P20" s="170"/>
      <c r="Q20" s="170"/>
      <c r="R20" s="170"/>
    </row>
    <row r="21" spans="1:18">
      <c r="A21" s="170"/>
      <c r="B21" s="170"/>
      <c r="O21" s="170"/>
      <c r="P21" s="170"/>
      <c r="Q21" s="170"/>
      <c r="R21" s="170"/>
    </row>
    <row r="22" spans="1:18">
      <c r="A22" s="170"/>
      <c r="B22" s="170"/>
      <c r="O22" s="170"/>
      <c r="P22" s="170"/>
      <c r="Q22" s="170"/>
      <c r="R22" s="170"/>
    </row>
    <row r="23" spans="1:18">
      <c r="A23" s="170"/>
      <c r="B23" s="170"/>
      <c r="O23" s="170"/>
      <c r="P23" s="170"/>
      <c r="Q23" s="170"/>
      <c r="R23" s="170"/>
    </row>
    <row r="24" spans="1:18">
      <c r="A24" s="170"/>
      <c r="B24" s="170"/>
      <c r="O24" s="170"/>
      <c r="P24" s="170"/>
      <c r="Q24" s="170"/>
      <c r="R24" s="170"/>
    </row>
    <row r="25" spans="1:18">
      <c r="A25" s="170"/>
      <c r="B25" s="170"/>
      <c r="O25" s="170"/>
      <c r="P25" s="170"/>
      <c r="Q25" s="170"/>
      <c r="R25" s="170"/>
    </row>
    <row r="26" spans="1:18">
      <c r="A26" s="170"/>
      <c r="B26" s="170"/>
      <c r="O26" s="170"/>
      <c r="P26" s="170"/>
      <c r="Q26" s="170"/>
      <c r="R26" s="170"/>
    </row>
    <row r="27" spans="1:18">
      <c r="A27" s="170"/>
      <c r="B27" s="170"/>
      <c r="O27" s="170"/>
      <c r="P27" s="170"/>
      <c r="Q27" s="170"/>
      <c r="R27" s="170"/>
    </row>
    <row r="28" spans="1:18">
      <c r="A28" s="170"/>
      <c r="B28" s="170"/>
      <c r="O28" s="170"/>
      <c r="P28" s="170"/>
      <c r="Q28" s="170"/>
      <c r="R28" s="170"/>
    </row>
    <row r="29" spans="1:18">
      <c r="A29" s="170"/>
      <c r="B29" s="170"/>
      <c r="O29" s="170"/>
      <c r="P29" s="170"/>
      <c r="Q29" s="170"/>
      <c r="R29" s="170"/>
    </row>
    <row r="30" spans="1:18">
      <c r="A30" s="170"/>
      <c r="B30" s="170"/>
      <c r="O30" s="170"/>
      <c r="P30" s="170"/>
      <c r="Q30" s="170"/>
      <c r="R30" s="170"/>
    </row>
    <row r="31" spans="1:18">
      <c r="A31" s="170"/>
      <c r="B31" s="170"/>
      <c r="O31" s="170"/>
      <c r="P31" s="170"/>
      <c r="Q31" s="170"/>
      <c r="R31" s="170"/>
    </row>
    <row r="32" spans="1:18">
      <c r="A32" s="170"/>
      <c r="B32" s="170"/>
      <c r="O32" s="170"/>
      <c r="P32" s="170"/>
      <c r="Q32" s="170"/>
      <c r="R32" s="170"/>
    </row>
    <row r="33" spans="1:18">
      <c r="A33" s="170"/>
      <c r="B33" s="170"/>
      <c r="O33" s="170"/>
      <c r="P33" s="170"/>
      <c r="Q33" s="170"/>
      <c r="R33" s="170"/>
    </row>
    <row r="34" spans="1:18">
      <c r="A34" s="170"/>
      <c r="B34" s="170"/>
      <c r="O34" s="170"/>
      <c r="P34" s="170"/>
      <c r="Q34" s="170"/>
      <c r="R34" s="170"/>
    </row>
    <row r="35" spans="1:18">
      <c r="A35" s="170"/>
      <c r="B35" s="170"/>
      <c r="O35" s="170"/>
      <c r="P35" s="170"/>
      <c r="Q35" s="170"/>
      <c r="R35" s="170"/>
    </row>
    <row r="36" spans="1:18">
      <c r="A36" s="170"/>
      <c r="B36" s="170"/>
      <c r="O36" s="170"/>
      <c r="P36" s="170"/>
      <c r="Q36" s="170"/>
      <c r="R36" s="170"/>
    </row>
    <row r="37" spans="1:18">
      <c r="A37" s="170"/>
      <c r="B37" s="170"/>
      <c r="O37" s="170"/>
      <c r="P37" s="170"/>
      <c r="Q37" s="170"/>
      <c r="R37" s="170"/>
    </row>
    <row r="38" spans="1:18">
      <c r="A38" s="170"/>
      <c r="B38" s="170"/>
      <c r="O38" s="170"/>
      <c r="P38" s="170"/>
      <c r="Q38" s="170"/>
      <c r="R38" s="170"/>
    </row>
    <row r="39" spans="1:18">
      <c r="A39" s="170"/>
      <c r="B39" s="170"/>
      <c r="O39" s="170"/>
      <c r="P39" s="170"/>
      <c r="Q39" s="170"/>
      <c r="R39" s="170"/>
    </row>
    <row r="40" spans="1:18">
      <c r="A40" s="170"/>
      <c r="B40" s="170"/>
      <c r="O40" s="170"/>
      <c r="P40" s="170"/>
      <c r="Q40" s="170"/>
      <c r="R40" s="170"/>
    </row>
    <row r="41" spans="1:18">
      <c r="A41" s="170"/>
      <c r="B41" s="170"/>
      <c r="O41" s="170"/>
      <c r="P41" s="170"/>
      <c r="Q41" s="170"/>
      <c r="R41" s="170"/>
    </row>
    <row r="42" spans="1:18">
      <c r="A42" s="170"/>
      <c r="B42" s="170"/>
      <c r="O42" s="170"/>
      <c r="P42" s="170"/>
      <c r="Q42" s="170"/>
      <c r="R42" s="170"/>
    </row>
    <row r="43" spans="1:18">
      <c r="A43" s="170"/>
      <c r="B43" s="170"/>
      <c r="O43" s="170"/>
      <c r="P43" s="170"/>
      <c r="Q43" s="170"/>
      <c r="R43" s="170"/>
    </row>
    <row r="44" spans="1:18">
      <c r="A44" s="170"/>
      <c r="B44" s="170"/>
      <c r="O44" s="170"/>
      <c r="P44" s="170"/>
      <c r="Q44" s="170"/>
      <c r="R44" s="170"/>
    </row>
  </sheetData>
  <mergeCells count="2">
    <mergeCell ref="A1:B1"/>
    <mergeCell ref="A2:B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AF145"/>
  <sheetViews>
    <sheetView tabSelected="1" zoomScale="70" zoomScaleNormal="70" workbookViewId="0">
      <pane xSplit="2" ySplit="3" topLeftCell="C4" activePane="bottomRight" state="frozen"/>
      <selection/>
      <selection pane="topRight"/>
      <selection pane="bottomLeft"/>
      <selection pane="bottomRight" activeCell="P148" sqref="P148"/>
    </sheetView>
  </sheetViews>
  <sheetFormatPr defaultColWidth="10" defaultRowHeight="27"/>
  <cols>
    <col min="1" max="1" width="17.7142857142857" style="81" customWidth="1"/>
    <col min="2" max="2" width="24" style="81" customWidth="1"/>
    <col min="3" max="3" width="10.952380952381" style="81" customWidth="1"/>
    <col min="4" max="4" width="27.5428571428571" style="81" customWidth="1"/>
    <col min="5" max="5" width="28.8095238095238" style="81" customWidth="1"/>
    <col min="6" max="6" width="26.6666666666667" style="81" customWidth="1"/>
    <col min="7" max="7" width="27.8571428571429" style="81" customWidth="1"/>
    <col min="8" max="8" width="21.1904761904762" style="81" customWidth="1"/>
    <col min="9" max="9" width="19.047619047619" style="81" customWidth="1"/>
    <col min="10" max="10" width="28" style="81" customWidth="1"/>
    <col min="11" max="11" width="24.1428571428571" style="81" customWidth="1"/>
    <col min="12" max="12" width="18.0952380952381" style="81" customWidth="1"/>
    <col min="13" max="13" width="22.3809523809524" style="81" customWidth="1"/>
    <col min="14" max="14" width="21.4285714285714" style="81" customWidth="1"/>
    <col min="15" max="15" width="27.1428571428571" style="81" customWidth="1"/>
    <col min="16" max="16" width="30.2380952380952" style="81" customWidth="1"/>
    <col min="17" max="17" width="14.0857142857143" style="82" customWidth="1"/>
    <col min="18" max="18" width="17.1428571428571" style="81" hidden="1" customWidth="1"/>
    <col min="19" max="19" width="18.8095238095238" style="81" hidden="1" customWidth="1"/>
    <col min="20" max="21" width="21.4285714285714" style="81" hidden="1" customWidth="1"/>
    <col min="22" max="26" width="22.3809523809524" style="81" hidden="1" customWidth="1"/>
    <col min="27" max="27" width="21.2190476190476" style="81" customWidth="1"/>
    <col min="28" max="16384" width="10" style="81"/>
  </cols>
  <sheetData>
    <row r="1" ht="27.75" spans="1:26">
      <c r="A1" s="83"/>
      <c r="B1" s="83"/>
      <c r="C1" s="83"/>
      <c r="D1" s="83"/>
      <c r="E1" s="84" t="s">
        <v>9</v>
      </c>
      <c r="F1" s="85"/>
      <c r="G1" s="86"/>
      <c r="H1" s="84" t="s">
        <v>10</v>
      </c>
      <c r="I1" s="85"/>
      <c r="J1" s="85"/>
      <c r="K1" s="103"/>
      <c r="L1" s="104" t="s">
        <v>11</v>
      </c>
      <c r="M1" s="105"/>
      <c r="N1" s="106"/>
      <c r="O1" s="104" t="s">
        <v>12</v>
      </c>
      <c r="P1" s="106"/>
      <c r="Q1" s="122" t="s">
        <v>13</v>
      </c>
      <c r="R1" s="123" t="s">
        <v>14</v>
      </c>
      <c r="S1" s="124"/>
      <c r="T1" s="125"/>
      <c r="U1" s="126" t="s">
        <v>15</v>
      </c>
      <c r="V1" s="127"/>
      <c r="W1" s="127"/>
      <c r="X1" s="127"/>
      <c r="Y1" s="127"/>
      <c r="Z1" s="140"/>
    </row>
    <row r="2" ht="28.5" customHeight="1" spans="17:17">
      <c r="Q2" s="81"/>
    </row>
    <row r="3" s="79" customFormat="1" ht="134" customHeight="1" spans="1:27">
      <c r="A3" s="87" t="s">
        <v>16</v>
      </c>
      <c r="B3" s="88" t="s">
        <v>17</v>
      </c>
      <c r="C3" s="88" t="s">
        <v>18</v>
      </c>
      <c r="D3" s="89" t="s">
        <v>19</v>
      </c>
      <c r="E3" s="90" t="s">
        <v>20</v>
      </c>
      <c r="F3" s="91" t="s">
        <v>21</v>
      </c>
      <c r="G3" s="92" t="s">
        <v>22</v>
      </c>
      <c r="H3" s="93" t="s">
        <v>23</v>
      </c>
      <c r="I3" s="107" t="s">
        <v>24</v>
      </c>
      <c r="J3" s="108" t="s">
        <v>25</v>
      </c>
      <c r="K3" s="109" t="s">
        <v>26</v>
      </c>
      <c r="L3" s="110" t="s">
        <v>27</v>
      </c>
      <c r="M3" s="111" t="s">
        <v>28</v>
      </c>
      <c r="N3" s="112" t="s">
        <v>29</v>
      </c>
      <c r="O3" s="110" t="s">
        <v>30</v>
      </c>
      <c r="P3" s="113" t="s">
        <v>31</v>
      </c>
      <c r="Q3" s="128" t="s">
        <v>32</v>
      </c>
      <c r="R3" s="129" t="s">
        <v>33</v>
      </c>
      <c r="S3" s="130" t="s">
        <v>34</v>
      </c>
      <c r="T3" s="131" t="s">
        <v>35</v>
      </c>
      <c r="U3" s="132" t="s">
        <v>36</v>
      </c>
      <c r="V3" s="133" t="s">
        <v>37</v>
      </c>
      <c r="W3" s="133" t="s">
        <v>38</v>
      </c>
      <c r="X3" s="133" t="s">
        <v>39</v>
      </c>
      <c r="Y3" s="141" t="s">
        <v>40</v>
      </c>
      <c r="Z3" s="142" t="s">
        <v>41</v>
      </c>
      <c r="AA3" s="143" t="s">
        <v>42</v>
      </c>
    </row>
    <row r="4" spans="1:27">
      <c r="A4" s="94">
        <v>1</v>
      </c>
      <c r="B4" s="95">
        <f>Initialization!B4</f>
        <v>44992</v>
      </c>
      <c r="C4" s="96">
        <f>Initialization!B8</f>
        <v>1</v>
      </c>
      <c r="D4" s="97">
        <f>Initialization!B5+Initialization!B6</f>
        <v>1071</v>
      </c>
      <c r="E4" s="98" t="s">
        <v>43</v>
      </c>
      <c r="F4" s="99">
        <v>420</v>
      </c>
      <c r="G4" s="100">
        <v>45</v>
      </c>
      <c r="H4" s="101">
        <v>25</v>
      </c>
      <c r="I4" s="114">
        <v>130</v>
      </c>
      <c r="J4" s="115">
        <f>Table1[[#This Row],[Deaths]]</f>
        <v>130</v>
      </c>
      <c r="K4" s="116">
        <f t="shared" ref="K4:K67" si="0">D4-I4-R4</f>
        <v>941</v>
      </c>
      <c r="L4" s="117">
        <f t="shared" ref="L4:L67" si="1">H4*1000/D4</f>
        <v>23.3426704014939</v>
      </c>
      <c r="M4" s="118">
        <f>L4</f>
        <v>23.3426704014939</v>
      </c>
      <c r="N4" s="119">
        <f>H4</f>
        <v>25</v>
      </c>
      <c r="O4" s="120">
        <f t="shared" ref="O4:O67" si="2">F4*H4</f>
        <v>10500</v>
      </c>
      <c r="P4" s="121">
        <f>O4</f>
        <v>10500</v>
      </c>
      <c r="Q4" s="134">
        <f>N4/((K4*G4/1000)+SUM(S$4:S4))</f>
        <v>0.590388475616956</v>
      </c>
      <c r="R4" s="135"/>
      <c r="S4" s="136"/>
      <c r="T4" s="137"/>
      <c r="U4" s="138"/>
      <c r="V4" s="139"/>
      <c r="W4" s="139"/>
      <c r="X4" s="139"/>
      <c r="Y4" s="144"/>
      <c r="Z4" s="145">
        <f>Table1[[#This Row],[Current Income (birds)]]+Table1[[#This Row],[Current Income (eggs)]]</f>
        <v>0</v>
      </c>
      <c r="AA4" s="146"/>
    </row>
    <row r="5" spans="1:27">
      <c r="A5" s="94">
        <v>2</v>
      </c>
      <c r="B5" s="95">
        <f t="shared" ref="B5:B68" si="3">B4+1</f>
        <v>44993</v>
      </c>
      <c r="C5" s="96">
        <f t="shared" ref="C5:C68" si="4">C4+1</f>
        <v>2</v>
      </c>
      <c r="D5" s="97">
        <f t="shared" ref="D5:D68" si="5">K4</f>
        <v>941</v>
      </c>
      <c r="E5" s="98" t="s">
        <v>43</v>
      </c>
      <c r="F5" s="99">
        <v>420</v>
      </c>
      <c r="G5" s="100">
        <v>45</v>
      </c>
      <c r="H5" s="102">
        <v>25</v>
      </c>
      <c r="I5" s="114">
        <v>4</v>
      </c>
      <c r="J5" s="115">
        <f>I4+Table1[[#This Row],[Deaths]]</f>
        <v>134</v>
      </c>
      <c r="K5" s="116">
        <f t="shared" si="0"/>
        <v>937</v>
      </c>
      <c r="L5" s="117">
        <f t="shared" si="1"/>
        <v>26.567481402763</v>
      </c>
      <c r="M5" s="118">
        <f t="shared" ref="M5:M68" si="6">M4+L5</f>
        <v>49.9101518042569</v>
      </c>
      <c r="N5" s="119">
        <f>N4+H5</f>
        <v>50</v>
      </c>
      <c r="O5" s="120">
        <f t="shared" si="2"/>
        <v>10500</v>
      </c>
      <c r="P5" s="121">
        <f>P4+O5</f>
        <v>21000</v>
      </c>
      <c r="Q5" s="134">
        <f>N5/((K5*G5/1000)+SUM(S$4:S5))</f>
        <v>1.18581762124985</v>
      </c>
      <c r="R5" s="135"/>
      <c r="S5" s="136"/>
      <c r="T5" s="137"/>
      <c r="U5" s="138"/>
      <c r="V5" s="139"/>
      <c r="W5" s="139"/>
      <c r="X5" s="139"/>
      <c r="Y5" s="144"/>
      <c r="Z5" s="145">
        <f>Table1[[#This Row],[Current Income (birds)]]+Table1[[#This Row],[Current Income (eggs)]]</f>
        <v>0</v>
      </c>
      <c r="AA5" s="146"/>
    </row>
    <row r="6" spans="1:27">
      <c r="A6" s="94">
        <v>3</v>
      </c>
      <c r="B6" s="95">
        <f t="shared" si="3"/>
        <v>44994</v>
      </c>
      <c r="C6" s="96">
        <f t="shared" si="4"/>
        <v>3</v>
      </c>
      <c r="D6" s="97">
        <f t="shared" si="5"/>
        <v>937</v>
      </c>
      <c r="E6" s="98" t="s">
        <v>43</v>
      </c>
      <c r="F6" s="99">
        <v>420</v>
      </c>
      <c r="G6" s="100">
        <v>45</v>
      </c>
      <c r="H6" s="102">
        <v>25</v>
      </c>
      <c r="I6" s="114">
        <v>5</v>
      </c>
      <c r="J6" s="115">
        <f>I5+Table1[[#This Row],[Deaths]]</f>
        <v>9</v>
      </c>
      <c r="K6" s="116">
        <f t="shared" si="0"/>
        <v>932</v>
      </c>
      <c r="L6" s="117">
        <f t="shared" si="1"/>
        <v>26.6808964781217</v>
      </c>
      <c r="M6" s="118">
        <f t="shared" si="6"/>
        <v>76.5910482823786</v>
      </c>
      <c r="N6" s="119">
        <f t="shared" ref="N6:N37" si="7">N5+H6</f>
        <v>75</v>
      </c>
      <c r="O6" s="120">
        <f t="shared" si="2"/>
        <v>10500</v>
      </c>
      <c r="P6" s="121">
        <f t="shared" ref="P6:P37" si="8">P5+O6</f>
        <v>31500</v>
      </c>
      <c r="Q6" s="134">
        <f>N6/((K6*G6/1000)+SUM(S$4:S6))</f>
        <v>1.78826895565093</v>
      </c>
      <c r="R6" s="135"/>
      <c r="S6" s="136"/>
      <c r="T6" s="137"/>
      <c r="U6" s="138"/>
      <c r="V6" s="139"/>
      <c r="W6" s="139"/>
      <c r="X6" s="139"/>
      <c r="Y6" s="144"/>
      <c r="Z6" s="145">
        <f>Table1[[#This Row],[Current Income (birds)]]+Table1[[#This Row],[Current Income (eggs)]]</f>
        <v>0</v>
      </c>
      <c r="AA6" s="146"/>
    </row>
    <row r="7" spans="1:27">
      <c r="A7" s="94">
        <v>4</v>
      </c>
      <c r="B7" s="95">
        <f t="shared" si="3"/>
        <v>44995</v>
      </c>
      <c r="C7" s="96">
        <f t="shared" si="4"/>
        <v>4</v>
      </c>
      <c r="D7" s="97">
        <f t="shared" si="5"/>
        <v>932</v>
      </c>
      <c r="E7" s="98" t="s">
        <v>43</v>
      </c>
      <c r="F7" s="99">
        <v>420</v>
      </c>
      <c r="G7" s="100">
        <v>45</v>
      </c>
      <c r="H7" s="102">
        <v>25</v>
      </c>
      <c r="I7" s="114">
        <v>4</v>
      </c>
      <c r="J7" s="115">
        <f>I6+Table1[[#This Row],[Deaths]]</f>
        <v>9</v>
      </c>
      <c r="K7" s="116">
        <f t="shared" si="0"/>
        <v>928</v>
      </c>
      <c r="L7" s="117">
        <f t="shared" si="1"/>
        <v>26.8240343347639</v>
      </c>
      <c r="M7" s="118">
        <f t="shared" si="6"/>
        <v>103.415082617143</v>
      </c>
      <c r="N7" s="119">
        <f t="shared" si="7"/>
        <v>100</v>
      </c>
      <c r="O7" s="120">
        <f t="shared" si="2"/>
        <v>10500</v>
      </c>
      <c r="P7" s="121">
        <f t="shared" si="8"/>
        <v>42000</v>
      </c>
      <c r="Q7" s="134">
        <f>N7/((K7*G7/1000)+SUM(S$4:S7))</f>
        <v>2.39463601532567</v>
      </c>
      <c r="R7" s="135"/>
      <c r="S7" s="136"/>
      <c r="T7" s="137"/>
      <c r="U7" s="138"/>
      <c r="V7" s="139"/>
      <c r="W7" s="139"/>
      <c r="X7" s="139"/>
      <c r="Y7" s="144"/>
      <c r="Z7" s="145">
        <f>Table1[[#This Row],[Current Income (birds)]]+Table1[[#This Row],[Current Income (eggs)]]</f>
        <v>0</v>
      </c>
      <c r="AA7" s="146"/>
    </row>
    <row r="8" spans="1:27">
      <c r="A8" s="94">
        <v>5</v>
      </c>
      <c r="B8" s="95">
        <f t="shared" si="3"/>
        <v>44996</v>
      </c>
      <c r="C8" s="96">
        <f t="shared" si="4"/>
        <v>5</v>
      </c>
      <c r="D8" s="97">
        <f t="shared" si="5"/>
        <v>928</v>
      </c>
      <c r="E8" s="98" t="s">
        <v>43</v>
      </c>
      <c r="F8" s="99">
        <v>420</v>
      </c>
      <c r="G8" s="100">
        <v>45</v>
      </c>
      <c r="H8" s="102">
        <v>50</v>
      </c>
      <c r="I8" s="114">
        <v>4</v>
      </c>
      <c r="J8" s="115">
        <f>I7+Table1[[#This Row],[Deaths]]</f>
        <v>8</v>
      </c>
      <c r="K8" s="116">
        <f t="shared" si="0"/>
        <v>924</v>
      </c>
      <c r="L8" s="117">
        <f t="shared" si="1"/>
        <v>53.8793103448276</v>
      </c>
      <c r="M8" s="118">
        <f t="shared" si="6"/>
        <v>157.29439296197</v>
      </c>
      <c r="N8" s="119">
        <f t="shared" si="7"/>
        <v>150</v>
      </c>
      <c r="O8" s="120">
        <f t="shared" si="2"/>
        <v>21000</v>
      </c>
      <c r="P8" s="121">
        <f t="shared" si="8"/>
        <v>63000</v>
      </c>
      <c r="Q8" s="134">
        <f>N8/((K8*G8/1000)+SUM(S$4:S8))</f>
        <v>3.60750360750361</v>
      </c>
      <c r="R8" s="135"/>
      <c r="S8" s="136"/>
      <c r="T8" s="137"/>
      <c r="U8" s="138"/>
      <c r="V8" s="139"/>
      <c r="W8" s="139"/>
      <c r="X8" s="139"/>
      <c r="Y8" s="144"/>
      <c r="Z8" s="145">
        <f>Table1[[#This Row],[Current Income (birds)]]+Table1[[#This Row],[Current Income (eggs)]]</f>
        <v>0</v>
      </c>
      <c r="AA8" s="146"/>
    </row>
    <row r="9" spans="1:27">
      <c r="A9" s="94">
        <v>6</v>
      </c>
      <c r="B9" s="95">
        <f t="shared" si="3"/>
        <v>44997</v>
      </c>
      <c r="C9" s="96">
        <f t="shared" si="4"/>
        <v>6</v>
      </c>
      <c r="D9" s="97">
        <f t="shared" si="5"/>
        <v>924</v>
      </c>
      <c r="E9" s="98" t="s">
        <v>43</v>
      </c>
      <c r="F9" s="99">
        <v>420</v>
      </c>
      <c r="G9" s="100">
        <v>45</v>
      </c>
      <c r="H9" s="102">
        <v>50</v>
      </c>
      <c r="I9" s="114">
        <v>3</v>
      </c>
      <c r="J9" s="115">
        <f>I8+Table1[[#This Row],[Deaths]]</f>
        <v>7</v>
      </c>
      <c r="K9" s="116">
        <f t="shared" si="0"/>
        <v>921</v>
      </c>
      <c r="L9" s="117">
        <f t="shared" si="1"/>
        <v>54.1125541125541</v>
      </c>
      <c r="M9" s="118">
        <f t="shared" si="6"/>
        <v>211.406947074524</v>
      </c>
      <c r="N9" s="119">
        <f t="shared" si="7"/>
        <v>200</v>
      </c>
      <c r="O9" s="120">
        <f t="shared" si="2"/>
        <v>21000</v>
      </c>
      <c r="P9" s="121">
        <f t="shared" si="8"/>
        <v>84000</v>
      </c>
      <c r="Q9" s="134">
        <f>N9/((K9*G9/1000)+SUM(S$4:S9))</f>
        <v>4.82567257811557</v>
      </c>
      <c r="R9" s="135"/>
      <c r="S9" s="136"/>
      <c r="T9" s="137"/>
      <c r="U9" s="138"/>
      <c r="V9" s="139"/>
      <c r="W9" s="139"/>
      <c r="X9" s="139"/>
      <c r="Y9" s="144"/>
      <c r="Z9" s="145">
        <f>Table1[[#This Row],[Current Income (birds)]]+Table1[[#This Row],[Current Income (eggs)]]</f>
        <v>0</v>
      </c>
      <c r="AA9" s="146"/>
    </row>
    <row r="10" spans="1:27">
      <c r="A10" s="94">
        <v>7</v>
      </c>
      <c r="B10" s="95">
        <f t="shared" si="3"/>
        <v>44998</v>
      </c>
      <c r="C10" s="96">
        <f t="shared" si="4"/>
        <v>7</v>
      </c>
      <c r="D10" s="97">
        <f t="shared" si="5"/>
        <v>921</v>
      </c>
      <c r="E10" s="98" t="s">
        <v>43</v>
      </c>
      <c r="F10" s="99">
        <v>420</v>
      </c>
      <c r="G10" s="100">
        <v>45</v>
      </c>
      <c r="H10" s="102">
        <v>50</v>
      </c>
      <c r="I10" s="114">
        <v>1</v>
      </c>
      <c r="J10" s="115">
        <f>I9+Table1[[#This Row],[Deaths]]</f>
        <v>4</v>
      </c>
      <c r="K10" s="116">
        <f t="shared" si="0"/>
        <v>920</v>
      </c>
      <c r="L10" s="117">
        <f t="shared" si="1"/>
        <v>54.2888165038002</v>
      </c>
      <c r="M10" s="118">
        <f t="shared" si="6"/>
        <v>265.695763578324</v>
      </c>
      <c r="N10" s="119">
        <f t="shared" si="7"/>
        <v>250</v>
      </c>
      <c r="O10" s="120">
        <f t="shared" si="2"/>
        <v>21000</v>
      </c>
      <c r="P10" s="121">
        <f t="shared" si="8"/>
        <v>105000</v>
      </c>
      <c r="Q10" s="134">
        <f>N10/((K10*G10/1000)+SUM(S$4:S10))</f>
        <v>6.03864734299517</v>
      </c>
      <c r="R10" s="135"/>
      <c r="S10" s="136"/>
      <c r="T10" s="137"/>
      <c r="U10" s="138"/>
      <c r="V10" s="139"/>
      <c r="W10" s="139"/>
      <c r="X10" s="139"/>
      <c r="Y10" s="144"/>
      <c r="Z10" s="145">
        <f>Table1[[#This Row],[Current Income (birds)]]+Table1[[#This Row],[Current Income (eggs)]]</f>
        <v>0</v>
      </c>
      <c r="AA10" s="146"/>
    </row>
    <row r="11" spans="1:27">
      <c r="A11" s="94">
        <v>8</v>
      </c>
      <c r="B11" s="95">
        <f t="shared" si="3"/>
        <v>44999</v>
      </c>
      <c r="C11" s="96">
        <f t="shared" si="4"/>
        <v>8</v>
      </c>
      <c r="D11" s="97">
        <f t="shared" si="5"/>
        <v>920</v>
      </c>
      <c r="E11" s="98" t="s">
        <v>43</v>
      </c>
      <c r="F11" s="99">
        <v>420</v>
      </c>
      <c r="G11" s="100">
        <v>45</v>
      </c>
      <c r="H11" s="102">
        <v>50</v>
      </c>
      <c r="I11" s="114">
        <v>3</v>
      </c>
      <c r="J11" s="115">
        <f>I10+Table1[[#This Row],[Deaths]]</f>
        <v>4</v>
      </c>
      <c r="K11" s="116">
        <f t="shared" si="0"/>
        <v>917</v>
      </c>
      <c r="L11" s="117">
        <f t="shared" si="1"/>
        <v>54.3478260869565</v>
      </c>
      <c r="M11" s="118">
        <f t="shared" si="6"/>
        <v>320.043589665281</v>
      </c>
      <c r="N11" s="119">
        <f t="shared" si="7"/>
        <v>300</v>
      </c>
      <c r="O11" s="120">
        <f t="shared" si="2"/>
        <v>21000</v>
      </c>
      <c r="P11" s="121">
        <f t="shared" si="8"/>
        <v>126000</v>
      </c>
      <c r="Q11" s="134">
        <f>N11/((K11*G11/1000)+SUM(S$4:S11))</f>
        <v>7.27008360596147</v>
      </c>
      <c r="R11" s="135"/>
      <c r="S11" s="136"/>
      <c r="T11" s="137"/>
      <c r="U11" s="138"/>
      <c r="V11" s="139"/>
      <c r="W11" s="139"/>
      <c r="X11" s="139"/>
      <c r="Y11" s="144"/>
      <c r="Z11" s="145">
        <f>Table1[[#This Row],[Current Income (birds)]]+Table1[[#This Row],[Current Income (eggs)]]</f>
        <v>0</v>
      </c>
      <c r="AA11" s="146"/>
    </row>
    <row r="12" spans="1:27">
      <c r="A12" s="94">
        <v>9</v>
      </c>
      <c r="B12" s="95">
        <f t="shared" si="3"/>
        <v>45000</v>
      </c>
      <c r="C12" s="96">
        <f t="shared" si="4"/>
        <v>9</v>
      </c>
      <c r="D12" s="97">
        <f t="shared" si="5"/>
        <v>917</v>
      </c>
      <c r="E12" s="98" t="s">
        <v>43</v>
      </c>
      <c r="F12" s="99">
        <v>420</v>
      </c>
      <c r="G12" s="100">
        <v>45</v>
      </c>
      <c r="H12" s="102">
        <v>75</v>
      </c>
      <c r="I12" s="114">
        <v>2</v>
      </c>
      <c r="J12" s="115">
        <f>I11+Table1[[#This Row],[Deaths]]</f>
        <v>5</v>
      </c>
      <c r="K12" s="116">
        <f t="shared" si="0"/>
        <v>915</v>
      </c>
      <c r="L12" s="117">
        <f t="shared" si="1"/>
        <v>81.7884405670665</v>
      </c>
      <c r="M12" s="118">
        <f t="shared" si="6"/>
        <v>401.832030232348</v>
      </c>
      <c r="N12" s="119">
        <f t="shared" si="7"/>
        <v>375</v>
      </c>
      <c r="O12" s="120">
        <f t="shared" si="2"/>
        <v>31500</v>
      </c>
      <c r="P12" s="121">
        <f t="shared" si="8"/>
        <v>157500</v>
      </c>
      <c r="Q12" s="134">
        <f>N12/((K12*G12/1000)+SUM(S$4:S12))</f>
        <v>9.10746812386157</v>
      </c>
      <c r="R12" s="135"/>
      <c r="S12" s="136"/>
      <c r="T12" s="137"/>
      <c r="U12" s="138"/>
      <c r="V12" s="139"/>
      <c r="W12" s="139"/>
      <c r="X12" s="139"/>
      <c r="Y12" s="144"/>
      <c r="Z12" s="145">
        <f>Table1[[#This Row],[Current Income (birds)]]+Table1[[#This Row],[Current Income (eggs)]]</f>
        <v>0</v>
      </c>
      <c r="AA12" s="146"/>
    </row>
    <row r="13" spans="1:27">
      <c r="A13" s="94">
        <v>10</v>
      </c>
      <c r="B13" s="95">
        <f t="shared" si="3"/>
        <v>45001</v>
      </c>
      <c r="C13" s="96">
        <f t="shared" si="4"/>
        <v>10</v>
      </c>
      <c r="D13" s="97">
        <f t="shared" si="5"/>
        <v>915</v>
      </c>
      <c r="E13" s="98" t="s">
        <v>43</v>
      </c>
      <c r="F13" s="99">
        <v>420</v>
      </c>
      <c r="G13" s="100">
        <v>45</v>
      </c>
      <c r="H13" s="102">
        <v>75</v>
      </c>
      <c r="I13" s="114">
        <v>2</v>
      </c>
      <c r="J13" s="115">
        <f>I12+Table1[[#This Row],[Deaths]]</f>
        <v>4</v>
      </c>
      <c r="K13" s="116">
        <f t="shared" si="0"/>
        <v>913</v>
      </c>
      <c r="L13" s="117">
        <f t="shared" si="1"/>
        <v>81.9672131147541</v>
      </c>
      <c r="M13" s="118">
        <f t="shared" si="6"/>
        <v>483.799243347102</v>
      </c>
      <c r="N13" s="119">
        <f t="shared" si="7"/>
        <v>450</v>
      </c>
      <c r="O13" s="120">
        <f t="shared" si="2"/>
        <v>31500</v>
      </c>
      <c r="P13" s="121">
        <f t="shared" si="8"/>
        <v>189000</v>
      </c>
      <c r="Q13" s="134">
        <f>N13/((K13*G13/1000)+SUM(S$4:S13))</f>
        <v>10.9529025191676</v>
      </c>
      <c r="R13" s="135"/>
      <c r="S13" s="136"/>
      <c r="T13" s="137"/>
      <c r="U13" s="138"/>
      <c r="V13" s="139"/>
      <c r="W13" s="139"/>
      <c r="X13" s="139"/>
      <c r="Y13" s="144"/>
      <c r="Z13" s="145">
        <f>Table1[[#This Row],[Current Income (birds)]]+Table1[[#This Row],[Current Income (eggs)]]</f>
        <v>0</v>
      </c>
      <c r="AA13" s="146"/>
    </row>
    <row r="14" spans="1:27">
      <c r="A14" s="94">
        <v>11</v>
      </c>
      <c r="B14" s="95">
        <f t="shared" si="3"/>
        <v>45002</v>
      </c>
      <c r="C14" s="96">
        <f t="shared" si="4"/>
        <v>11</v>
      </c>
      <c r="D14" s="97">
        <f t="shared" si="5"/>
        <v>913</v>
      </c>
      <c r="E14" s="98" t="s">
        <v>43</v>
      </c>
      <c r="F14" s="99">
        <v>420</v>
      </c>
      <c r="G14" s="100">
        <v>45</v>
      </c>
      <c r="H14" s="102">
        <v>75</v>
      </c>
      <c r="I14" s="114">
        <v>0</v>
      </c>
      <c r="J14" s="115">
        <f>I13+Table1[[#This Row],[Deaths]]</f>
        <v>2</v>
      </c>
      <c r="K14" s="116">
        <f t="shared" si="0"/>
        <v>913</v>
      </c>
      <c r="L14" s="117">
        <f t="shared" si="1"/>
        <v>82.1467688937568</v>
      </c>
      <c r="M14" s="118">
        <f t="shared" si="6"/>
        <v>565.946012240858</v>
      </c>
      <c r="N14" s="119">
        <f t="shared" si="7"/>
        <v>525</v>
      </c>
      <c r="O14" s="120">
        <f t="shared" si="2"/>
        <v>31500</v>
      </c>
      <c r="P14" s="121">
        <f t="shared" si="8"/>
        <v>220500</v>
      </c>
      <c r="Q14" s="134">
        <f>N14/((K14*G14/1000)+SUM(S$4:S14))</f>
        <v>12.7783862723622</v>
      </c>
      <c r="R14" s="135"/>
      <c r="S14" s="136"/>
      <c r="T14" s="137"/>
      <c r="U14" s="138"/>
      <c r="V14" s="139"/>
      <c r="W14" s="139"/>
      <c r="X14" s="139"/>
      <c r="Y14" s="144"/>
      <c r="Z14" s="145">
        <f>Table1[[#This Row],[Current Income (birds)]]+Table1[[#This Row],[Current Income (eggs)]]</f>
        <v>0</v>
      </c>
      <c r="AA14" s="146"/>
    </row>
    <row r="15" spans="1:27">
      <c r="A15" s="94">
        <v>12</v>
      </c>
      <c r="B15" s="95">
        <f t="shared" si="3"/>
        <v>45003</v>
      </c>
      <c r="C15" s="96">
        <f t="shared" si="4"/>
        <v>12</v>
      </c>
      <c r="D15" s="97">
        <f t="shared" si="5"/>
        <v>913</v>
      </c>
      <c r="E15" s="98" t="s">
        <v>43</v>
      </c>
      <c r="F15" s="99">
        <v>420</v>
      </c>
      <c r="G15" s="100">
        <v>45</v>
      </c>
      <c r="H15" s="102">
        <v>75</v>
      </c>
      <c r="I15" s="114">
        <v>0</v>
      </c>
      <c r="J15" s="115">
        <f>I14+Table1[[#This Row],[Deaths]]</f>
        <v>0</v>
      </c>
      <c r="K15" s="116">
        <f t="shared" si="0"/>
        <v>913</v>
      </c>
      <c r="L15" s="117">
        <f t="shared" si="1"/>
        <v>82.1467688937568</v>
      </c>
      <c r="M15" s="118">
        <f t="shared" si="6"/>
        <v>648.092781134615</v>
      </c>
      <c r="N15" s="119">
        <f t="shared" si="7"/>
        <v>600</v>
      </c>
      <c r="O15" s="120">
        <f t="shared" si="2"/>
        <v>31500</v>
      </c>
      <c r="P15" s="121">
        <f t="shared" si="8"/>
        <v>252000</v>
      </c>
      <c r="Q15" s="134">
        <f>N15/((K15*G15/1000)+SUM(S$4:S15))</f>
        <v>14.6038700255568</v>
      </c>
      <c r="R15" s="135"/>
      <c r="S15" s="136"/>
      <c r="T15" s="137"/>
      <c r="U15" s="138"/>
      <c r="V15" s="139"/>
      <c r="W15" s="139"/>
      <c r="X15" s="139"/>
      <c r="Y15" s="144"/>
      <c r="Z15" s="145">
        <f>Table1[[#This Row],[Current Income (birds)]]+Table1[[#This Row],[Current Income (eggs)]]</f>
        <v>0</v>
      </c>
      <c r="AA15" s="146"/>
    </row>
    <row r="16" spans="1:27">
      <c r="A16" s="94">
        <v>13</v>
      </c>
      <c r="B16" s="95">
        <f t="shared" si="3"/>
        <v>45004</v>
      </c>
      <c r="C16" s="96">
        <f t="shared" si="4"/>
        <v>13</v>
      </c>
      <c r="D16" s="97">
        <f t="shared" si="5"/>
        <v>913</v>
      </c>
      <c r="E16" s="98" t="s">
        <v>43</v>
      </c>
      <c r="F16" s="99">
        <v>420</v>
      </c>
      <c r="G16" s="100">
        <v>45</v>
      </c>
      <c r="H16" s="102">
        <v>100</v>
      </c>
      <c r="I16" s="114">
        <v>1</v>
      </c>
      <c r="J16" s="115">
        <f>I15+Table1[[#This Row],[Deaths]]</f>
        <v>1</v>
      </c>
      <c r="K16" s="116">
        <f t="shared" si="0"/>
        <v>912</v>
      </c>
      <c r="L16" s="117">
        <f t="shared" si="1"/>
        <v>109.529025191676</v>
      </c>
      <c r="M16" s="118">
        <f t="shared" si="6"/>
        <v>757.621806326291</v>
      </c>
      <c r="N16" s="119">
        <f t="shared" si="7"/>
        <v>700</v>
      </c>
      <c r="O16" s="120">
        <f t="shared" si="2"/>
        <v>42000</v>
      </c>
      <c r="P16" s="121">
        <f t="shared" si="8"/>
        <v>294000</v>
      </c>
      <c r="Q16" s="134">
        <f>N16/((K16*G16/1000)+SUM(S$4:S16))</f>
        <v>17.056530214425</v>
      </c>
      <c r="R16" s="135"/>
      <c r="S16" s="136"/>
      <c r="T16" s="137"/>
      <c r="U16" s="138"/>
      <c r="V16" s="139"/>
      <c r="W16" s="139"/>
      <c r="X16" s="139"/>
      <c r="Y16" s="144"/>
      <c r="Z16" s="145">
        <f>Table1[[#This Row],[Current Income (birds)]]+Table1[[#This Row],[Current Income (eggs)]]</f>
        <v>0</v>
      </c>
      <c r="AA16" s="146"/>
    </row>
    <row r="17" spans="1:27">
      <c r="A17" s="94">
        <v>14</v>
      </c>
      <c r="B17" s="95">
        <f t="shared" si="3"/>
        <v>45005</v>
      </c>
      <c r="C17" s="96">
        <f t="shared" si="4"/>
        <v>14</v>
      </c>
      <c r="D17" s="97">
        <f t="shared" si="5"/>
        <v>912</v>
      </c>
      <c r="E17" s="98" t="s">
        <v>43</v>
      </c>
      <c r="F17" s="99">
        <v>420</v>
      </c>
      <c r="G17" s="100">
        <v>45</v>
      </c>
      <c r="H17" s="102">
        <v>100</v>
      </c>
      <c r="I17" s="114">
        <v>1</v>
      </c>
      <c r="J17" s="115">
        <f>I16+Table1[[#This Row],[Deaths]]</f>
        <v>2</v>
      </c>
      <c r="K17" s="116">
        <f t="shared" si="0"/>
        <v>911</v>
      </c>
      <c r="L17" s="117">
        <f t="shared" si="1"/>
        <v>109.649122807018</v>
      </c>
      <c r="M17" s="118">
        <f t="shared" si="6"/>
        <v>867.270929133309</v>
      </c>
      <c r="N17" s="119">
        <f t="shared" si="7"/>
        <v>800</v>
      </c>
      <c r="O17" s="120">
        <f t="shared" si="2"/>
        <v>42000</v>
      </c>
      <c r="P17" s="121">
        <f t="shared" si="8"/>
        <v>336000</v>
      </c>
      <c r="Q17" s="134">
        <f>N17/((K17*G17/1000)+SUM(S$4:S17))</f>
        <v>19.5145749481644</v>
      </c>
      <c r="R17" s="135"/>
      <c r="S17" s="136"/>
      <c r="T17" s="137"/>
      <c r="U17" s="138"/>
      <c r="V17" s="139"/>
      <c r="W17" s="139"/>
      <c r="X17" s="139"/>
      <c r="Y17" s="144"/>
      <c r="Z17" s="145">
        <f>Table1[[#This Row],[Current Income (birds)]]+Table1[[#This Row],[Current Income (eggs)]]</f>
        <v>0</v>
      </c>
      <c r="AA17" s="146"/>
    </row>
    <row r="18" spans="1:27">
      <c r="A18" s="94">
        <v>15</v>
      </c>
      <c r="B18" s="95">
        <f t="shared" si="3"/>
        <v>45006</v>
      </c>
      <c r="C18" s="96">
        <f t="shared" si="4"/>
        <v>15</v>
      </c>
      <c r="D18" s="97">
        <f t="shared" si="5"/>
        <v>911</v>
      </c>
      <c r="E18" s="98" t="s">
        <v>43</v>
      </c>
      <c r="F18" s="99">
        <v>420</v>
      </c>
      <c r="G18" s="100">
        <v>45</v>
      </c>
      <c r="H18" s="102">
        <v>100</v>
      </c>
      <c r="I18" s="114">
        <v>0</v>
      </c>
      <c r="J18" s="115">
        <f>I17+Table1[[#This Row],[Deaths]]</f>
        <v>1</v>
      </c>
      <c r="K18" s="116">
        <f t="shared" si="0"/>
        <v>911</v>
      </c>
      <c r="L18" s="117">
        <f t="shared" si="1"/>
        <v>109.769484083425</v>
      </c>
      <c r="M18" s="118">
        <f t="shared" si="6"/>
        <v>977.040413216733</v>
      </c>
      <c r="N18" s="119">
        <f t="shared" si="7"/>
        <v>900</v>
      </c>
      <c r="O18" s="120">
        <f t="shared" si="2"/>
        <v>42000</v>
      </c>
      <c r="P18" s="121">
        <f t="shared" si="8"/>
        <v>378000</v>
      </c>
      <c r="Q18" s="134">
        <f>N18/((K18*G18/1000)+SUM(S$4:S18))</f>
        <v>21.953896816685</v>
      </c>
      <c r="R18" s="135"/>
      <c r="S18" s="136"/>
      <c r="T18" s="137"/>
      <c r="U18" s="138"/>
      <c r="V18" s="139"/>
      <c r="W18" s="139"/>
      <c r="X18" s="139"/>
      <c r="Y18" s="144"/>
      <c r="Z18" s="145">
        <f>Table1[[#This Row],[Current Income (birds)]]+Table1[[#This Row],[Current Income (eggs)]]</f>
        <v>0</v>
      </c>
      <c r="AA18" s="146"/>
    </row>
    <row r="19" spans="1:27">
      <c r="A19" s="94">
        <v>16</v>
      </c>
      <c r="B19" s="95">
        <f t="shared" si="3"/>
        <v>45007</v>
      </c>
      <c r="C19" s="96">
        <f t="shared" si="4"/>
        <v>16</v>
      </c>
      <c r="D19" s="97">
        <f t="shared" si="5"/>
        <v>911</v>
      </c>
      <c r="E19" s="98" t="s">
        <v>43</v>
      </c>
      <c r="F19" s="99">
        <v>420</v>
      </c>
      <c r="G19" s="100">
        <v>45</v>
      </c>
      <c r="H19" s="102">
        <v>100</v>
      </c>
      <c r="I19" s="114">
        <v>0</v>
      </c>
      <c r="J19" s="115">
        <f>I18+Table1[[#This Row],[Deaths]]</f>
        <v>0</v>
      </c>
      <c r="K19" s="116">
        <f t="shared" si="0"/>
        <v>911</v>
      </c>
      <c r="L19" s="117">
        <f t="shared" si="1"/>
        <v>109.769484083425</v>
      </c>
      <c r="M19" s="118">
        <f t="shared" si="6"/>
        <v>1086.80989730016</v>
      </c>
      <c r="N19" s="119">
        <f t="shared" si="7"/>
        <v>1000</v>
      </c>
      <c r="O19" s="120">
        <f t="shared" si="2"/>
        <v>42000</v>
      </c>
      <c r="P19" s="121">
        <f t="shared" si="8"/>
        <v>420000</v>
      </c>
      <c r="Q19" s="134">
        <f>N19/((K19*G19/1000)+SUM(S$4:S19))</f>
        <v>24.3932186852055</v>
      </c>
      <c r="R19" s="135"/>
      <c r="S19" s="136"/>
      <c r="T19" s="137"/>
      <c r="U19" s="138"/>
      <c r="V19" s="139"/>
      <c r="W19" s="139"/>
      <c r="X19" s="139"/>
      <c r="Y19" s="144"/>
      <c r="Z19" s="145">
        <f>Table1[[#This Row],[Current Income (birds)]]+Table1[[#This Row],[Current Income (eggs)]]</f>
        <v>0</v>
      </c>
      <c r="AA19" s="146"/>
    </row>
    <row r="20" spans="1:27">
      <c r="A20" s="94">
        <v>17</v>
      </c>
      <c r="B20" s="95">
        <f t="shared" si="3"/>
        <v>45008</v>
      </c>
      <c r="C20" s="96">
        <f t="shared" si="4"/>
        <v>17</v>
      </c>
      <c r="D20" s="97">
        <f t="shared" si="5"/>
        <v>911</v>
      </c>
      <c r="E20" s="98" t="s">
        <v>43</v>
      </c>
      <c r="F20" s="99">
        <v>400</v>
      </c>
      <c r="G20" s="100">
        <v>45</v>
      </c>
      <c r="H20" s="102">
        <v>100</v>
      </c>
      <c r="I20" s="114">
        <v>0</v>
      </c>
      <c r="J20" s="115">
        <f>I19+Table1[[#This Row],[Deaths]]</f>
        <v>0</v>
      </c>
      <c r="K20" s="116">
        <f t="shared" si="0"/>
        <v>911</v>
      </c>
      <c r="L20" s="117">
        <f t="shared" si="1"/>
        <v>109.769484083425</v>
      </c>
      <c r="M20" s="118">
        <f t="shared" si="6"/>
        <v>1196.57938138358</v>
      </c>
      <c r="N20" s="119">
        <f t="shared" si="7"/>
        <v>1100</v>
      </c>
      <c r="O20" s="120">
        <f t="shared" si="2"/>
        <v>40000</v>
      </c>
      <c r="P20" s="121">
        <f t="shared" si="8"/>
        <v>460000</v>
      </c>
      <c r="Q20" s="134">
        <f>N20/((K20*G20/1000)+SUM(S$4:S20))</f>
        <v>26.8325405537261</v>
      </c>
      <c r="R20" s="135"/>
      <c r="S20" s="136"/>
      <c r="T20" s="137"/>
      <c r="U20" s="138"/>
      <c r="V20" s="139"/>
      <c r="W20" s="139"/>
      <c r="X20" s="139"/>
      <c r="Y20" s="144"/>
      <c r="Z20" s="145">
        <f>Table1[[#This Row],[Current Income (birds)]]+Table1[[#This Row],[Current Income (eggs)]]</f>
        <v>0</v>
      </c>
      <c r="AA20" s="146"/>
    </row>
    <row r="21" spans="1:27">
      <c r="A21" s="94">
        <v>18</v>
      </c>
      <c r="B21" s="95">
        <f t="shared" si="3"/>
        <v>45009</v>
      </c>
      <c r="C21" s="96">
        <f t="shared" si="4"/>
        <v>18</v>
      </c>
      <c r="D21" s="97">
        <f t="shared" si="5"/>
        <v>911</v>
      </c>
      <c r="E21" s="98" t="s">
        <v>43</v>
      </c>
      <c r="F21" s="99">
        <v>400</v>
      </c>
      <c r="G21" s="100">
        <v>45</v>
      </c>
      <c r="H21" s="102">
        <v>100</v>
      </c>
      <c r="I21" s="114">
        <v>0</v>
      </c>
      <c r="J21" s="115">
        <f>I20+Table1[[#This Row],[Deaths]]</f>
        <v>0</v>
      </c>
      <c r="K21" s="116">
        <f t="shared" si="0"/>
        <v>911</v>
      </c>
      <c r="L21" s="117">
        <f t="shared" si="1"/>
        <v>109.769484083425</v>
      </c>
      <c r="M21" s="118">
        <f t="shared" si="6"/>
        <v>1306.34886546701</v>
      </c>
      <c r="N21" s="119">
        <f t="shared" si="7"/>
        <v>1200</v>
      </c>
      <c r="O21" s="120">
        <f t="shared" si="2"/>
        <v>40000</v>
      </c>
      <c r="P21" s="121">
        <f t="shared" si="8"/>
        <v>500000</v>
      </c>
      <c r="Q21" s="134">
        <f>N21/((K21*G21/1000)+SUM(S$4:S21))</f>
        <v>29.2718624222466</v>
      </c>
      <c r="R21" s="135"/>
      <c r="S21" s="136"/>
      <c r="T21" s="137"/>
      <c r="U21" s="138"/>
      <c r="V21" s="139"/>
      <c r="W21" s="139"/>
      <c r="X21" s="139"/>
      <c r="Y21" s="144"/>
      <c r="Z21" s="145">
        <f>Table1[[#This Row],[Current Income (birds)]]+Table1[[#This Row],[Current Income (eggs)]]</f>
        <v>0</v>
      </c>
      <c r="AA21" s="146"/>
    </row>
    <row r="22" spans="1:27">
      <c r="A22" s="94">
        <v>19</v>
      </c>
      <c r="B22" s="95">
        <f t="shared" si="3"/>
        <v>45010</v>
      </c>
      <c r="C22" s="96">
        <f t="shared" si="4"/>
        <v>19</v>
      </c>
      <c r="D22" s="97">
        <f t="shared" si="5"/>
        <v>911</v>
      </c>
      <c r="E22" s="98" t="s">
        <v>43</v>
      </c>
      <c r="F22" s="99">
        <v>400</v>
      </c>
      <c r="G22" s="100">
        <v>45</v>
      </c>
      <c r="H22" s="102">
        <v>100</v>
      </c>
      <c r="I22" s="114">
        <v>4</v>
      </c>
      <c r="J22" s="115">
        <f>I21+Table1[[#This Row],[Deaths]]</f>
        <v>4</v>
      </c>
      <c r="K22" s="116">
        <f t="shared" si="0"/>
        <v>907</v>
      </c>
      <c r="L22" s="117">
        <f t="shared" si="1"/>
        <v>109.769484083425</v>
      </c>
      <c r="M22" s="118">
        <f t="shared" si="6"/>
        <v>1416.11834955043</v>
      </c>
      <c r="N22" s="119">
        <f t="shared" si="7"/>
        <v>1300</v>
      </c>
      <c r="O22" s="120">
        <f t="shared" si="2"/>
        <v>40000</v>
      </c>
      <c r="P22" s="121">
        <f t="shared" si="8"/>
        <v>540000</v>
      </c>
      <c r="Q22" s="134">
        <f>N22/((K22*G22/1000)+SUM(S$4:S22))</f>
        <v>31.8510351586427</v>
      </c>
      <c r="R22" s="135"/>
      <c r="S22" s="136"/>
      <c r="T22" s="137"/>
      <c r="U22" s="138"/>
      <c r="V22" s="139"/>
      <c r="W22" s="139"/>
      <c r="X22" s="139"/>
      <c r="Y22" s="144"/>
      <c r="Z22" s="145">
        <f>Table1[[#This Row],[Current Income (birds)]]+Table1[[#This Row],[Current Income (eggs)]]</f>
        <v>0</v>
      </c>
      <c r="AA22" s="146"/>
    </row>
    <row r="23" spans="1:27">
      <c r="A23" s="94">
        <v>20</v>
      </c>
      <c r="B23" s="95">
        <f t="shared" si="3"/>
        <v>45011</v>
      </c>
      <c r="C23" s="96">
        <f t="shared" si="4"/>
        <v>20</v>
      </c>
      <c r="D23" s="97">
        <f t="shared" si="5"/>
        <v>907</v>
      </c>
      <c r="E23" s="98" t="s">
        <v>43</v>
      </c>
      <c r="F23" s="99">
        <v>400</v>
      </c>
      <c r="G23" s="100">
        <v>45</v>
      </c>
      <c r="H23" s="102">
        <v>100</v>
      </c>
      <c r="I23" s="114">
        <v>0</v>
      </c>
      <c r="J23" s="115">
        <f>I22+Table1[[#This Row],[Deaths]]</f>
        <v>4</v>
      </c>
      <c r="K23" s="116">
        <f t="shared" si="0"/>
        <v>907</v>
      </c>
      <c r="L23" s="117">
        <f t="shared" si="1"/>
        <v>110.253583241455</v>
      </c>
      <c r="M23" s="118">
        <f t="shared" si="6"/>
        <v>1526.37193279189</v>
      </c>
      <c r="N23" s="119">
        <f t="shared" si="7"/>
        <v>1400</v>
      </c>
      <c r="O23" s="120">
        <f t="shared" si="2"/>
        <v>40000</v>
      </c>
      <c r="P23" s="121">
        <f t="shared" si="8"/>
        <v>580000</v>
      </c>
      <c r="Q23" s="134">
        <f>N23/((K23*G23/1000)+SUM(S$4:S23))</f>
        <v>34.3011147862306</v>
      </c>
      <c r="R23" s="135"/>
      <c r="S23" s="136"/>
      <c r="T23" s="137"/>
      <c r="U23" s="138"/>
      <c r="V23" s="139"/>
      <c r="W23" s="139"/>
      <c r="X23" s="139"/>
      <c r="Y23" s="144"/>
      <c r="Z23" s="145">
        <f>Table1[[#This Row],[Current Income (birds)]]+Table1[[#This Row],[Current Income (eggs)]]</f>
        <v>0</v>
      </c>
      <c r="AA23" s="146"/>
    </row>
    <row r="24" spans="1:27">
      <c r="A24" s="94">
        <v>21</v>
      </c>
      <c r="B24" s="95">
        <f t="shared" si="3"/>
        <v>45012</v>
      </c>
      <c r="C24" s="96">
        <f t="shared" si="4"/>
        <v>21</v>
      </c>
      <c r="D24" s="97">
        <f t="shared" si="5"/>
        <v>907</v>
      </c>
      <c r="E24" s="98" t="s">
        <v>43</v>
      </c>
      <c r="F24" s="99">
        <v>400</v>
      </c>
      <c r="G24" s="100">
        <v>45</v>
      </c>
      <c r="H24" s="102">
        <v>100</v>
      </c>
      <c r="I24" s="114">
        <v>0</v>
      </c>
      <c r="J24" s="115">
        <f>I23+Table1[[#This Row],[Deaths]]</f>
        <v>0</v>
      </c>
      <c r="K24" s="116">
        <f t="shared" si="0"/>
        <v>907</v>
      </c>
      <c r="L24" s="117">
        <f t="shared" si="1"/>
        <v>110.253583241455</v>
      </c>
      <c r="M24" s="118">
        <f t="shared" si="6"/>
        <v>1636.62551603334</v>
      </c>
      <c r="N24" s="119">
        <f t="shared" si="7"/>
        <v>1500</v>
      </c>
      <c r="O24" s="120">
        <f t="shared" si="2"/>
        <v>40000</v>
      </c>
      <c r="P24" s="121">
        <f t="shared" si="8"/>
        <v>620000</v>
      </c>
      <c r="Q24" s="134">
        <f>N24/((K24*G24/1000)+SUM(S$4:S24))</f>
        <v>36.7511944138185</v>
      </c>
      <c r="R24" s="135"/>
      <c r="S24" s="136"/>
      <c r="T24" s="137"/>
      <c r="U24" s="138"/>
      <c r="V24" s="139"/>
      <c r="W24" s="139"/>
      <c r="X24" s="139"/>
      <c r="Y24" s="144"/>
      <c r="Z24" s="145">
        <f>Table1[[#This Row],[Current Income (birds)]]+Table1[[#This Row],[Current Income (eggs)]]</f>
        <v>0</v>
      </c>
      <c r="AA24" s="146"/>
    </row>
    <row r="25" spans="1:27">
      <c r="A25" s="94">
        <v>22</v>
      </c>
      <c r="B25" s="95">
        <f t="shared" si="3"/>
        <v>45013</v>
      </c>
      <c r="C25" s="96">
        <f t="shared" si="4"/>
        <v>22</v>
      </c>
      <c r="D25" s="97">
        <f t="shared" si="5"/>
        <v>907</v>
      </c>
      <c r="E25" s="98" t="s">
        <v>43</v>
      </c>
      <c r="F25" s="99">
        <v>340</v>
      </c>
      <c r="G25" s="100">
        <v>45</v>
      </c>
      <c r="H25" s="102">
        <v>100</v>
      </c>
      <c r="I25" s="114">
        <v>0</v>
      </c>
      <c r="J25" s="115">
        <f>I24+Table1[[#This Row],[Deaths]]</f>
        <v>0</v>
      </c>
      <c r="K25" s="116">
        <f t="shared" si="0"/>
        <v>907</v>
      </c>
      <c r="L25" s="117">
        <f t="shared" si="1"/>
        <v>110.253583241455</v>
      </c>
      <c r="M25" s="118">
        <f t="shared" si="6"/>
        <v>1746.8790992748</v>
      </c>
      <c r="N25" s="119">
        <f t="shared" si="7"/>
        <v>1600</v>
      </c>
      <c r="O25" s="120">
        <f t="shared" si="2"/>
        <v>34000</v>
      </c>
      <c r="P25" s="121">
        <f t="shared" si="8"/>
        <v>654000</v>
      </c>
      <c r="Q25" s="134">
        <f>N25/((K25*G25/1000)+SUM(S$4:S25))</f>
        <v>39.2012740414064</v>
      </c>
      <c r="R25" s="135"/>
      <c r="S25" s="136"/>
      <c r="T25" s="137"/>
      <c r="U25" s="138"/>
      <c r="V25" s="139"/>
      <c r="W25" s="139"/>
      <c r="X25" s="139"/>
      <c r="Y25" s="144"/>
      <c r="Z25" s="145">
        <f>Table1[[#This Row],[Current Income (birds)]]+Table1[[#This Row],[Current Income (eggs)]]</f>
        <v>0</v>
      </c>
      <c r="AA25" s="146"/>
    </row>
    <row r="26" spans="1:27">
      <c r="A26" s="94">
        <v>23</v>
      </c>
      <c r="B26" s="95">
        <f t="shared" si="3"/>
        <v>45014</v>
      </c>
      <c r="C26" s="96">
        <f t="shared" si="4"/>
        <v>23</v>
      </c>
      <c r="D26" s="97">
        <f t="shared" si="5"/>
        <v>907</v>
      </c>
      <c r="E26" s="98" t="s">
        <v>43</v>
      </c>
      <c r="F26" s="99">
        <v>340</v>
      </c>
      <c r="G26" s="100">
        <v>45</v>
      </c>
      <c r="H26" s="102">
        <v>100</v>
      </c>
      <c r="I26" s="114">
        <v>2</v>
      </c>
      <c r="J26" s="115">
        <f>I25+Table1[[#This Row],[Deaths]]</f>
        <v>2</v>
      </c>
      <c r="K26" s="116">
        <f t="shared" si="0"/>
        <v>905</v>
      </c>
      <c r="L26" s="117">
        <f t="shared" si="1"/>
        <v>110.253583241455</v>
      </c>
      <c r="M26" s="118">
        <f t="shared" si="6"/>
        <v>1857.13268251625</v>
      </c>
      <c r="N26" s="119">
        <f t="shared" si="7"/>
        <v>1700</v>
      </c>
      <c r="O26" s="120">
        <f t="shared" si="2"/>
        <v>34000</v>
      </c>
      <c r="P26" s="121">
        <f t="shared" si="8"/>
        <v>688000</v>
      </c>
      <c r="Q26" s="134">
        <f>N26/((K26*G26/1000)+SUM(S$4:S26))</f>
        <v>41.743400859423</v>
      </c>
      <c r="R26" s="135"/>
      <c r="S26" s="136"/>
      <c r="T26" s="137"/>
      <c r="U26" s="138"/>
      <c r="V26" s="139"/>
      <c r="W26" s="139"/>
      <c r="X26" s="139"/>
      <c r="Y26" s="144"/>
      <c r="Z26" s="145">
        <f>Table1[[#This Row],[Current Income (birds)]]+Table1[[#This Row],[Current Income (eggs)]]</f>
        <v>0</v>
      </c>
      <c r="AA26" s="146"/>
    </row>
    <row r="27" spans="1:27">
      <c r="A27" s="94">
        <v>24</v>
      </c>
      <c r="B27" s="95">
        <f t="shared" si="3"/>
        <v>45015</v>
      </c>
      <c r="C27" s="96">
        <f t="shared" si="4"/>
        <v>24</v>
      </c>
      <c r="D27" s="97">
        <f t="shared" si="5"/>
        <v>905</v>
      </c>
      <c r="E27" s="98" t="s">
        <v>43</v>
      </c>
      <c r="F27" s="99">
        <v>340</v>
      </c>
      <c r="G27" s="100">
        <v>45</v>
      </c>
      <c r="H27" s="102">
        <v>100</v>
      </c>
      <c r="I27" s="114">
        <v>0</v>
      </c>
      <c r="J27" s="115">
        <f>I26+Table1[[#This Row],[Deaths]]</f>
        <v>2</v>
      </c>
      <c r="K27" s="116">
        <f t="shared" si="0"/>
        <v>905</v>
      </c>
      <c r="L27" s="117">
        <f t="shared" si="1"/>
        <v>110.497237569061</v>
      </c>
      <c r="M27" s="118">
        <f t="shared" si="6"/>
        <v>1967.62992008532</v>
      </c>
      <c r="N27" s="119">
        <f t="shared" si="7"/>
        <v>1800</v>
      </c>
      <c r="O27" s="120">
        <f t="shared" si="2"/>
        <v>34000</v>
      </c>
      <c r="P27" s="121">
        <f t="shared" si="8"/>
        <v>722000</v>
      </c>
      <c r="Q27" s="134">
        <f>N27/((K27*G27/1000)+SUM(S$4:S27))</f>
        <v>44.1988950276243</v>
      </c>
      <c r="R27" s="135"/>
      <c r="S27" s="136"/>
      <c r="T27" s="137"/>
      <c r="U27" s="138"/>
      <c r="V27" s="139"/>
      <c r="W27" s="139"/>
      <c r="X27" s="139"/>
      <c r="Y27" s="144"/>
      <c r="Z27" s="145">
        <f>Table1[[#This Row],[Current Income (birds)]]+Table1[[#This Row],[Current Income (eggs)]]</f>
        <v>0</v>
      </c>
      <c r="AA27" s="146"/>
    </row>
    <row r="28" spans="1:27">
      <c r="A28" s="94">
        <v>25</v>
      </c>
      <c r="B28" s="95">
        <f t="shared" si="3"/>
        <v>45016</v>
      </c>
      <c r="C28" s="96">
        <f t="shared" si="4"/>
        <v>25</v>
      </c>
      <c r="D28" s="97">
        <f t="shared" si="5"/>
        <v>905</v>
      </c>
      <c r="E28" s="98" t="s">
        <v>43</v>
      </c>
      <c r="F28" s="99">
        <v>340</v>
      </c>
      <c r="G28" s="100">
        <v>45</v>
      </c>
      <c r="H28" s="102">
        <v>100</v>
      </c>
      <c r="I28" s="114">
        <v>0</v>
      </c>
      <c r="J28" s="115">
        <f>I27+Table1[[#This Row],[Deaths]]</f>
        <v>0</v>
      </c>
      <c r="K28" s="116">
        <f t="shared" si="0"/>
        <v>905</v>
      </c>
      <c r="L28" s="117">
        <f t="shared" si="1"/>
        <v>110.497237569061</v>
      </c>
      <c r="M28" s="118">
        <f t="shared" si="6"/>
        <v>2078.12715765438</v>
      </c>
      <c r="N28" s="119">
        <f t="shared" si="7"/>
        <v>1900</v>
      </c>
      <c r="O28" s="120">
        <f t="shared" si="2"/>
        <v>34000</v>
      </c>
      <c r="P28" s="121">
        <f t="shared" si="8"/>
        <v>756000</v>
      </c>
      <c r="Q28" s="134">
        <f>N28/((K28*G28/1000)+SUM(S$4:S28))</f>
        <v>46.6543891958257</v>
      </c>
      <c r="R28" s="135"/>
      <c r="S28" s="136"/>
      <c r="T28" s="137"/>
      <c r="U28" s="138"/>
      <c r="V28" s="139"/>
      <c r="W28" s="139"/>
      <c r="X28" s="139"/>
      <c r="Y28" s="144"/>
      <c r="Z28" s="145">
        <f>Table1[[#This Row],[Current Income (birds)]]+Table1[[#This Row],[Current Income (eggs)]]</f>
        <v>0</v>
      </c>
      <c r="AA28" s="146"/>
    </row>
    <row r="29" spans="1:27">
      <c r="A29" s="94">
        <v>26</v>
      </c>
      <c r="B29" s="95">
        <f t="shared" si="3"/>
        <v>45017</v>
      </c>
      <c r="C29" s="96">
        <f t="shared" si="4"/>
        <v>26</v>
      </c>
      <c r="D29" s="97">
        <f t="shared" si="5"/>
        <v>905</v>
      </c>
      <c r="E29" s="98" t="s">
        <v>43</v>
      </c>
      <c r="F29" s="99">
        <v>340</v>
      </c>
      <c r="G29" s="100">
        <v>45</v>
      </c>
      <c r="H29" s="102">
        <v>100</v>
      </c>
      <c r="I29" s="114">
        <v>0</v>
      </c>
      <c r="J29" s="115">
        <f>I28+Table1[[#This Row],[Deaths]]</f>
        <v>0</v>
      </c>
      <c r="K29" s="116">
        <f t="shared" si="0"/>
        <v>905</v>
      </c>
      <c r="L29" s="117">
        <f t="shared" si="1"/>
        <v>110.497237569061</v>
      </c>
      <c r="M29" s="118">
        <f t="shared" si="6"/>
        <v>2188.62439522344</v>
      </c>
      <c r="N29" s="119">
        <f t="shared" si="7"/>
        <v>2000</v>
      </c>
      <c r="O29" s="120">
        <f t="shared" si="2"/>
        <v>34000</v>
      </c>
      <c r="P29" s="121">
        <f t="shared" si="8"/>
        <v>790000</v>
      </c>
      <c r="Q29" s="134">
        <f>N29/((K29*G29/1000)+SUM(S$4:S29))</f>
        <v>49.109883364027</v>
      </c>
      <c r="R29" s="135"/>
      <c r="S29" s="136"/>
      <c r="T29" s="137"/>
      <c r="U29" s="138"/>
      <c r="V29" s="139"/>
      <c r="W29" s="139"/>
      <c r="X29" s="139"/>
      <c r="Y29" s="144"/>
      <c r="Z29" s="145">
        <f>Table1[[#This Row],[Current Income (birds)]]+Table1[[#This Row],[Current Income (eggs)]]</f>
        <v>0</v>
      </c>
      <c r="AA29" s="146"/>
    </row>
    <row r="30" spans="1:27">
      <c r="A30" s="94">
        <v>27</v>
      </c>
      <c r="B30" s="95">
        <f t="shared" si="3"/>
        <v>45018</v>
      </c>
      <c r="C30" s="96">
        <f t="shared" si="4"/>
        <v>27</v>
      </c>
      <c r="D30" s="97">
        <f t="shared" si="5"/>
        <v>905</v>
      </c>
      <c r="E30" s="98" t="s">
        <v>43</v>
      </c>
      <c r="F30" s="99">
        <v>340</v>
      </c>
      <c r="G30" s="100">
        <v>45</v>
      </c>
      <c r="H30" s="102">
        <v>125</v>
      </c>
      <c r="I30" s="114">
        <v>0</v>
      </c>
      <c r="J30" s="115">
        <f>I29+Table1[[#This Row],[Deaths]]</f>
        <v>0</v>
      </c>
      <c r="K30" s="116">
        <f t="shared" si="0"/>
        <v>905</v>
      </c>
      <c r="L30" s="117">
        <f t="shared" si="1"/>
        <v>138.121546961326</v>
      </c>
      <c r="M30" s="118">
        <f t="shared" si="6"/>
        <v>2326.74594218476</v>
      </c>
      <c r="N30" s="119">
        <f t="shared" si="7"/>
        <v>2125</v>
      </c>
      <c r="O30" s="120">
        <f t="shared" si="2"/>
        <v>42500</v>
      </c>
      <c r="P30" s="121">
        <f t="shared" si="8"/>
        <v>832500</v>
      </c>
      <c r="Q30" s="134">
        <f>N30/((K30*G30/1000)+SUM(S$4:S30))</f>
        <v>52.1792510742787</v>
      </c>
      <c r="R30" s="135"/>
      <c r="S30" s="136"/>
      <c r="T30" s="137"/>
      <c r="U30" s="138"/>
      <c r="V30" s="139"/>
      <c r="W30" s="139"/>
      <c r="X30" s="139"/>
      <c r="Y30" s="144"/>
      <c r="Z30" s="145">
        <f>Table1[[#This Row],[Current Income (birds)]]+Table1[[#This Row],[Current Income (eggs)]]</f>
        <v>0</v>
      </c>
      <c r="AA30" s="146"/>
    </row>
    <row r="31" spans="1:27">
      <c r="A31" s="94">
        <v>28</v>
      </c>
      <c r="B31" s="95">
        <f t="shared" si="3"/>
        <v>45019</v>
      </c>
      <c r="C31" s="96">
        <f t="shared" si="4"/>
        <v>28</v>
      </c>
      <c r="D31" s="97">
        <f t="shared" si="5"/>
        <v>905</v>
      </c>
      <c r="E31" s="98" t="s">
        <v>43</v>
      </c>
      <c r="F31" s="99">
        <v>340</v>
      </c>
      <c r="G31" s="100">
        <v>45</v>
      </c>
      <c r="H31" s="102">
        <v>125</v>
      </c>
      <c r="I31" s="114">
        <v>2</v>
      </c>
      <c r="J31" s="115">
        <f>I30+Table1[[#This Row],[Deaths]]</f>
        <v>2</v>
      </c>
      <c r="K31" s="116">
        <f t="shared" si="0"/>
        <v>903</v>
      </c>
      <c r="L31" s="117">
        <f t="shared" si="1"/>
        <v>138.121546961326</v>
      </c>
      <c r="M31" s="118">
        <f t="shared" si="6"/>
        <v>2464.86748914609</v>
      </c>
      <c r="N31" s="119">
        <f t="shared" si="7"/>
        <v>2250</v>
      </c>
      <c r="O31" s="120">
        <f t="shared" si="2"/>
        <v>42500</v>
      </c>
      <c r="P31" s="121">
        <f t="shared" si="8"/>
        <v>875000</v>
      </c>
      <c r="Q31" s="134">
        <f>N31/((K31*G31/1000)+SUM(S$4:S31))</f>
        <v>55.3709856035437</v>
      </c>
      <c r="R31" s="135"/>
      <c r="S31" s="136"/>
      <c r="T31" s="137"/>
      <c r="U31" s="138"/>
      <c r="V31" s="139"/>
      <c r="W31" s="139"/>
      <c r="X31" s="139"/>
      <c r="Y31" s="144"/>
      <c r="Z31" s="145">
        <f>Table1[[#This Row],[Current Income (birds)]]+Table1[[#This Row],[Current Income (eggs)]]</f>
        <v>0</v>
      </c>
      <c r="AA31" s="146"/>
    </row>
    <row r="32" spans="1:27">
      <c r="A32" s="94">
        <v>29</v>
      </c>
      <c r="B32" s="95">
        <f t="shared" si="3"/>
        <v>45020</v>
      </c>
      <c r="C32" s="96">
        <f t="shared" si="4"/>
        <v>29</v>
      </c>
      <c r="D32" s="97">
        <f t="shared" si="5"/>
        <v>903</v>
      </c>
      <c r="E32" s="98" t="s">
        <v>43</v>
      </c>
      <c r="F32" s="99">
        <v>340</v>
      </c>
      <c r="G32" s="100">
        <v>45</v>
      </c>
      <c r="H32" s="102">
        <v>125</v>
      </c>
      <c r="I32" s="114">
        <v>0</v>
      </c>
      <c r="J32" s="115">
        <f>I31+Table1[[#This Row],[Deaths]]</f>
        <v>2</v>
      </c>
      <c r="K32" s="116">
        <f t="shared" si="0"/>
        <v>903</v>
      </c>
      <c r="L32" s="117">
        <f t="shared" si="1"/>
        <v>138.427464008859</v>
      </c>
      <c r="M32" s="118">
        <f t="shared" si="6"/>
        <v>2603.29495315495</v>
      </c>
      <c r="N32" s="119">
        <f t="shared" si="7"/>
        <v>2375</v>
      </c>
      <c r="O32" s="120">
        <f t="shared" si="2"/>
        <v>42500</v>
      </c>
      <c r="P32" s="121">
        <f t="shared" si="8"/>
        <v>917500</v>
      </c>
      <c r="Q32" s="134">
        <f>N32/((K32*G32/1000)+SUM(S$4:S32))</f>
        <v>58.4471514704073</v>
      </c>
      <c r="R32" s="135"/>
      <c r="S32" s="136"/>
      <c r="T32" s="137"/>
      <c r="U32" s="138"/>
      <c r="V32" s="139"/>
      <c r="W32" s="139"/>
      <c r="X32" s="139"/>
      <c r="Y32" s="144"/>
      <c r="Z32" s="145">
        <f>Table1[[#This Row],[Current Income (birds)]]+Table1[[#This Row],[Current Income (eggs)]]</f>
        <v>0</v>
      </c>
      <c r="AA32" s="146"/>
    </row>
    <row r="33" spans="1:27">
      <c r="A33" s="94">
        <v>30</v>
      </c>
      <c r="B33" s="95">
        <f t="shared" si="3"/>
        <v>45021</v>
      </c>
      <c r="C33" s="96">
        <f t="shared" si="4"/>
        <v>30</v>
      </c>
      <c r="D33" s="97">
        <f t="shared" si="5"/>
        <v>903</v>
      </c>
      <c r="E33" s="98" t="s">
        <v>43</v>
      </c>
      <c r="F33" s="99">
        <v>340</v>
      </c>
      <c r="G33" s="100">
        <v>45</v>
      </c>
      <c r="H33" s="102">
        <v>125</v>
      </c>
      <c r="I33" s="114">
        <v>0</v>
      </c>
      <c r="J33" s="115">
        <f>I32+Table1[[#This Row],[Deaths]]</f>
        <v>0</v>
      </c>
      <c r="K33" s="116">
        <f t="shared" si="0"/>
        <v>903</v>
      </c>
      <c r="L33" s="117">
        <f t="shared" si="1"/>
        <v>138.427464008859</v>
      </c>
      <c r="M33" s="118">
        <f t="shared" si="6"/>
        <v>2741.72241716381</v>
      </c>
      <c r="N33" s="119">
        <f t="shared" si="7"/>
        <v>2500</v>
      </c>
      <c r="O33" s="120">
        <f t="shared" si="2"/>
        <v>42500</v>
      </c>
      <c r="P33" s="121">
        <f t="shared" si="8"/>
        <v>960000</v>
      </c>
      <c r="Q33" s="134">
        <f>N33/((K33*G33/1000)+SUM(S$4:S33))</f>
        <v>61.5233173372708</v>
      </c>
      <c r="R33" s="135"/>
      <c r="S33" s="136"/>
      <c r="T33" s="137"/>
      <c r="U33" s="138"/>
      <c r="V33" s="139"/>
      <c r="W33" s="139"/>
      <c r="X33" s="139"/>
      <c r="Y33" s="144"/>
      <c r="Z33" s="145">
        <f>Table1[[#This Row],[Current Income (birds)]]+Table1[[#This Row],[Current Income (eggs)]]</f>
        <v>0</v>
      </c>
      <c r="AA33" s="146"/>
    </row>
    <row r="34" spans="1:27">
      <c r="A34" s="94">
        <v>31</v>
      </c>
      <c r="B34" s="95">
        <f t="shared" si="3"/>
        <v>45022</v>
      </c>
      <c r="C34" s="96">
        <f t="shared" si="4"/>
        <v>31</v>
      </c>
      <c r="D34" s="97">
        <f t="shared" si="5"/>
        <v>903</v>
      </c>
      <c r="E34" s="98" t="s">
        <v>43</v>
      </c>
      <c r="F34" s="99">
        <v>340</v>
      </c>
      <c r="G34" s="100">
        <v>45</v>
      </c>
      <c r="H34" s="102">
        <v>125</v>
      </c>
      <c r="I34" s="114">
        <v>0</v>
      </c>
      <c r="J34" s="115">
        <f>I33+Table1[[#This Row],[Deaths]]</f>
        <v>0</v>
      </c>
      <c r="K34" s="116">
        <f t="shared" si="0"/>
        <v>903</v>
      </c>
      <c r="L34" s="117">
        <f t="shared" si="1"/>
        <v>138.427464008859</v>
      </c>
      <c r="M34" s="118">
        <f t="shared" si="6"/>
        <v>2880.14988117267</v>
      </c>
      <c r="N34" s="119">
        <f t="shared" si="7"/>
        <v>2625</v>
      </c>
      <c r="O34" s="120">
        <f t="shared" si="2"/>
        <v>42500</v>
      </c>
      <c r="P34" s="121">
        <f t="shared" si="8"/>
        <v>1002500</v>
      </c>
      <c r="Q34" s="134">
        <f>N34/((K34*G34/1000)+SUM(S$4:S34))</f>
        <v>64.5994832041344</v>
      </c>
      <c r="R34" s="135"/>
      <c r="S34" s="136"/>
      <c r="T34" s="137"/>
      <c r="U34" s="138"/>
      <c r="V34" s="139"/>
      <c r="W34" s="139"/>
      <c r="X34" s="139"/>
      <c r="Y34" s="144"/>
      <c r="Z34" s="145">
        <f>Table1[[#This Row],[Current Income (birds)]]+Table1[[#This Row],[Current Income (eggs)]]</f>
        <v>0</v>
      </c>
      <c r="AA34" s="146"/>
    </row>
    <row r="35" spans="1:27">
      <c r="A35" s="94">
        <v>32</v>
      </c>
      <c r="B35" s="95">
        <f t="shared" si="3"/>
        <v>45023</v>
      </c>
      <c r="C35" s="96">
        <f t="shared" si="4"/>
        <v>32</v>
      </c>
      <c r="D35" s="97">
        <f t="shared" si="5"/>
        <v>903</v>
      </c>
      <c r="E35" s="98" t="s">
        <v>43</v>
      </c>
      <c r="F35" s="99">
        <v>340</v>
      </c>
      <c r="G35" s="100">
        <v>45</v>
      </c>
      <c r="H35" s="102">
        <v>125</v>
      </c>
      <c r="I35" s="114">
        <v>0</v>
      </c>
      <c r="J35" s="115">
        <f>I34+Table1[[#This Row],[Deaths]]</f>
        <v>0</v>
      </c>
      <c r="K35" s="116">
        <f t="shared" si="0"/>
        <v>903</v>
      </c>
      <c r="L35" s="117">
        <f t="shared" si="1"/>
        <v>138.427464008859</v>
      </c>
      <c r="M35" s="118">
        <f t="shared" si="6"/>
        <v>3018.57734518153</v>
      </c>
      <c r="N35" s="119">
        <f t="shared" si="7"/>
        <v>2750</v>
      </c>
      <c r="O35" s="120">
        <f t="shared" si="2"/>
        <v>42500</v>
      </c>
      <c r="P35" s="121">
        <f t="shared" si="8"/>
        <v>1045000</v>
      </c>
      <c r="Q35" s="134">
        <f>N35/((K35*G35/1000)+SUM(S$4:S35))</f>
        <v>67.6756490709979</v>
      </c>
      <c r="R35" s="135"/>
      <c r="S35" s="136"/>
      <c r="T35" s="137"/>
      <c r="U35" s="138"/>
      <c r="V35" s="139"/>
      <c r="W35" s="139"/>
      <c r="X35" s="139"/>
      <c r="Y35" s="144"/>
      <c r="Z35" s="145">
        <f>Table1[[#This Row],[Current Income (birds)]]+Table1[[#This Row],[Current Income (eggs)]]</f>
        <v>0</v>
      </c>
      <c r="AA35" s="146"/>
    </row>
    <row r="36" spans="1:27">
      <c r="A36" s="94">
        <v>33</v>
      </c>
      <c r="B36" s="95">
        <f t="shared" si="3"/>
        <v>45024</v>
      </c>
      <c r="C36" s="96">
        <f t="shared" si="4"/>
        <v>33</v>
      </c>
      <c r="D36" s="97">
        <f t="shared" si="5"/>
        <v>903</v>
      </c>
      <c r="E36" s="98" t="s">
        <v>43</v>
      </c>
      <c r="F36" s="99">
        <v>340</v>
      </c>
      <c r="G36" s="100">
        <v>1500</v>
      </c>
      <c r="H36" s="102">
        <v>125</v>
      </c>
      <c r="I36" s="114">
        <v>0</v>
      </c>
      <c r="J36" s="115">
        <f>I35+Table1[[#This Row],[Deaths]]</f>
        <v>0</v>
      </c>
      <c r="K36" s="116">
        <f t="shared" si="0"/>
        <v>903</v>
      </c>
      <c r="L36" s="117">
        <f t="shared" si="1"/>
        <v>138.427464008859</v>
      </c>
      <c r="M36" s="118">
        <f t="shared" si="6"/>
        <v>3157.00480919039</v>
      </c>
      <c r="N36" s="119">
        <f t="shared" si="7"/>
        <v>2875</v>
      </c>
      <c r="O36" s="120">
        <f t="shared" si="2"/>
        <v>42500</v>
      </c>
      <c r="P36" s="121">
        <f t="shared" si="8"/>
        <v>1087500</v>
      </c>
      <c r="Q36" s="134">
        <f>N36/((K36*G36/1000)+SUM(S$4:S36))</f>
        <v>2.12255444813584</v>
      </c>
      <c r="R36" s="135"/>
      <c r="S36" s="136"/>
      <c r="T36" s="137"/>
      <c r="U36" s="138"/>
      <c r="V36" s="139"/>
      <c r="W36" s="139"/>
      <c r="X36" s="139"/>
      <c r="Y36" s="144"/>
      <c r="Z36" s="145">
        <f>Table1[[#This Row],[Current Income (birds)]]+Table1[[#This Row],[Current Income (eggs)]]</f>
        <v>0</v>
      </c>
      <c r="AA36" s="146"/>
    </row>
    <row r="37" spans="1:27">
      <c r="A37" s="94">
        <v>34</v>
      </c>
      <c r="B37" s="95">
        <f t="shared" si="3"/>
        <v>45025</v>
      </c>
      <c r="C37" s="96">
        <f t="shared" si="4"/>
        <v>34</v>
      </c>
      <c r="D37" s="97">
        <f t="shared" si="5"/>
        <v>903</v>
      </c>
      <c r="E37" s="98" t="s">
        <v>43</v>
      </c>
      <c r="F37" s="99">
        <v>340</v>
      </c>
      <c r="G37" s="100">
        <v>1500</v>
      </c>
      <c r="H37" s="102">
        <v>125</v>
      </c>
      <c r="I37" s="114">
        <v>0</v>
      </c>
      <c r="J37" s="115">
        <f>I36+Table1[[#This Row],[Deaths]]</f>
        <v>0</v>
      </c>
      <c r="K37" s="116">
        <f t="shared" si="0"/>
        <v>903</v>
      </c>
      <c r="L37" s="117">
        <f t="shared" si="1"/>
        <v>138.427464008859</v>
      </c>
      <c r="M37" s="118">
        <f t="shared" si="6"/>
        <v>3295.43227319924</v>
      </c>
      <c r="N37" s="119">
        <f t="shared" si="7"/>
        <v>3000</v>
      </c>
      <c r="O37" s="120">
        <f t="shared" si="2"/>
        <v>42500</v>
      </c>
      <c r="P37" s="121">
        <f t="shared" si="8"/>
        <v>1130000</v>
      </c>
      <c r="Q37" s="134">
        <f>N37/((K37*G37/1000)+SUM(S$4:S37))</f>
        <v>2.21483942414175</v>
      </c>
      <c r="R37" s="135"/>
      <c r="S37" s="136"/>
      <c r="T37" s="137"/>
      <c r="U37" s="138"/>
      <c r="V37" s="139"/>
      <c r="W37" s="139"/>
      <c r="X37" s="139"/>
      <c r="Y37" s="144"/>
      <c r="Z37" s="145">
        <f>Table1[[#This Row],[Current Income (birds)]]+Table1[[#This Row],[Current Income (eggs)]]</f>
        <v>0</v>
      </c>
      <c r="AA37" s="146"/>
    </row>
    <row r="38" spans="1:27">
      <c r="A38" s="94">
        <v>35</v>
      </c>
      <c r="B38" s="95">
        <f t="shared" si="3"/>
        <v>45026</v>
      </c>
      <c r="C38" s="96">
        <f t="shared" si="4"/>
        <v>35</v>
      </c>
      <c r="D38" s="97">
        <f t="shared" si="5"/>
        <v>903</v>
      </c>
      <c r="E38" s="98" t="s">
        <v>43</v>
      </c>
      <c r="F38" s="99">
        <v>340</v>
      </c>
      <c r="G38" s="100">
        <v>1500</v>
      </c>
      <c r="H38" s="102">
        <v>125</v>
      </c>
      <c r="I38" s="114">
        <v>0</v>
      </c>
      <c r="J38" s="115">
        <f>I37+Table1[[#This Row],[Deaths]]</f>
        <v>0</v>
      </c>
      <c r="K38" s="116">
        <f t="shared" si="0"/>
        <v>903</v>
      </c>
      <c r="L38" s="117">
        <f t="shared" si="1"/>
        <v>138.427464008859</v>
      </c>
      <c r="M38" s="118">
        <f t="shared" si="6"/>
        <v>3433.8597372081</v>
      </c>
      <c r="N38" s="119">
        <f t="shared" ref="N38:N69" si="9">N37+H38</f>
        <v>3125</v>
      </c>
      <c r="O38" s="120">
        <f t="shared" si="2"/>
        <v>42500</v>
      </c>
      <c r="P38" s="121">
        <f t="shared" ref="P38:P69" si="10">P37+O38</f>
        <v>1172500</v>
      </c>
      <c r="Q38" s="134">
        <f>N38/((K38*G38/1000)+SUM(S$4:S38))</f>
        <v>2.30712440014766</v>
      </c>
      <c r="R38" s="135"/>
      <c r="S38" s="136"/>
      <c r="T38" s="137"/>
      <c r="U38" s="138"/>
      <c r="V38" s="139"/>
      <c r="W38" s="139"/>
      <c r="X38" s="139"/>
      <c r="Y38" s="144"/>
      <c r="Z38" s="145">
        <f>Table1[[#This Row],[Current Income (birds)]]+Table1[[#This Row],[Current Income (eggs)]]</f>
        <v>0</v>
      </c>
      <c r="AA38" s="146"/>
    </row>
    <row r="39" spans="1:27">
      <c r="A39" s="94">
        <v>36</v>
      </c>
      <c r="B39" s="95">
        <f t="shared" si="3"/>
        <v>45027</v>
      </c>
      <c r="C39" s="96">
        <f t="shared" si="4"/>
        <v>36</v>
      </c>
      <c r="D39" s="97">
        <f t="shared" si="5"/>
        <v>903</v>
      </c>
      <c r="E39" s="98" t="s">
        <v>43</v>
      </c>
      <c r="F39" s="99">
        <v>340</v>
      </c>
      <c r="G39" s="100">
        <v>1500</v>
      </c>
      <c r="H39" s="102">
        <v>125</v>
      </c>
      <c r="I39" s="114">
        <v>0</v>
      </c>
      <c r="J39" s="115">
        <f>I38+Table1[[#This Row],[Deaths]]</f>
        <v>0</v>
      </c>
      <c r="K39" s="116">
        <f t="shared" si="0"/>
        <v>903</v>
      </c>
      <c r="L39" s="117">
        <f t="shared" si="1"/>
        <v>138.427464008859</v>
      </c>
      <c r="M39" s="118">
        <f t="shared" si="6"/>
        <v>3572.28720121696</v>
      </c>
      <c r="N39" s="119">
        <f t="shared" si="9"/>
        <v>3250</v>
      </c>
      <c r="O39" s="120">
        <f t="shared" si="2"/>
        <v>42500</v>
      </c>
      <c r="P39" s="121">
        <f t="shared" si="10"/>
        <v>1215000</v>
      </c>
      <c r="Q39" s="134">
        <f>N39/((K39*G39/1000)+SUM(S$4:S39))</f>
        <v>2.39940937615356</v>
      </c>
      <c r="R39" s="135"/>
      <c r="S39" s="136"/>
      <c r="T39" s="137"/>
      <c r="U39" s="138"/>
      <c r="V39" s="139"/>
      <c r="W39" s="139"/>
      <c r="X39" s="139"/>
      <c r="Y39" s="144"/>
      <c r="Z39" s="145">
        <f>Table1[[#This Row],[Current Income (birds)]]+Table1[[#This Row],[Current Income (eggs)]]</f>
        <v>0</v>
      </c>
      <c r="AA39" s="146"/>
    </row>
    <row r="40" spans="1:27">
      <c r="A40" s="94">
        <v>37</v>
      </c>
      <c r="B40" s="95">
        <f t="shared" si="3"/>
        <v>45028</v>
      </c>
      <c r="C40" s="96">
        <f t="shared" si="4"/>
        <v>37</v>
      </c>
      <c r="D40" s="97">
        <f t="shared" si="5"/>
        <v>903</v>
      </c>
      <c r="E40" s="98" t="s">
        <v>43</v>
      </c>
      <c r="F40" s="99">
        <v>340</v>
      </c>
      <c r="G40" s="100">
        <v>1500</v>
      </c>
      <c r="H40" s="102">
        <v>125</v>
      </c>
      <c r="I40" s="114">
        <v>0</v>
      </c>
      <c r="J40" s="115">
        <f>I39+Table1[[#This Row],[Deaths]]</f>
        <v>0</v>
      </c>
      <c r="K40" s="116">
        <f t="shared" si="0"/>
        <v>903</v>
      </c>
      <c r="L40" s="117">
        <f t="shared" si="1"/>
        <v>138.427464008859</v>
      </c>
      <c r="M40" s="118">
        <f t="shared" si="6"/>
        <v>3710.71466522582</v>
      </c>
      <c r="N40" s="119">
        <f t="shared" si="9"/>
        <v>3375</v>
      </c>
      <c r="O40" s="120">
        <f t="shared" si="2"/>
        <v>42500</v>
      </c>
      <c r="P40" s="121">
        <f t="shared" si="10"/>
        <v>1257500</v>
      </c>
      <c r="Q40" s="134">
        <f>N40/((K40*G40/1000)+SUM(S$4:S40))</f>
        <v>2.49169435215947</v>
      </c>
      <c r="R40" s="135"/>
      <c r="S40" s="136"/>
      <c r="T40" s="137"/>
      <c r="U40" s="138"/>
      <c r="V40" s="139"/>
      <c r="W40" s="139"/>
      <c r="X40" s="139"/>
      <c r="Y40" s="144"/>
      <c r="Z40" s="145">
        <f>Table1[[#This Row],[Current Income (birds)]]+Table1[[#This Row],[Current Income (eggs)]]</f>
        <v>0</v>
      </c>
      <c r="AA40" s="146"/>
    </row>
    <row r="41" spans="1:27">
      <c r="A41" s="94">
        <v>38</v>
      </c>
      <c r="B41" s="95">
        <f t="shared" si="3"/>
        <v>45029</v>
      </c>
      <c r="C41" s="96">
        <f t="shared" si="4"/>
        <v>38</v>
      </c>
      <c r="D41" s="97">
        <f t="shared" si="5"/>
        <v>903</v>
      </c>
      <c r="E41" s="98" t="s">
        <v>43</v>
      </c>
      <c r="F41" s="99">
        <v>340</v>
      </c>
      <c r="G41" s="100">
        <v>1500</v>
      </c>
      <c r="H41" s="102">
        <v>150</v>
      </c>
      <c r="I41" s="114">
        <v>0</v>
      </c>
      <c r="J41" s="115">
        <f>I40+Table1[[#This Row],[Deaths]]</f>
        <v>0</v>
      </c>
      <c r="K41" s="116">
        <f t="shared" si="0"/>
        <v>903</v>
      </c>
      <c r="L41" s="117">
        <f t="shared" si="1"/>
        <v>166.112956810631</v>
      </c>
      <c r="M41" s="118">
        <f t="shared" si="6"/>
        <v>3876.82762203645</v>
      </c>
      <c r="N41" s="119">
        <f t="shared" si="9"/>
        <v>3525</v>
      </c>
      <c r="O41" s="120">
        <f t="shared" si="2"/>
        <v>51000</v>
      </c>
      <c r="P41" s="121">
        <f t="shared" si="10"/>
        <v>1308500</v>
      </c>
      <c r="Q41" s="134">
        <f>N41/((K41*G41/1000)+SUM(S$4:S41))</f>
        <v>2.60243632336656</v>
      </c>
      <c r="R41" s="135"/>
      <c r="S41" s="136"/>
      <c r="T41" s="137"/>
      <c r="U41" s="138"/>
      <c r="V41" s="139"/>
      <c r="W41" s="139"/>
      <c r="X41" s="139"/>
      <c r="Y41" s="144"/>
      <c r="Z41" s="145">
        <f>Table1[[#This Row],[Current Income (birds)]]+Table1[[#This Row],[Current Income (eggs)]]</f>
        <v>0</v>
      </c>
      <c r="AA41" s="146"/>
    </row>
    <row r="42" spans="1:27">
      <c r="A42" s="94">
        <v>39</v>
      </c>
      <c r="B42" s="95">
        <f t="shared" si="3"/>
        <v>45030</v>
      </c>
      <c r="C42" s="96">
        <f t="shared" si="4"/>
        <v>39</v>
      </c>
      <c r="D42" s="97">
        <f t="shared" si="5"/>
        <v>903</v>
      </c>
      <c r="E42" s="98" t="s">
        <v>43</v>
      </c>
      <c r="F42" s="99">
        <v>340</v>
      </c>
      <c r="G42" s="100">
        <v>1500</v>
      </c>
      <c r="H42" s="102">
        <v>125</v>
      </c>
      <c r="I42" s="114">
        <v>0</v>
      </c>
      <c r="J42" s="115">
        <f>I41+Table1[[#This Row],[Deaths]]</f>
        <v>0</v>
      </c>
      <c r="K42" s="116">
        <f t="shared" si="0"/>
        <v>903</v>
      </c>
      <c r="L42" s="117">
        <f t="shared" si="1"/>
        <v>138.427464008859</v>
      </c>
      <c r="M42" s="118">
        <f t="shared" si="6"/>
        <v>4015.25508604531</v>
      </c>
      <c r="N42" s="119">
        <f t="shared" si="9"/>
        <v>3650</v>
      </c>
      <c r="O42" s="120">
        <f t="shared" si="2"/>
        <v>42500</v>
      </c>
      <c r="P42" s="121">
        <f t="shared" si="10"/>
        <v>1351000</v>
      </c>
      <c r="Q42" s="134">
        <f>N42/((K42*G42/1000)+SUM(S$4:S42))</f>
        <v>2.69472129937246</v>
      </c>
      <c r="R42" s="135"/>
      <c r="S42" s="136"/>
      <c r="T42" s="137"/>
      <c r="U42" s="138"/>
      <c r="V42" s="139"/>
      <c r="W42" s="139"/>
      <c r="X42" s="139"/>
      <c r="Y42" s="144"/>
      <c r="Z42" s="145">
        <f>Table1[[#This Row],[Current Income (birds)]]+Table1[[#This Row],[Current Income (eggs)]]</f>
        <v>0</v>
      </c>
      <c r="AA42" s="146"/>
    </row>
    <row r="43" spans="1:27">
      <c r="A43" s="94">
        <v>40</v>
      </c>
      <c r="B43" s="95">
        <f t="shared" si="3"/>
        <v>45031</v>
      </c>
      <c r="C43" s="96">
        <f t="shared" si="4"/>
        <v>40</v>
      </c>
      <c r="D43" s="97">
        <f t="shared" si="5"/>
        <v>903</v>
      </c>
      <c r="E43" s="98" t="s">
        <v>43</v>
      </c>
      <c r="F43" s="99">
        <v>340</v>
      </c>
      <c r="G43" s="100">
        <v>2000</v>
      </c>
      <c r="H43" s="102">
        <v>125</v>
      </c>
      <c r="I43" s="114">
        <v>0</v>
      </c>
      <c r="J43" s="115">
        <f>I42+Table1[[#This Row],[Deaths]]</f>
        <v>0</v>
      </c>
      <c r="K43" s="116">
        <f t="shared" si="0"/>
        <v>903</v>
      </c>
      <c r="L43" s="117">
        <f t="shared" si="1"/>
        <v>138.427464008859</v>
      </c>
      <c r="M43" s="118">
        <f t="shared" si="6"/>
        <v>4153.68255005417</v>
      </c>
      <c r="N43" s="119">
        <f t="shared" si="9"/>
        <v>3775</v>
      </c>
      <c r="O43" s="120">
        <f t="shared" si="2"/>
        <v>42500</v>
      </c>
      <c r="P43" s="121">
        <f t="shared" si="10"/>
        <v>1393500</v>
      </c>
      <c r="Q43" s="134">
        <f>N43/((K43*G43/1000)+SUM(S$4:S43))</f>
        <v>2.09025470653378</v>
      </c>
      <c r="R43" s="135"/>
      <c r="S43" s="136"/>
      <c r="T43" s="137"/>
      <c r="U43" s="138"/>
      <c r="V43" s="139"/>
      <c r="W43" s="139"/>
      <c r="X43" s="139"/>
      <c r="Y43" s="144"/>
      <c r="Z43" s="145">
        <f>Table1[[#This Row],[Current Income (birds)]]+Table1[[#This Row],[Current Income (eggs)]]</f>
        <v>0</v>
      </c>
      <c r="AA43" s="146"/>
    </row>
    <row r="44" spans="1:27">
      <c r="A44" s="94">
        <v>41</v>
      </c>
      <c r="B44" s="95">
        <f t="shared" si="3"/>
        <v>45032</v>
      </c>
      <c r="C44" s="96">
        <f t="shared" si="4"/>
        <v>41</v>
      </c>
      <c r="D44" s="97">
        <f t="shared" si="5"/>
        <v>903</v>
      </c>
      <c r="E44" s="98" t="s">
        <v>43</v>
      </c>
      <c r="F44" s="99">
        <v>340</v>
      </c>
      <c r="G44" s="100">
        <v>2000</v>
      </c>
      <c r="H44" s="102">
        <v>125</v>
      </c>
      <c r="I44" s="114">
        <v>1</v>
      </c>
      <c r="J44" s="115">
        <f>I43+Table1[[#This Row],[Deaths]]</f>
        <v>1</v>
      </c>
      <c r="K44" s="116">
        <f t="shared" si="0"/>
        <v>902</v>
      </c>
      <c r="L44" s="117">
        <f t="shared" si="1"/>
        <v>138.427464008859</v>
      </c>
      <c r="M44" s="118">
        <f t="shared" si="6"/>
        <v>4292.11001406303</v>
      </c>
      <c r="N44" s="119">
        <f t="shared" si="9"/>
        <v>3900</v>
      </c>
      <c r="O44" s="120">
        <f t="shared" si="2"/>
        <v>42500</v>
      </c>
      <c r="P44" s="121">
        <f t="shared" si="10"/>
        <v>1436000</v>
      </c>
      <c r="Q44" s="134">
        <f>N44/((K44*G44/1000)+SUM(S$4:S44))</f>
        <v>2.16186252771619</v>
      </c>
      <c r="R44" s="135"/>
      <c r="S44" s="136"/>
      <c r="T44" s="137"/>
      <c r="U44" s="138"/>
      <c r="V44" s="139"/>
      <c r="W44" s="139"/>
      <c r="X44" s="139"/>
      <c r="Y44" s="144"/>
      <c r="Z44" s="145">
        <f>Table1[[#This Row],[Current Income (birds)]]+Table1[[#This Row],[Current Income (eggs)]]</f>
        <v>0</v>
      </c>
      <c r="AA44" s="146"/>
    </row>
    <row r="45" spans="1:27">
      <c r="A45" s="94">
        <v>42</v>
      </c>
      <c r="B45" s="95">
        <f t="shared" si="3"/>
        <v>45033</v>
      </c>
      <c r="C45" s="96">
        <f t="shared" si="4"/>
        <v>42</v>
      </c>
      <c r="D45" s="97">
        <f t="shared" si="5"/>
        <v>902</v>
      </c>
      <c r="E45" s="98" t="s">
        <v>43</v>
      </c>
      <c r="F45" s="99">
        <v>340</v>
      </c>
      <c r="G45" s="100">
        <v>2000</v>
      </c>
      <c r="H45" s="102">
        <v>100</v>
      </c>
      <c r="I45" s="114">
        <v>0</v>
      </c>
      <c r="J45" s="115">
        <f>I44+Table1[[#This Row],[Deaths]]</f>
        <v>1</v>
      </c>
      <c r="K45" s="116">
        <f t="shared" si="0"/>
        <v>902</v>
      </c>
      <c r="L45" s="117">
        <f t="shared" si="1"/>
        <v>110.864745011086</v>
      </c>
      <c r="M45" s="118">
        <f t="shared" si="6"/>
        <v>4402.97475907412</v>
      </c>
      <c r="N45" s="119">
        <f t="shared" si="9"/>
        <v>4000</v>
      </c>
      <c r="O45" s="120">
        <f t="shared" si="2"/>
        <v>34000</v>
      </c>
      <c r="P45" s="121">
        <f t="shared" si="10"/>
        <v>1470000</v>
      </c>
      <c r="Q45" s="134">
        <f>N45/((K45*G45/1000)+SUM(S$4:S45))</f>
        <v>2.21729490022173</v>
      </c>
      <c r="R45" s="135"/>
      <c r="S45" s="136"/>
      <c r="T45" s="137"/>
      <c r="U45" s="138"/>
      <c r="V45" s="139"/>
      <c r="W45" s="139"/>
      <c r="X45" s="139"/>
      <c r="Y45" s="144"/>
      <c r="Z45" s="145">
        <f>Table1[[#This Row],[Current Income (birds)]]+Table1[[#This Row],[Current Income (eggs)]]</f>
        <v>0</v>
      </c>
      <c r="AA45" s="146"/>
    </row>
    <row r="46" spans="1:27">
      <c r="A46" s="94">
        <v>43</v>
      </c>
      <c r="B46" s="95">
        <f t="shared" si="3"/>
        <v>45034</v>
      </c>
      <c r="C46" s="96">
        <f t="shared" si="4"/>
        <v>43</v>
      </c>
      <c r="D46" s="97">
        <f t="shared" si="5"/>
        <v>902</v>
      </c>
      <c r="E46" s="98" t="s">
        <v>44</v>
      </c>
      <c r="F46" s="99">
        <v>340</v>
      </c>
      <c r="G46" s="100">
        <v>2000</v>
      </c>
      <c r="H46" s="102">
        <v>100</v>
      </c>
      <c r="I46" s="114">
        <v>0</v>
      </c>
      <c r="J46" s="115">
        <f>I45+Table1[[#This Row],[Deaths]]</f>
        <v>0</v>
      </c>
      <c r="K46" s="116">
        <f t="shared" si="0"/>
        <v>902</v>
      </c>
      <c r="L46" s="117">
        <f t="shared" si="1"/>
        <v>110.864745011086</v>
      </c>
      <c r="M46" s="118">
        <f t="shared" si="6"/>
        <v>4513.8395040852</v>
      </c>
      <c r="N46" s="119">
        <f t="shared" si="9"/>
        <v>4100</v>
      </c>
      <c r="O46" s="120">
        <f t="shared" si="2"/>
        <v>34000</v>
      </c>
      <c r="P46" s="121">
        <f t="shared" si="10"/>
        <v>1504000</v>
      </c>
      <c r="Q46" s="134">
        <f>N46/((K46*G46/1000)+SUM(S$4:S46))</f>
        <v>2.27272727272727</v>
      </c>
      <c r="R46" s="135"/>
      <c r="S46" s="136"/>
      <c r="T46" s="137"/>
      <c r="U46" s="138"/>
      <c r="V46" s="139"/>
      <c r="W46" s="139"/>
      <c r="X46" s="139"/>
      <c r="Y46" s="144"/>
      <c r="Z46" s="145">
        <f>Table1[[#This Row],[Current Income (birds)]]+Table1[[#This Row],[Current Income (eggs)]]</f>
        <v>0</v>
      </c>
      <c r="AA46" s="146"/>
    </row>
    <row r="47" spans="1:27">
      <c r="A47" s="94">
        <v>44</v>
      </c>
      <c r="B47" s="95">
        <f t="shared" si="3"/>
        <v>45035</v>
      </c>
      <c r="C47" s="96">
        <f t="shared" si="4"/>
        <v>44</v>
      </c>
      <c r="D47" s="97">
        <f t="shared" si="5"/>
        <v>902</v>
      </c>
      <c r="E47" s="98" t="s">
        <v>44</v>
      </c>
      <c r="F47" s="99">
        <v>340</v>
      </c>
      <c r="G47" s="100">
        <v>2000</v>
      </c>
      <c r="H47" s="102">
        <v>100</v>
      </c>
      <c r="I47" s="114">
        <v>1</v>
      </c>
      <c r="J47" s="115">
        <f>I46+Table1[[#This Row],[Deaths]]</f>
        <v>1</v>
      </c>
      <c r="K47" s="116">
        <f t="shared" si="0"/>
        <v>901</v>
      </c>
      <c r="L47" s="117">
        <f t="shared" si="1"/>
        <v>110.864745011086</v>
      </c>
      <c r="M47" s="118">
        <f t="shared" si="6"/>
        <v>4624.70424909629</v>
      </c>
      <c r="N47" s="119">
        <f t="shared" si="9"/>
        <v>4200</v>
      </c>
      <c r="O47" s="120">
        <f t="shared" si="2"/>
        <v>34000</v>
      </c>
      <c r="P47" s="121">
        <f t="shared" si="10"/>
        <v>1538000</v>
      </c>
      <c r="Q47" s="134">
        <f>N47/((K47*G47/1000)+SUM(S$4:S47))</f>
        <v>2.330743618202</v>
      </c>
      <c r="R47" s="135"/>
      <c r="S47" s="136"/>
      <c r="T47" s="137"/>
      <c r="U47" s="138"/>
      <c r="V47" s="139"/>
      <c r="W47" s="139"/>
      <c r="X47" s="139"/>
      <c r="Y47" s="144"/>
      <c r="Z47" s="145">
        <f>Table1[[#This Row],[Current Income (birds)]]+Table1[[#This Row],[Current Income (eggs)]]</f>
        <v>0</v>
      </c>
      <c r="AA47" s="146"/>
    </row>
    <row r="48" spans="1:27">
      <c r="A48" s="94">
        <v>45</v>
      </c>
      <c r="B48" s="95">
        <f t="shared" si="3"/>
        <v>45036</v>
      </c>
      <c r="C48" s="96">
        <f t="shared" si="4"/>
        <v>45</v>
      </c>
      <c r="D48" s="97">
        <f t="shared" si="5"/>
        <v>901</v>
      </c>
      <c r="E48" s="98" t="s">
        <v>44</v>
      </c>
      <c r="F48" s="99">
        <v>340</v>
      </c>
      <c r="G48" s="100">
        <v>2000</v>
      </c>
      <c r="H48" s="102">
        <v>50</v>
      </c>
      <c r="I48" s="114">
        <v>0</v>
      </c>
      <c r="J48" s="115">
        <f>I47+Table1[[#This Row],[Deaths]]</f>
        <v>1</v>
      </c>
      <c r="K48" s="116">
        <f t="shared" si="0"/>
        <v>901</v>
      </c>
      <c r="L48" s="117">
        <f t="shared" si="1"/>
        <v>55.4938956714761</v>
      </c>
      <c r="M48" s="118">
        <f t="shared" si="6"/>
        <v>4680.19814476777</v>
      </c>
      <c r="N48" s="119">
        <f t="shared" si="9"/>
        <v>4250</v>
      </c>
      <c r="O48" s="120">
        <f t="shared" si="2"/>
        <v>17000</v>
      </c>
      <c r="P48" s="121">
        <f t="shared" si="10"/>
        <v>1555000</v>
      </c>
      <c r="Q48" s="134">
        <f>N48/((K48*G48/1000)+SUM(S$4:S48))</f>
        <v>2.35849056603774</v>
      </c>
      <c r="R48" s="135"/>
      <c r="S48" s="136"/>
      <c r="T48" s="137"/>
      <c r="U48" s="138"/>
      <c r="V48" s="139"/>
      <c r="W48" s="139"/>
      <c r="X48" s="139"/>
      <c r="Y48" s="144"/>
      <c r="Z48" s="145">
        <f>Table1[[#This Row],[Current Income (birds)]]+Table1[[#This Row],[Current Income (eggs)]]</f>
        <v>0</v>
      </c>
      <c r="AA48" s="146"/>
    </row>
    <row r="49" spans="1:27">
      <c r="A49" s="94">
        <v>46</v>
      </c>
      <c r="B49" s="95">
        <f t="shared" si="3"/>
        <v>45037</v>
      </c>
      <c r="C49" s="96">
        <f t="shared" si="4"/>
        <v>46</v>
      </c>
      <c r="D49" s="97">
        <f t="shared" si="5"/>
        <v>901</v>
      </c>
      <c r="E49" s="98" t="s">
        <v>44</v>
      </c>
      <c r="F49" s="99">
        <v>340</v>
      </c>
      <c r="G49" s="100">
        <v>2000</v>
      </c>
      <c r="H49" s="102">
        <v>75</v>
      </c>
      <c r="I49" s="114">
        <v>0</v>
      </c>
      <c r="J49" s="115">
        <f>I48+Table1[[#This Row],[Deaths]]</f>
        <v>0</v>
      </c>
      <c r="K49" s="116">
        <f t="shared" si="0"/>
        <v>901</v>
      </c>
      <c r="L49" s="117">
        <f t="shared" si="1"/>
        <v>83.2408435072142</v>
      </c>
      <c r="M49" s="118">
        <f t="shared" si="6"/>
        <v>4763.43898827498</v>
      </c>
      <c r="N49" s="119">
        <f t="shared" si="9"/>
        <v>4325</v>
      </c>
      <c r="O49" s="120">
        <f t="shared" si="2"/>
        <v>25500</v>
      </c>
      <c r="P49" s="121">
        <f t="shared" si="10"/>
        <v>1580500</v>
      </c>
      <c r="Q49" s="134">
        <f>N49/((K49*G49/1000)+SUM(S$4:S49))</f>
        <v>2.40011098779134</v>
      </c>
      <c r="R49" s="135"/>
      <c r="S49" s="136"/>
      <c r="T49" s="137"/>
      <c r="U49" s="138"/>
      <c r="V49" s="139"/>
      <c r="W49" s="139"/>
      <c r="X49" s="139"/>
      <c r="Y49" s="144"/>
      <c r="Z49" s="145">
        <f>Table1[[#This Row],[Current Income (birds)]]+Table1[[#This Row],[Current Income (eggs)]]</f>
        <v>0</v>
      </c>
      <c r="AA49" s="146"/>
    </row>
    <row r="50" spans="1:27">
      <c r="A50" s="94">
        <v>47</v>
      </c>
      <c r="B50" s="95">
        <f t="shared" si="3"/>
        <v>45038</v>
      </c>
      <c r="C50" s="96">
        <f t="shared" si="4"/>
        <v>47</v>
      </c>
      <c r="D50" s="97">
        <f t="shared" si="5"/>
        <v>901</v>
      </c>
      <c r="E50" s="98" t="s">
        <v>44</v>
      </c>
      <c r="F50" s="99">
        <v>340</v>
      </c>
      <c r="G50" s="100">
        <v>2000</v>
      </c>
      <c r="H50" s="102">
        <v>75</v>
      </c>
      <c r="I50" s="114">
        <v>1</v>
      </c>
      <c r="J50" s="115">
        <f>I49+Table1[[#This Row],[Deaths]]</f>
        <v>1</v>
      </c>
      <c r="K50" s="116">
        <f t="shared" si="0"/>
        <v>900</v>
      </c>
      <c r="L50" s="117">
        <f t="shared" si="1"/>
        <v>83.2408435072142</v>
      </c>
      <c r="M50" s="118">
        <f t="shared" si="6"/>
        <v>4846.67983178219</v>
      </c>
      <c r="N50" s="119">
        <f t="shared" si="9"/>
        <v>4400</v>
      </c>
      <c r="O50" s="120">
        <f t="shared" si="2"/>
        <v>25500</v>
      </c>
      <c r="P50" s="121">
        <f t="shared" si="10"/>
        <v>1606000</v>
      </c>
      <c r="Q50" s="134">
        <f>N50/((K50*G50/1000)+SUM(S$4:S50))</f>
        <v>2.44444444444444</v>
      </c>
      <c r="R50" s="135"/>
      <c r="S50" s="136"/>
      <c r="T50" s="137"/>
      <c r="U50" s="138"/>
      <c r="V50" s="139"/>
      <c r="W50" s="139"/>
      <c r="X50" s="139"/>
      <c r="Y50" s="144"/>
      <c r="Z50" s="145">
        <f>Table1[[#This Row],[Current Income (birds)]]+Table1[[#This Row],[Current Income (eggs)]]</f>
        <v>0</v>
      </c>
      <c r="AA50" s="146"/>
    </row>
    <row r="51" spans="1:27">
      <c r="A51" s="94">
        <v>48</v>
      </c>
      <c r="B51" s="95">
        <f t="shared" si="3"/>
        <v>45039</v>
      </c>
      <c r="C51" s="96">
        <f t="shared" si="4"/>
        <v>48</v>
      </c>
      <c r="D51" s="97">
        <f t="shared" si="5"/>
        <v>900</v>
      </c>
      <c r="E51" s="98" t="s">
        <v>44</v>
      </c>
      <c r="F51" s="99">
        <v>340</v>
      </c>
      <c r="G51" s="100">
        <v>2000</v>
      </c>
      <c r="H51" s="102">
        <v>50</v>
      </c>
      <c r="I51" s="114">
        <v>0</v>
      </c>
      <c r="J51" s="115">
        <f>I50+Table1[[#This Row],[Deaths]]</f>
        <v>1</v>
      </c>
      <c r="K51" s="116">
        <f t="shared" si="0"/>
        <v>900</v>
      </c>
      <c r="L51" s="117">
        <f t="shared" si="1"/>
        <v>55.5555555555556</v>
      </c>
      <c r="M51" s="118">
        <f t="shared" si="6"/>
        <v>4902.23538733775</v>
      </c>
      <c r="N51" s="119">
        <f t="shared" si="9"/>
        <v>4450</v>
      </c>
      <c r="O51" s="120">
        <f t="shared" si="2"/>
        <v>17000</v>
      </c>
      <c r="P51" s="121">
        <f t="shared" si="10"/>
        <v>1623000</v>
      </c>
      <c r="Q51" s="134">
        <f>N51/((K51*G51/1000)+SUM(S$4:S51))</f>
        <v>2.47222222222222</v>
      </c>
      <c r="R51" s="135"/>
      <c r="S51" s="136"/>
      <c r="T51" s="137"/>
      <c r="U51" s="138"/>
      <c r="V51" s="139"/>
      <c r="W51" s="139"/>
      <c r="X51" s="139"/>
      <c r="Y51" s="144"/>
      <c r="Z51" s="145">
        <f>Table1[[#This Row],[Current Income (birds)]]+Table1[[#This Row],[Current Income (eggs)]]</f>
        <v>0</v>
      </c>
      <c r="AA51" s="146"/>
    </row>
    <row r="52" spans="1:27">
      <c r="A52" s="94">
        <v>49</v>
      </c>
      <c r="B52" s="95">
        <f t="shared" si="3"/>
        <v>45040</v>
      </c>
      <c r="C52" s="96">
        <f t="shared" si="4"/>
        <v>49</v>
      </c>
      <c r="D52" s="97">
        <f t="shared" si="5"/>
        <v>900</v>
      </c>
      <c r="E52" s="98" t="s">
        <v>44</v>
      </c>
      <c r="F52" s="99">
        <v>340</v>
      </c>
      <c r="G52" s="100">
        <v>2000</v>
      </c>
      <c r="H52" s="102">
        <v>50</v>
      </c>
      <c r="I52" s="114">
        <v>0</v>
      </c>
      <c r="J52" s="115">
        <f>I51+Table1[[#This Row],[Deaths]]</f>
        <v>0</v>
      </c>
      <c r="K52" s="116">
        <f t="shared" si="0"/>
        <v>900</v>
      </c>
      <c r="L52" s="117">
        <f t="shared" si="1"/>
        <v>55.5555555555556</v>
      </c>
      <c r="M52" s="118">
        <f t="shared" si="6"/>
        <v>4957.79094289331</v>
      </c>
      <c r="N52" s="119">
        <f t="shared" si="9"/>
        <v>4500</v>
      </c>
      <c r="O52" s="120">
        <f t="shared" si="2"/>
        <v>17000</v>
      </c>
      <c r="P52" s="121">
        <f t="shared" si="10"/>
        <v>1640000</v>
      </c>
      <c r="Q52" s="134">
        <f>N52/((K52*G52/1000)+SUM(S$4:S52))</f>
        <v>2.5</v>
      </c>
      <c r="R52" s="135"/>
      <c r="S52" s="136"/>
      <c r="T52" s="137"/>
      <c r="U52" s="138"/>
      <c r="V52" s="139"/>
      <c r="W52" s="139"/>
      <c r="X52" s="139"/>
      <c r="Y52" s="144"/>
      <c r="Z52" s="145">
        <f>Table1[[#This Row],[Current Income (birds)]]+Table1[[#This Row],[Current Income (eggs)]]</f>
        <v>0</v>
      </c>
      <c r="AA52" s="146"/>
    </row>
    <row r="53" spans="1:27">
      <c r="A53" s="94">
        <v>50</v>
      </c>
      <c r="B53" s="95">
        <f t="shared" si="3"/>
        <v>45041</v>
      </c>
      <c r="C53" s="96">
        <f t="shared" si="4"/>
        <v>50</v>
      </c>
      <c r="D53" s="97">
        <f t="shared" si="5"/>
        <v>900</v>
      </c>
      <c r="E53" s="98" t="s">
        <v>44</v>
      </c>
      <c r="F53" s="99">
        <v>340</v>
      </c>
      <c r="G53" s="100">
        <v>2000</v>
      </c>
      <c r="H53" s="102">
        <v>50</v>
      </c>
      <c r="I53" s="114">
        <v>0</v>
      </c>
      <c r="J53" s="115">
        <f>I52+Table1[[#This Row],[Deaths]]</f>
        <v>0</v>
      </c>
      <c r="K53" s="116">
        <f t="shared" si="0"/>
        <v>900</v>
      </c>
      <c r="L53" s="117">
        <f t="shared" si="1"/>
        <v>55.5555555555556</v>
      </c>
      <c r="M53" s="118">
        <f t="shared" si="6"/>
        <v>5013.34649844886</v>
      </c>
      <c r="N53" s="119">
        <f t="shared" si="9"/>
        <v>4550</v>
      </c>
      <c r="O53" s="120">
        <f t="shared" si="2"/>
        <v>17000</v>
      </c>
      <c r="P53" s="121">
        <f t="shared" si="10"/>
        <v>1657000</v>
      </c>
      <c r="Q53" s="134">
        <f>N53/((K53*G53/1000)+SUM(S$4:S53))</f>
        <v>2.52777777777778</v>
      </c>
      <c r="R53" s="135"/>
      <c r="S53" s="136"/>
      <c r="T53" s="137"/>
      <c r="U53" s="138"/>
      <c r="V53" s="139"/>
      <c r="W53" s="139"/>
      <c r="X53" s="139"/>
      <c r="Y53" s="144"/>
      <c r="Z53" s="145">
        <f>Table1[[#This Row],[Current Income (birds)]]+Table1[[#This Row],[Current Income (eggs)]]</f>
        <v>0</v>
      </c>
      <c r="AA53" s="146"/>
    </row>
    <row r="54" spans="1:27">
      <c r="A54" s="94">
        <v>51</v>
      </c>
      <c r="B54" s="95">
        <f t="shared" si="3"/>
        <v>45042</v>
      </c>
      <c r="C54" s="96">
        <f t="shared" si="4"/>
        <v>51</v>
      </c>
      <c r="D54" s="97">
        <f t="shared" si="5"/>
        <v>900</v>
      </c>
      <c r="E54" s="98" t="s">
        <v>44</v>
      </c>
      <c r="F54" s="99">
        <v>340</v>
      </c>
      <c r="G54" s="100">
        <v>2000</v>
      </c>
      <c r="H54" s="102">
        <v>50</v>
      </c>
      <c r="I54" s="114">
        <v>0</v>
      </c>
      <c r="J54" s="115">
        <f>I53+Table1[[#This Row],[Deaths]]</f>
        <v>0</v>
      </c>
      <c r="K54" s="116">
        <f t="shared" si="0"/>
        <v>900</v>
      </c>
      <c r="L54" s="117">
        <f t="shared" si="1"/>
        <v>55.5555555555556</v>
      </c>
      <c r="M54" s="118">
        <f t="shared" si="6"/>
        <v>5068.90205400442</v>
      </c>
      <c r="N54" s="119">
        <f t="shared" si="9"/>
        <v>4600</v>
      </c>
      <c r="O54" s="120">
        <f t="shared" si="2"/>
        <v>17000</v>
      </c>
      <c r="P54" s="121">
        <f t="shared" si="10"/>
        <v>1674000</v>
      </c>
      <c r="Q54" s="134">
        <f>N54/((K54*G54/1000)+SUM(S$4:S54))</f>
        <v>2.55555555555556</v>
      </c>
      <c r="R54" s="135"/>
      <c r="S54" s="136"/>
      <c r="T54" s="137"/>
      <c r="U54" s="138"/>
      <c r="V54" s="139"/>
      <c r="W54" s="139"/>
      <c r="X54" s="139"/>
      <c r="Y54" s="144"/>
      <c r="Z54" s="145">
        <f>Table1[[#This Row],[Current Income (birds)]]+Table1[[#This Row],[Current Income (eggs)]]</f>
        <v>0</v>
      </c>
      <c r="AA54" s="146"/>
    </row>
    <row r="55" spans="1:27">
      <c r="A55" s="94">
        <v>52</v>
      </c>
      <c r="B55" s="95">
        <f t="shared" si="3"/>
        <v>45043</v>
      </c>
      <c r="C55" s="96">
        <f t="shared" si="4"/>
        <v>52</v>
      </c>
      <c r="D55" s="97">
        <f t="shared" si="5"/>
        <v>900</v>
      </c>
      <c r="E55" s="98" t="s">
        <v>44</v>
      </c>
      <c r="F55" s="99">
        <v>340</v>
      </c>
      <c r="G55" s="100">
        <v>2000</v>
      </c>
      <c r="H55" s="102">
        <v>50</v>
      </c>
      <c r="I55" s="114">
        <v>0</v>
      </c>
      <c r="J55" s="115">
        <f>I54+Table1[[#This Row],[Deaths]]</f>
        <v>0</v>
      </c>
      <c r="K55" s="116">
        <f t="shared" si="0"/>
        <v>900</v>
      </c>
      <c r="L55" s="117">
        <f t="shared" si="1"/>
        <v>55.5555555555556</v>
      </c>
      <c r="M55" s="118">
        <f t="shared" si="6"/>
        <v>5124.45760955997</v>
      </c>
      <c r="N55" s="119">
        <f t="shared" si="9"/>
        <v>4650</v>
      </c>
      <c r="O55" s="120">
        <f t="shared" si="2"/>
        <v>17000</v>
      </c>
      <c r="P55" s="121">
        <f t="shared" si="10"/>
        <v>1691000</v>
      </c>
      <c r="Q55" s="134">
        <f>N55/((K55*G55/1000)+SUM(S$4:S55))</f>
        <v>2.58333333333333</v>
      </c>
      <c r="R55" s="135"/>
      <c r="S55" s="136"/>
      <c r="T55" s="137"/>
      <c r="U55" s="138"/>
      <c r="V55" s="139"/>
      <c r="W55" s="139"/>
      <c r="X55" s="139"/>
      <c r="Y55" s="144"/>
      <c r="Z55" s="145">
        <f>Table1[[#This Row],[Current Income (birds)]]+Table1[[#This Row],[Current Income (eggs)]]</f>
        <v>0</v>
      </c>
      <c r="AA55" s="146"/>
    </row>
    <row r="56" spans="1:27">
      <c r="A56" s="94">
        <v>53</v>
      </c>
      <c r="B56" s="95">
        <f t="shared" si="3"/>
        <v>45044</v>
      </c>
      <c r="C56" s="96">
        <f t="shared" si="4"/>
        <v>53</v>
      </c>
      <c r="D56" s="97">
        <f t="shared" si="5"/>
        <v>900</v>
      </c>
      <c r="E56" s="98" t="s">
        <v>44</v>
      </c>
      <c r="F56" s="99">
        <v>340</v>
      </c>
      <c r="G56" s="100">
        <v>2000</v>
      </c>
      <c r="H56" s="102">
        <v>25</v>
      </c>
      <c r="I56" s="114">
        <v>0</v>
      </c>
      <c r="J56" s="115">
        <f>I55+Table1[[#This Row],[Deaths]]</f>
        <v>0</v>
      </c>
      <c r="K56" s="116">
        <f t="shared" si="0"/>
        <v>900</v>
      </c>
      <c r="L56" s="117">
        <f t="shared" si="1"/>
        <v>27.7777777777778</v>
      </c>
      <c r="M56" s="118">
        <f t="shared" si="6"/>
        <v>5152.23538733775</v>
      </c>
      <c r="N56" s="119">
        <f t="shared" si="9"/>
        <v>4675</v>
      </c>
      <c r="O56" s="120">
        <f t="shared" si="2"/>
        <v>8500</v>
      </c>
      <c r="P56" s="121">
        <f t="shared" si="10"/>
        <v>1699500</v>
      </c>
      <c r="Q56" s="134">
        <f>N56/((K56*G56/1000)+SUM(S$4:S56))</f>
        <v>2.59722222222222</v>
      </c>
      <c r="R56" s="135"/>
      <c r="S56" s="136"/>
      <c r="T56" s="137"/>
      <c r="U56" s="138"/>
      <c r="V56" s="139"/>
      <c r="W56" s="139"/>
      <c r="X56" s="139"/>
      <c r="Y56" s="144"/>
      <c r="Z56" s="145">
        <f>Table1[[#This Row],[Current Income (birds)]]+Table1[[#This Row],[Current Income (eggs)]]</f>
        <v>0</v>
      </c>
      <c r="AA56" s="146"/>
    </row>
    <row r="57" spans="1:27">
      <c r="A57" s="94">
        <v>54</v>
      </c>
      <c r="B57" s="95">
        <f t="shared" si="3"/>
        <v>45045</v>
      </c>
      <c r="C57" s="96">
        <f t="shared" si="4"/>
        <v>54</v>
      </c>
      <c r="D57" s="97">
        <f t="shared" si="5"/>
        <v>900</v>
      </c>
      <c r="E57" s="98" t="s">
        <v>44</v>
      </c>
      <c r="F57" s="99">
        <v>340</v>
      </c>
      <c r="G57" s="100">
        <v>2000</v>
      </c>
      <c r="H57" s="102">
        <v>25</v>
      </c>
      <c r="I57" s="114">
        <v>0</v>
      </c>
      <c r="J57" s="115">
        <f>I56+Table1[[#This Row],[Deaths]]</f>
        <v>0</v>
      </c>
      <c r="K57" s="116">
        <f t="shared" si="0"/>
        <v>900</v>
      </c>
      <c r="L57" s="117">
        <f t="shared" si="1"/>
        <v>27.7777777777778</v>
      </c>
      <c r="M57" s="118">
        <f t="shared" si="6"/>
        <v>5180.01316511553</v>
      </c>
      <c r="N57" s="119">
        <f t="shared" si="9"/>
        <v>4700</v>
      </c>
      <c r="O57" s="120">
        <f t="shared" si="2"/>
        <v>8500</v>
      </c>
      <c r="P57" s="121">
        <f t="shared" si="10"/>
        <v>1708000</v>
      </c>
      <c r="Q57" s="134">
        <f>N57/((K57*G57/1000)+SUM(S$4:S57))</f>
        <v>2.61111111111111</v>
      </c>
      <c r="R57" s="135"/>
      <c r="S57" s="136"/>
      <c r="T57" s="137"/>
      <c r="U57" s="138"/>
      <c r="V57" s="139"/>
      <c r="W57" s="139"/>
      <c r="X57" s="139"/>
      <c r="Y57" s="144"/>
      <c r="Z57" s="145">
        <f>Table1[[#This Row],[Current Income (birds)]]+Table1[[#This Row],[Current Income (eggs)]]</f>
        <v>0</v>
      </c>
      <c r="AA57" s="146"/>
    </row>
    <row r="58" spans="1:27">
      <c r="A58" s="94">
        <v>55</v>
      </c>
      <c r="B58" s="95">
        <f t="shared" si="3"/>
        <v>45046</v>
      </c>
      <c r="C58" s="96">
        <f t="shared" si="4"/>
        <v>55</v>
      </c>
      <c r="D58" s="97">
        <f t="shared" si="5"/>
        <v>900</v>
      </c>
      <c r="E58" s="98" t="s">
        <v>44</v>
      </c>
      <c r="F58" s="99">
        <v>340</v>
      </c>
      <c r="G58" s="100">
        <v>2000</v>
      </c>
      <c r="H58" s="102">
        <v>25</v>
      </c>
      <c r="I58" s="114">
        <v>0</v>
      </c>
      <c r="J58" s="115">
        <f>I57+Table1[[#This Row],[Deaths]]</f>
        <v>0</v>
      </c>
      <c r="K58" s="116">
        <f t="shared" si="0"/>
        <v>900</v>
      </c>
      <c r="L58" s="117">
        <f t="shared" si="1"/>
        <v>27.7777777777778</v>
      </c>
      <c r="M58" s="118">
        <f t="shared" si="6"/>
        <v>5207.79094289331</v>
      </c>
      <c r="N58" s="119">
        <f t="shared" si="9"/>
        <v>4725</v>
      </c>
      <c r="O58" s="120">
        <f t="shared" si="2"/>
        <v>8500</v>
      </c>
      <c r="P58" s="121">
        <f t="shared" si="10"/>
        <v>1716500</v>
      </c>
      <c r="Q58" s="134">
        <f>N58/((K58*G58/1000)+SUM(S$4:S58))</f>
        <v>2.625</v>
      </c>
      <c r="R58" s="135"/>
      <c r="S58" s="136"/>
      <c r="T58" s="137"/>
      <c r="U58" s="138"/>
      <c r="V58" s="139"/>
      <c r="W58" s="139"/>
      <c r="X58" s="139"/>
      <c r="Y58" s="144"/>
      <c r="Z58" s="145">
        <f>Table1[[#This Row],[Current Income (birds)]]+Table1[[#This Row],[Current Income (eggs)]]</f>
        <v>0</v>
      </c>
      <c r="AA58" s="146"/>
    </row>
    <row r="59" spans="1:27">
      <c r="A59" s="94">
        <v>56</v>
      </c>
      <c r="B59" s="95">
        <f t="shared" si="3"/>
        <v>45047</v>
      </c>
      <c r="C59" s="96">
        <f t="shared" si="4"/>
        <v>56</v>
      </c>
      <c r="D59" s="97">
        <f t="shared" si="5"/>
        <v>900</v>
      </c>
      <c r="E59" s="98" t="s">
        <v>44</v>
      </c>
      <c r="F59" s="99">
        <v>340</v>
      </c>
      <c r="G59" s="100">
        <v>2000</v>
      </c>
      <c r="H59" s="102">
        <v>25</v>
      </c>
      <c r="I59" s="114">
        <v>0</v>
      </c>
      <c r="J59" s="115">
        <f>I58+Table1[[#This Row],[Deaths]]</f>
        <v>0</v>
      </c>
      <c r="K59" s="116">
        <f t="shared" si="0"/>
        <v>900</v>
      </c>
      <c r="L59" s="117">
        <f t="shared" si="1"/>
        <v>27.7777777777778</v>
      </c>
      <c r="M59" s="118">
        <f t="shared" si="6"/>
        <v>5235.56872067108</v>
      </c>
      <c r="N59" s="119">
        <f t="shared" si="9"/>
        <v>4750</v>
      </c>
      <c r="O59" s="120">
        <f t="shared" si="2"/>
        <v>8500</v>
      </c>
      <c r="P59" s="121">
        <f t="shared" si="10"/>
        <v>1725000</v>
      </c>
      <c r="Q59" s="134">
        <f>N59/((K59*G59/1000)+SUM(S$4:S59))</f>
        <v>2.63888888888889</v>
      </c>
      <c r="R59" s="135"/>
      <c r="S59" s="136"/>
      <c r="T59" s="137"/>
      <c r="U59" s="138"/>
      <c r="V59" s="139"/>
      <c r="W59" s="139"/>
      <c r="X59" s="139"/>
      <c r="Y59" s="144"/>
      <c r="Z59" s="145">
        <f>Table1[[#This Row],[Current Income (birds)]]+Table1[[#This Row],[Current Income (eggs)]]</f>
        <v>0</v>
      </c>
      <c r="AA59" s="146"/>
    </row>
    <row r="60" spans="1:27">
      <c r="A60" s="94">
        <v>57</v>
      </c>
      <c r="B60" s="95">
        <f t="shared" si="3"/>
        <v>45048</v>
      </c>
      <c r="C60" s="96">
        <f t="shared" si="4"/>
        <v>57</v>
      </c>
      <c r="D60" s="97">
        <f t="shared" si="5"/>
        <v>900</v>
      </c>
      <c r="E60" s="98" t="s">
        <v>44</v>
      </c>
      <c r="F60" s="99">
        <v>340</v>
      </c>
      <c r="G60" s="100">
        <v>2000</v>
      </c>
      <c r="H60" s="102">
        <v>25</v>
      </c>
      <c r="I60" s="114">
        <v>0</v>
      </c>
      <c r="J60" s="115">
        <f>I59+Table1[[#This Row],[Deaths]]</f>
        <v>0</v>
      </c>
      <c r="K60" s="116">
        <f t="shared" si="0"/>
        <v>900</v>
      </c>
      <c r="L60" s="117">
        <f t="shared" si="1"/>
        <v>27.7777777777778</v>
      </c>
      <c r="M60" s="118">
        <f t="shared" si="6"/>
        <v>5263.34649844886</v>
      </c>
      <c r="N60" s="119">
        <f t="shared" si="9"/>
        <v>4775</v>
      </c>
      <c r="O60" s="120">
        <f t="shared" si="2"/>
        <v>8500</v>
      </c>
      <c r="P60" s="121">
        <f t="shared" si="10"/>
        <v>1733500</v>
      </c>
      <c r="Q60" s="134">
        <f>N60/((K60*G60/1000)+SUM(S$4:S60))</f>
        <v>2.65277777777778</v>
      </c>
      <c r="R60" s="135"/>
      <c r="S60" s="136"/>
      <c r="T60" s="137"/>
      <c r="U60" s="138"/>
      <c r="V60" s="139"/>
      <c r="W60" s="139"/>
      <c r="X60" s="139"/>
      <c r="Y60" s="144"/>
      <c r="Z60" s="145">
        <f>Table1[[#This Row],[Current Income (birds)]]+Table1[[#This Row],[Current Income (eggs)]]</f>
        <v>0</v>
      </c>
      <c r="AA60" s="146"/>
    </row>
    <row r="61" spans="1:27">
      <c r="A61" s="94">
        <v>58</v>
      </c>
      <c r="B61" s="95">
        <f t="shared" si="3"/>
        <v>45049</v>
      </c>
      <c r="C61" s="96">
        <f t="shared" si="4"/>
        <v>58</v>
      </c>
      <c r="D61" s="97">
        <f t="shared" si="5"/>
        <v>900</v>
      </c>
      <c r="E61" s="98" t="s">
        <v>44</v>
      </c>
      <c r="F61" s="99">
        <v>340</v>
      </c>
      <c r="G61" s="100">
        <v>2000</v>
      </c>
      <c r="H61" s="102">
        <v>25</v>
      </c>
      <c r="I61" s="114">
        <v>0</v>
      </c>
      <c r="J61" s="115">
        <f>I60+Table1[[#This Row],[Deaths]]</f>
        <v>0</v>
      </c>
      <c r="K61" s="116">
        <f t="shared" si="0"/>
        <v>900</v>
      </c>
      <c r="L61" s="117">
        <f t="shared" si="1"/>
        <v>27.7777777777778</v>
      </c>
      <c r="M61" s="118">
        <f t="shared" si="6"/>
        <v>5291.12427622664</v>
      </c>
      <c r="N61" s="119">
        <f t="shared" si="9"/>
        <v>4800</v>
      </c>
      <c r="O61" s="120">
        <f t="shared" si="2"/>
        <v>8500</v>
      </c>
      <c r="P61" s="121">
        <f t="shared" si="10"/>
        <v>1742000</v>
      </c>
      <c r="Q61" s="134">
        <f>N61/((K61*G61/1000)+SUM(S$4:S61))</f>
        <v>2.66666666666667</v>
      </c>
      <c r="R61" s="135"/>
      <c r="S61" s="136"/>
      <c r="T61" s="137"/>
      <c r="U61" s="138"/>
      <c r="V61" s="139"/>
      <c r="W61" s="139"/>
      <c r="X61" s="139"/>
      <c r="Y61" s="144"/>
      <c r="Z61" s="145">
        <f>Table1[[#This Row],[Current Income (birds)]]+Table1[[#This Row],[Current Income (eggs)]]</f>
        <v>0</v>
      </c>
      <c r="AA61" s="146"/>
    </row>
    <row r="62" spans="1:27">
      <c r="A62" s="94">
        <v>59</v>
      </c>
      <c r="B62" s="95">
        <f t="shared" si="3"/>
        <v>45050</v>
      </c>
      <c r="C62" s="96">
        <f t="shared" si="4"/>
        <v>59</v>
      </c>
      <c r="D62" s="97">
        <f t="shared" si="5"/>
        <v>900</v>
      </c>
      <c r="E62" s="98" t="s">
        <v>44</v>
      </c>
      <c r="F62" s="99">
        <v>340</v>
      </c>
      <c r="G62" s="100">
        <v>2000</v>
      </c>
      <c r="H62" s="102">
        <v>25</v>
      </c>
      <c r="I62" s="114">
        <v>0</v>
      </c>
      <c r="J62" s="115">
        <f>I61+Table1[[#This Row],[Deaths]]</f>
        <v>0</v>
      </c>
      <c r="K62" s="116">
        <f t="shared" si="0"/>
        <v>900</v>
      </c>
      <c r="L62" s="117">
        <f t="shared" si="1"/>
        <v>27.7777777777778</v>
      </c>
      <c r="M62" s="118">
        <f t="shared" si="6"/>
        <v>5318.90205400441</v>
      </c>
      <c r="N62" s="119">
        <f t="shared" si="9"/>
        <v>4825</v>
      </c>
      <c r="O62" s="120">
        <f t="shared" si="2"/>
        <v>8500</v>
      </c>
      <c r="P62" s="121">
        <f t="shared" si="10"/>
        <v>1750500</v>
      </c>
      <c r="Q62" s="134">
        <f>N62/((K62*G62/1000)+SUM(S$4:S62))</f>
        <v>2.68055555555556</v>
      </c>
      <c r="R62" s="135"/>
      <c r="S62" s="136"/>
      <c r="T62" s="137"/>
      <c r="U62" s="138"/>
      <c r="V62" s="139"/>
      <c r="W62" s="139"/>
      <c r="X62" s="139"/>
      <c r="Y62" s="144"/>
      <c r="Z62" s="145">
        <f>Table1[[#This Row],[Current Income (birds)]]+Table1[[#This Row],[Current Income (eggs)]]</f>
        <v>0</v>
      </c>
      <c r="AA62" s="146"/>
    </row>
    <row r="63" spans="1:27">
      <c r="A63" s="94">
        <v>60</v>
      </c>
      <c r="B63" s="95">
        <f t="shared" si="3"/>
        <v>45051</v>
      </c>
      <c r="C63" s="96">
        <f t="shared" si="4"/>
        <v>60</v>
      </c>
      <c r="D63" s="97">
        <f t="shared" si="5"/>
        <v>900</v>
      </c>
      <c r="E63" s="98" t="s">
        <v>44</v>
      </c>
      <c r="F63" s="99">
        <v>340</v>
      </c>
      <c r="G63" s="100">
        <v>2000</v>
      </c>
      <c r="H63" s="102">
        <v>25</v>
      </c>
      <c r="I63" s="114">
        <v>0</v>
      </c>
      <c r="J63" s="115">
        <f>I62+Table1[[#This Row],[Deaths]]</f>
        <v>0</v>
      </c>
      <c r="K63" s="116">
        <f t="shared" si="0"/>
        <v>900</v>
      </c>
      <c r="L63" s="117">
        <f t="shared" si="1"/>
        <v>27.7777777777778</v>
      </c>
      <c r="M63" s="118">
        <f t="shared" si="6"/>
        <v>5346.67983178219</v>
      </c>
      <c r="N63" s="119">
        <f t="shared" si="9"/>
        <v>4850</v>
      </c>
      <c r="O63" s="120">
        <f t="shared" si="2"/>
        <v>8500</v>
      </c>
      <c r="P63" s="121">
        <f t="shared" si="10"/>
        <v>1759000</v>
      </c>
      <c r="Q63" s="134">
        <f>N63/((K63*G63/1000)+SUM(S$4:S63))</f>
        <v>2.69444444444444</v>
      </c>
      <c r="R63" s="135"/>
      <c r="S63" s="136"/>
      <c r="T63" s="137"/>
      <c r="U63" s="138"/>
      <c r="V63" s="139"/>
      <c r="W63" s="139"/>
      <c r="X63" s="139"/>
      <c r="Y63" s="144"/>
      <c r="Z63" s="145">
        <f>Table1[[#This Row],[Current Income (birds)]]+Table1[[#This Row],[Current Income (eggs)]]</f>
        <v>0</v>
      </c>
      <c r="AA63" s="146"/>
    </row>
    <row r="64" spans="1:27">
      <c r="A64" s="94">
        <v>61</v>
      </c>
      <c r="B64" s="95">
        <f t="shared" si="3"/>
        <v>45052</v>
      </c>
      <c r="C64" s="96">
        <f t="shared" si="4"/>
        <v>61</v>
      </c>
      <c r="D64" s="97">
        <f t="shared" si="5"/>
        <v>900</v>
      </c>
      <c r="E64" s="98" t="s">
        <v>44</v>
      </c>
      <c r="F64" s="99">
        <v>340</v>
      </c>
      <c r="G64" s="100">
        <v>2000</v>
      </c>
      <c r="H64" s="102">
        <v>25</v>
      </c>
      <c r="I64" s="114">
        <v>0</v>
      </c>
      <c r="J64" s="115">
        <f>I63+Table1[[#This Row],[Deaths]]</f>
        <v>0</v>
      </c>
      <c r="K64" s="116">
        <f t="shared" si="0"/>
        <v>900</v>
      </c>
      <c r="L64" s="117">
        <f t="shared" si="1"/>
        <v>27.7777777777778</v>
      </c>
      <c r="M64" s="118">
        <f t="shared" si="6"/>
        <v>5374.45760955997</v>
      </c>
      <c r="N64" s="119">
        <f t="shared" si="9"/>
        <v>4875</v>
      </c>
      <c r="O64" s="120">
        <f t="shared" si="2"/>
        <v>8500</v>
      </c>
      <c r="P64" s="121">
        <f t="shared" si="10"/>
        <v>1767500</v>
      </c>
      <c r="Q64" s="134">
        <f>N64/((K64*G64/1000)+SUM(S$4:S64))</f>
        <v>2.70833333333333</v>
      </c>
      <c r="R64" s="135"/>
      <c r="S64" s="136"/>
      <c r="T64" s="137"/>
      <c r="U64" s="138"/>
      <c r="V64" s="139"/>
      <c r="W64" s="139"/>
      <c r="X64" s="139"/>
      <c r="Y64" s="144"/>
      <c r="Z64" s="145">
        <f>Table1[[#This Row],[Current Income (birds)]]+Table1[[#This Row],[Current Income (eggs)]]</f>
        <v>0</v>
      </c>
      <c r="AA64" s="146"/>
    </row>
    <row r="65" spans="1:27">
      <c r="A65" s="94">
        <v>62</v>
      </c>
      <c r="B65" s="95">
        <f t="shared" si="3"/>
        <v>45053</v>
      </c>
      <c r="C65" s="96">
        <f t="shared" si="4"/>
        <v>62</v>
      </c>
      <c r="D65" s="97">
        <f t="shared" si="5"/>
        <v>900</v>
      </c>
      <c r="E65" s="98" t="s">
        <v>44</v>
      </c>
      <c r="F65" s="99">
        <v>340</v>
      </c>
      <c r="G65" s="100">
        <v>2000</v>
      </c>
      <c r="H65" s="102">
        <v>25</v>
      </c>
      <c r="I65" s="114">
        <v>0</v>
      </c>
      <c r="J65" s="115">
        <f>I64+Table1[[#This Row],[Deaths]]</f>
        <v>0</v>
      </c>
      <c r="K65" s="116">
        <f t="shared" si="0"/>
        <v>900</v>
      </c>
      <c r="L65" s="117">
        <f t="shared" si="1"/>
        <v>27.7777777777778</v>
      </c>
      <c r="M65" s="118">
        <f t="shared" si="6"/>
        <v>5402.23538733775</v>
      </c>
      <c r="N65" s="119">
        <f t="shared" si="9"/>
        <v>4900</v>
      </c>
      <c r="O65" s="120">
        <f t="shared" si="2"/>
        <v>8500</v>
      </c>
      <c r="P65" s="121">
        <f t="shared" si="10"/>
        <v>1776000</v>
      </c>
      <c r="Q65" s="134">
        <f>N65/((K65*G65/1000)+SUM(S$4:S65))</f>
        <v>2.72222222222222</v>
      </c>
      <c r="R65" s="135"/>
      <c r="S65" s="136"/>
      <c r="T65" s="137"/>
      <c r="U65" s="138"/>
      <c r="V65" s="139"/>
      <c r="W65" s="139"/>
      <c r="X65" s="139"/>
      <c r="Y65" s="144"/>
      <c r="Z65" s="145">
        <f>Table1[[#This Row],[Current Income (birds)]]+Table1[[#This Row],[Current Income (eggs)]]</f>
        <v>0</v>
      </c>
      <c r="AA65" s="146"/>
    </row>
    <row r="66" spans="1:27">
      <c r="A66" s="94">
        <v>63</v>
      </c>
      <c r="B66" s="95">
        <f t="shared" si="3"/>
        <v>45054</v>
      </c>
      <c r="C66" s="96">
        <f t="shared" si="4"/>
        <v>63</v>
      </c>
      <c r="D66" s="97">
        <f t="shared" si="5"/>
        <v>900</v>
      </c>
      <c r="E66" s="98" t="s">
        <v>44</v>
      </c>
      <c r="F66" s="99">
        <v>340</v>
      </c>
      <c r="G66" s="100">
        <v>2000</v>
      </c>
      <c r="H66" s="102">
        <v>25</v>
      </c>
      <c r="I66" s="114">
        <v>0</v>
      </c>
      <c r="J66" s="115">
        <f>I65+Table1[[#This Row],[Deaths]]</f>
        <v>0</v>
      </c>
      <c r="K66" s="116">
        <f t="shared" si="0"/>
        <v>900</v>
      </c>
      <c r="L66" s="117">
        <f t="shared" si="1"/>
        <v>27.7777777777778</v>
      </c>
      <c r="M66" s="118">
        <f t="shared" si="6"/>
        <v>5430.01316511552</v>
      </c>
      <c r="N66" s="119">
        <f t="shared" si="9"/>
        <v>4925</v>
      </c>
      <c r="O66" s="120">
        <f t="shared" si="2"/>
        <v>8500</v>
      </c>
      <c r="P66" s="121">
        <f t="shared" si="10"/>
        <v>1784500</v>
      </c>
      <c r="Q66" s="134">
        <f>N66/((K66*G66/1000)+SUM(S$4:S66))</f>
        <v>2.73611111111111</v>
      </c>
      <c r="R66" s="135"/>
      <c r="S66" s="136"/>
      <c r="T66" s="137"/>
      <c r="U66" s="138"/>
      <c r="V66" s="139"/>
      <c r="W66" s="139"/>
      <c r="X66" s="139"/>
      <c r="Y66" s="144"/>
      <c r="Z66" s="145">
        <f>Table1[[#This Row],[Current Income (birds)]]+Table1[[#This Row],[Current Income (eggs)]]</f>
        <v>0</v>
      </c>
      <c r="AA66" s="146"/>
    </row>
    <row r="67" spans="1:27">
      <c r="A67" s="94">
        <v>64</v>
      </c>
      <c r="B67" s="95">
        <f t="shared" si="3"/>
        <v>45055</v>
      </c>
      <c r="C67" s="96">
        <f t="shared" si="4"/>
        <v>64</v>
      </c>
      <c r="D67" s="97">
        <f t="shared" si="5"/>
        <v>900</v>
      </c>
      <c r="E67" s="98" t="s">
        <v>44</v>
      </c>
      <c r="F67" s="99">
        <v>340</v>
      </c>
      <c r="G67" s="100">
        <v>2000</v>
      </c>
      <c r="H67" s="102">
        <v>25</v>
      </c>
      <c r="I67" s="114">
        <v>0</v>
      </c>
      <c r="J67" s="115">
        <f>I66+Table1[[#This Row],[Deaths]]</f>
        <v>0</v>
      </c>
      <c r="K67" s="116">
        <f t="shared" si="0"/>
        <v>900</v>
      </c>
      <c r="L67" s="117">
        <f t="shared" si="1"/>
        <v>27.7777777777778</v>
      </c>
      <c r="M67" s="118">
        <f t="shared" si="6"/>
        <v>5457.7909428933</v>
      </c>
      <c r="N67" s="119">
        <f t="shared" si="9"/>
        <v>4950</v>
      </c>
      <c r="O67" s="120">
        <f t="shared" si="2"/>
        <v>8500</v>
      </c>
      <c r="P67" s="121">
        <f t="shared" si="10"/>
        <v>1793000</v>
      </c>
      <c r="Q67" s="134">
        <f>N67/((K67*G67/1000)+SUM(S$4:S67))</f>
        <v>2.75</v>
      </c>
      <c r="R67" s="135"/>
      <c r="S67" s="136"/>
      <c r="T67" s="137"/>
      <c r="U67" s="138"/>
      <c r="V67" s="139"/>
      <c r="W67" s="139"/>
      <c r="X67" s="139"/>
      <c r="Y67" s="144"/>
      <c r="Z67" s="145">
        <f>Table1[[#This Row],[Current Income (birds)]]+Table1[[#This Row],[Current Income (eggs)]]</f>
        <v>0</v>
      </c>
      <c r="AA67" s="146"/>
    </row>
    <row r="68" spans="1:27">
      <c r="A68" s="94">
        <v>65</v>
      </c>
      <c r="B68" s="95">
        <f t="shared" si="3"/>
        <v>45056</v>
      </c>
      <c r="C68" s="96">
        <f t="shared" si="4"/>
        <v>65</v>
      </c>
      <c r="D68" s="97">
        <f t="shared" si="5"/>
        <v>900</v>
      </c>
      <c r="E68" s="98" t="s">
        <v>44</v>
      </c>
      <c r="F68" s="99">
        <v>340</v>
      </c>
      <c r="G68" s="100">
        <v>2000</v>
      </c>
      <c r="H68" s="102">
        <v>25</v>
      </c>
      <c r="I68" s="114">
        <v>0</v>
      </c>
      <c r="J68" s="115">
        <f>I67+Table1[[#This Row],[Deaths]]</f>
        <v>0</v>
      </c>
      <c r="K68" s="116">
        <f t="shared" ref="K68:K131" si="11">D68-I68-R68</f>
        <v>900</v>
      </c>
      <c r="L68" s="117">
        <f t="shared" ref="L68:L131" si="12">H68*1000/D68</f>
        <v>27.7777777777778</v>
      </c>
      <c r="M68" s="118">
        <f t="shared" si="6"/>
        <v>5485.56872067108</v>
      </c>
      <c r="N68" s="119">
        <f t="shared" si="9"/>
        <v>4975</v>
      </c>
      <c r="O68" s="99">
        <f t="shared" ref="O68:O131" si="13">F68*H68</f>
        <v>8500</v>
      </c>
      <c r="P68" s="121">
        <f t="shared" si="10"/>
        <v>1801500</v>
      </c>
      <c r="Q68" s="134">
        <f>N68/((K68*G68/1000)+SUM(S$4:S68))</f>
        <v>2.76388888888889</v>
      </c>
      <c r="R68" s="135"/>
      <c r="S68" s="136"/>
      <c r="T68" s="137"/>
      <c r="U68" s="138"/>
      <c r="V68" s="139"/>
      <c r="W68" s="139"/>
      <c r="X68" s="139"/>
      <c r="Y68" s="144"/>
      <c r="Z68" s="145">
        <f>Table1[[#This Row],[Current Income (birds)]]+Table1[[#This Row],[Current Income (eggs)]]</f>
        <v>0</v>
      </c>
      <c r="AA68" s="146"/>
    </row>
    <row r="69" spans="1:27">
      <c r="A69" s="94">
        <v>66</v>
      </c>
      <c r="B69" s="95">
        <f t="shared" ref="B69:B132" si="14">B68+1</f>
        <v>45057</v>
      </c>
      <c r="C69" s="96">
        <f t="shared" ref="C69:C132" si="15">C68+1</f>
        <v>66</v>
      </c>
      <c r="D69" s="97">
        <f t="shared" ref="D69:D132" si="16">K68</f>
        <v>900</v>
      </c>
      <c r="E69" s="98" t="s">
        <v>44</v>
      </c>
      <c r="F69" s="99">
        <v>340</v>
      </c>
      <c r="G69" s="100">
        <v>2000</v>
      </c>
      <c r="H69" s="102">
        <v>25</v>
      </c>
      <c r="I69" s="114">
        <v>0</v>
      </c>
      <c r="J69" s="115">
        <f>I68+Table1[[#This Row],[Deaths]]</f>
        <v>0</v>
      </c>
      <c r="K69" s="116">
        <f t="shared" si="11"/>
        <v>900</v>
      </c>
      <c r="L69" s="117">
        <f t="shared" si="12"/>
        <v>27.7777777777778</v>
      </c>
      <c r="M69" s="118">
        <f t="shared" ref="M69:M93" si="17">M68+L69</f>
        <v>5513.34649844886</v>
      </c>
      <c r="N69" s="119">
        <f t="shared" si="9"/>
        <v>5000</v>
      </c>
      <c r="O69" s="99">
        <f t="shared" si="13"/>
        <v>8500</v>
      </c>
      <c r="P69" s="121">
        <f t="shared" si="10"/>
        <v>1810000</v>
      </c>
      <c r="Q69" s="134">
        <f>N69/((K69*G69/1000)+SUM(S$4:S69))</f>
        <v>2.77777777777778</v>
      </c>
      <c r="R69" s="135"/>
      <c r="S69" s="136"/>
      <c r="T69" s="137"/>
      <c r="U69" s="138"/>
      <c r="V69" s="139"/>
      <c r="W69" s="139"/>
      <c r="X69" s="139"/>
      <c r="Y69" s="144"/>
      <c r="Z69" s="145">
        <f>Table1[[#This Row],[Current Income (birds)]]+Table1[[#This Row],[Current Income (eggs)]]</f>
        <v>0</v>
      </c>
      <c r="AA69" s="146"/>
    </row>
    <row r="70" spans="1:27">
      <c r="A70" s="94">
        <v>67</v>
      </c>
      <c r="B70" s="95">
        <f t="shared" si="14"/>
        <v>45058</v>
      </c>
      <c r="C70" s="96">
        <f t="shared" si="15"/>
        <v>67</v>
      </c>
      <c r="D70" s="97">
        <f t="shared" si="16"/>
        <v>900</v>
      </c>
      <c r="E70" s="98" t="s">
        <v>44</v>
      </c>
      <c r="F70" s="99">
        <v>340</v>
      </c>
      <c r="G70" s="100">
        <v>2000</v>
      </c>
      <c r="H70" s="102">
        <v>25</v>
      </c>
      <c r="I70" s="114">
        <v>0</v>
      </c>
      <c r="J70" s="115">
        <f>I69+Table1[[#This Row],[Deaths]]</f>
        <v>0</v>
      </c>
      <c r="K70" s="116">
        <f t="shared" si="11"/>
        <v>900</v>
      </c>
      <c r="L70" s="117">
        <f t="shared" si="12"/>
        <v>27.7777777777778</v>
      </c>
      <c r="M70" s="118">
        <f t="shared" si="17"/>
        <v>5541.12427622663</v>
      </c>
      <c r="N70" s="119">
        <f t="shared" ref="N70:N101" si="18">N69+H70</f>
        <v>5025</v>
      </c>
      <c r="O70" s="99">
        <f t="shared" si="13"/>
        <v>8500</v>
      </c>
      <c r="P70" s="121">
        <f t="shared" ref="P70:P101" si="19">P69+O70</f>
        <v>1818500</v>
      </c>
      <c r="Q70" s="134">
        <f>N70/((K70*G70/1000)+SUM(S$4:S70))</f>
        <v>2.79166666666667</v>
      </c>
      <c r="R70" s="135"/>
      <c r="S70" s="136"/>
      <c r="T70" s="137"/>
      <c r="U70" s="138"/>
      <c r="V70" s="139"/>
      <c r="W70" s="139"/>
      <c r="X70" s="139"/>
      <c r="Y70" s="144"/>
      <c r="Z70" s="145">
        <f>Table1[[#This Row],[Current Income (birds)]]+Table1[[#This Row],[Current Income (eggs)]]</f>
        <v>0</v>
      </c>
      <c r="AA70" s="146"/>
    </row>
    <row r="71" spans="1:27">
      <c r="A71" s="94">
        <v>68</v>
      </c>
      <c r="B71" s="95">
        <f t="shared" si="14"/>
        <v>45059</v>
      </c>
      <c r="C71" s="96">
        <f t="shared" si="15"/>
        <v>68</v>
      </c>
      <c r="D71" s="97">
        <f t="shared" si="16"/>
        <v>900</v>
      </c>
      <c r="E71" s="98" t="s">
        <v>44</v>
      </c>
      <c r="F71" s="99">
        <v>340</v>
      </c>
      <c r="G71" s="100">
        <v>2000</v>
      </c>
      <c r="H71" s="102">
        <v>25</v>
      </c>
      <c r="I71" s="114">
        <v>0</v>
      </c>
      <c r="J71" s="115">
        <f>I70+Table1[[#This Row],[Deaths]]</f>
        <v>0</v>
      </c>
      <c r="K71" s="116">
        <f t="shared" si="11"/>
        <v>900</v>
      </c>
      <c r="L71" s="117">
        <f t="shared" si="12"/>
        <v>27.7777777777778</v>
      </c>
      <c r="M71" s="118">
        <f t="shared" si="17"/>
        <v>5568.90205400441</v>
      </c>
      <c r="N71" s="119">
        <f t="shared" si="18"/>
        <v>5050</v>
      </c>
      <c r="O71" s="99">
        <f t="shared" si="13"/>
        <v>8500</v>
      </c>
      <c r="P71" s="121">
        <f t="shared" si="19"/>
        <v>1827000</v>
      </c>
      <c r="Q71" s="134">
        <f>N71/((K71*G71/1000)+SUM(S$4:S71))</f>
        <v>2.80555555555556</v>
      </c>
      <c r="R71" s="135"/>
      <c r="S71" s="136"/>
      <c r="T71" s="137"/>
      <c r="U71" s="138"/>
      <c r="V71" s="139"/>
      <c r="W71" s="139"/>
      <c r="X71" s="139"/>
      <c r="Y71" s="144"/>
      <c r="Z71" s="145">
        <f>Table1[[#This Row],[Current Income (birds)]]+Table1[[#This Row],[Current Income (eggs)]]</f>
        <v>0</v>
      </c>
      <c r="AA71" s="146"/>
    </row>
    <row r="72" spans="1:27">
      <c r="A72" s="94">
        <v>69</v>
      </c>
      <c r="B72" s="95">
        <f t="shared" si="14"/>
        <v>45060</v>
      </c>
      <c r="C72" s="96">
        <f t="shared" si="15"/>
        <v>69</v>
      </c>
      <c r="D72" s="97">
        <f t="shared" si="16"/>
        <v>900</v>
      </c>
      <c r="E72" s="98" t="s">
        <v>44</v>
      </c>
      <c r="F72" s="99">
        <v>340</v>
      </c>
      <c r="G72" s="100">
        <v>2000</v>
      </c>
      <c r="H72" s="102">
        <v>25</v>
      </c>
      <c r="I72" s="114">
        <v>0</v>
      </c>
      <c r="J72" s="115">
        <f>I71+Table1[[#This Row],[Deaths]]</f>
        <v>0</v>
      </c>
      <c r="K72" s="116">
        <f t="shared" si="11"/>
        <v>900</v>
      </c>
      <c r="L72" s="117">
        <f t="shared" si="12"/>
        <v>27.7777777777778</v>
      </c>
      <c r="M72" s="118">
        <f t="shared" si="17"/>
        <v>5596.67983178219</v>
      </c>
      <c r="N72" s="119">
        <f t="shared" si="18"/>
        <v>5075</v>
      </c>
      <c r="O72" s="99">
        <f t="shared" si="13"/>
        <v>8500</v>
      </c>
      <c r="P72" s="121">
        <f t="shared" si="19"/>
        <v>1835500</v>
      </c>
      <c r="Q72" s="134">
        <f>N72/((K72*G72/1000)+SUM(S$4:S72))</f>
        <v>2.81944444444444</v>
      </c>
      <c r="R72" s="135"/>
      <c r="S72" s="136"/>
      <c r="T72" s="137"/>
      <c r="U72" s="138"/>
      <c r="V72" s="139"/>
      <c r="W72" s="139"/>
      <c r="X72" s="139"/>
      <c r="Y72" s="144"/>
      <c r="Z72" s="145">
        <f>Table1[[#This Row],[Current Income (birds)]]+Table1[[#This Row],[Current Income (eggs)]]</f>
        <v>0</v>
      </c>
      <c r="AA72" s="146"/>
    </row>
    <row r="73" spans="1:27">
      <c r="A73" s="94">
        <v>70</v>
      </c>
      <c r="B73" s="95">
        <f t="shared" si="14"/>
        <v>45061</v>
      </c>
      <c r="C73" s="96">
        <f t="shared" si="15"/>
        <v>70</v>
      </c>
      <c r="D73" s="97">
        <f t="shared" si="16"/>
        <v>900</v>
      </c>
      <c r="E73" s="98" t="s">
        <v>44</v>
      </c>
      <c r="F73" s="99">
        <v>340</v>
      </c>
      <c r="G73" s="100">
        <v>2000</v>
      </c>
      <c r="H73" s="102">
        <v>25</v>
      </c>
      <c r="I73" s="114">
        <v>0</v>
      </c>
      <c r="J73" s="115">
        <f>I72+Table1[[#This Row],[Deaths]]</f>
        <v>0</v>
      </c>
      <c r="K73" s="116">
        <f t="shared" si="11"/>
        <v>900</v>
      </c>
      <c r="L73" s="117">
        <f t="shared" si="12"/>
        <v>27.7777777777778</v>
      </c>
      <c r="M73" s="118">
        <f t="shared" si="17"/>
        <v>5624.45760955997</v>
      </c>
      <c r="N73" s="119">
        <f t="shared" si="18"/>
        <v>5100</v>
      </c>
      <c r="O73" s="99">
        <f t="shared" si="13"/>
        <v>8500</v>
      </c>
      <c r="P73" s="121">
        <f t="shared" si="19"/>
        <v>1844000</v>
      </c>
      <c r="Q73" s="134">
        <f>N73/((K73*G73/1000)+SUM(S$4:S73))</f>
        <v>2.83333333333333</v>
      </c>
      <c r="R73" s="135"/>
      <c r="S73" s="136"/>
      <c r="T73" s="137"/>
      <c r="U73" s="138"/>
      <c r="V73" s="139"/>
      <c r="W73" s="139"/>
      <c r="X73" s="139"/>
      <c r="Y73" s="144"/>
      <c r="Z73" s="145">
        <f>Table1[[#This Row],[Current Income (birds)]]+Table1[[#This Row],[Current Income (eggs)]]</f>
        <v>0</v>
      </c>
      <c r="AA73" s="146"/>
    </row>
    <row r="74" spans="1:27">
      <c r="A74" s="94">
        <v>71</v>
      </c>
      <c r="B74" s="95">
        <f t="shared" si="14"/>
        <v>45062</v>
      </c>
      <c r="C74" s="96">
        <f t="shared" si="15"/>
        <v>71</v>
      </c>
      <c r="D74" s="97">
        <f t="shared" si="16"/>
        <v>900</v>
      </c>
      <c r="E74" s="98" t="s">
        <v>44</v>
      </c>
      <c r="F74" s="99">
        <v>340</v>
      </c>
      <c r="G74" s="100">
        <v>2000</v>
      </c>
      <c r="H74" s="102">
        <v>25</v>
      </c>
      <c r="I74" s="114">
        <v>0</v>
      </c>
      <c r="J74" s="115">
        <f>I73+Table1[[#This Row],[Deaths]]</f>
        <v>0</v>
      </c>
      <c r="K74" s="116">
        <f t="shared" si="11"/>
        <v>900</v>
      </c>
      <c r="L74" s="117">
        <f t="shared" si="12"/>
        <v>27.7777777777778</v>
      </c>
      <c r="M74" s="118">
        <f t="shared" si="17"/>
        <v>5652.23538733774</v>
      </c>
      <c r="N74" s="119">
        <f t="shared" si="18"/>
        <v>5125</v>
      </c>
      <c r="O74" s="99">
        <f t="shared" si="13"/>
        <v>8500</v>
      </c>
      <c r="P74" s="121">
        <f t="shared" si="19"/>
        <v>1852500</v>
      </c>
      <c r="Q74" s="134">
        <f>N74/((K74*G74/1000)+SUM(S$4:S74))</f>
        <v>2.84722222222222</v>
      </c>
      <c r="R74" s="135"/>
      <c r="S74" s="136"/>
      <c r="T74" s="137"/>
      <c r="U74" s="138"/>
      <c r="V74" s="139"/>
      <c r="W74" s="139"/>
      <c r="X74" s="139"/>
      <c r="Y74" s="144"/>
      <c r="Z74" s="145">
        <f>Table1[[#This Row],[Current Income (birds)]]+Table1[[#This Row],[Current Income (eggs)]]</f>
        <v>0</v>
      </c>
      <c r="AA74" s="146"/>
    </row>
    <row r="75" spans="1:27">
      <c r="A75" s="94">
        <v>72</v>
      </c>
      <c r="B75" s="95">
        <f t="shared" si="14"/>
        <v>45063</v>
      </c>
      <c r="C75" s="96">
        <f t="shared" si="15"/>
        <v>72</v>
      </c>
      <c r="D75" s="97">
        <f t="shared" si="16"/>
        <v>900</v>
      </c>
      <c r="E75" s="98" t="s">
        <v>44</v>
      </c>
      <c r="F75" s="99">
        <v>340</v>
      </c>
      <c r="G75" s="100">
        <v>2000</v>
      </c>
      <c r="H75" s="102">
        <v>25</v>
      </c>
      <c r="I75" s="114">
        <v>0</v>
      </c>
      <c r="J75" s="115">
        <f>I74+Table1[[#This Row],[Deaths]]</f>
        <v>0</v>
      </c>
      <c r="K75" s="116">
        <f t="shared" si="11"/>
        <v>900</v>
      </c>
      <c r="L75" s="117">
        <f t="shared" si="12"/>
        <v>27.7777777777778</v>
      </c>
      <c r="M75" s="118">
        <f t="shared" si="17"/>
        <v>5680.01316511552</v>
      </c>
      <c r="N75" s="119">
        <f t="shared" si="18"/>
        <v>5150</v>
      </c>
      <c r="O75" s="99">
        <f t="shared" si="13"/>
        <v>8500</v>
      </c>
      <c r="P75" s="121">
        <f t="shared" si="19"/>
        <v>1861000</v>
      </c>
      <c r="Q75" s="134">
        <f>N75/((K75*G75/1000)+SUM(S$4:S75))</f>
        <v>2.86111111111111</v>
      </c>
      <c r="R75" s="135"/>
      <c r="S75" s="136"/>
      <c r="T75" s="137"/>
      <c r="U75" s="138"/>
      <c r="V75" s="139"/>
      <c r="W75" s="139"/>
      <c r="X75" s="139"/>
      <c r="Y75" s="144"/>
      <c r="Z75" s="145">
        <f>Table1[[#This Row],[Current Income (birds)]]+Table1[[#This Row],[Current Income (eggs)]]</f>
        <v>0</v>
      </c>
      <c r="AA75" s="146"/>
    </row>
    <row r="76" spans="1:27">
      <c r="A76" s="94">
        <v>73</v>
      </c>
      <c r="B76" s="95">
        <f t="shared" si="14"/>
        <v>45064</v>
      </c>
      <c r="C76" s="96">
        <f t="shared" si="15"/>
        <v>73</v>
      </c>
      <c r="D76" s="97">
        <f t="shared" si="16"/>
        <v>900</v>
      </c>
      <c r="E76" s="98" t="s">
        <v>44</v>
      </c>
      <c r="F76" s="99">
        <v>340</v>
      </c>
      <c r="G76" s="100">
        <v>2000</v>
      </c>
      <c r="H76" s="102">
        <v>25</v>
      </c>
      <c r="I76" s="114">
        <v>0</v>
      </c>
      <c r="J76" s="115">
        <f>I75+Table1[[#This Row],[Deaths]]</f>
        <v>0</v>
      </c>
      <c r="K76" s="116">
        <f t="shared" si="11"/>
        <v>900</v>
      </c>
      <c r="L76" s="117">
        <f t="shared" si="12"/>
        <v>27.7777777777778</v>
      </c>
      <c r="M76" s="118">
        <f t="shared" si="17"/>
        <v>5707.7909428933</v>
      </c>
      <c r="N76" s="119">
        <f t="shared" si="18"/>
        <v>5175</v>
      </c>
      <c r="O76" s="99">
        <f t="shared" si="13"/>
        <v>8500</v>
      </c>
      <c r="P76" s="121">
        <f t="shared" si="19"/>
        <v>1869500</v>
      </c>
      <c r="Q76" s="134">
        <f>N76/((K76*G76/1000)+SUM(S$4:S76))</f>
        <v>2.875</v>
      </c>
      <c r="R76" s="135"/>
      <c r="S76" s="136"/>
      <c r="T76" s="137"/>
      <c r="U76" s="138"/>
      <c r="V76" s="139"/>
      <c r="W76" s="139"/>
      <c r="X76" s="139"/>
      <c r="Y76" s="144"/>
      <c r="Z76" s="145">
        <f>Table1[[#This Row],[Current Income (birds)]]+Table1[[#This Row],[Current Income (eggs)]]</f>
        <v>0</v>
      </c>
      <c r="AA76" s="146"/>
    </row>
    <row r="77" spans="1:27">
      <c r="A77" s="94">
        <v>74</v>
      </c>
      <c r="B77" s="95">
        <f t="shared" si="14"/>
        <v>45065</v>
      </c>
      <c r="C77" s="96">
        <f t="shared" si="15"/>
        <v>74</v>
      </c>
      <c r="D77" s="97">
        <f t="shared" si="16"/>
        <v>900</v>
      </c>
      <c r="E77" s="98" t="s">
        <v>44</v>
      </c>
      <c r="F77" s="99">
        <v>340</v>
      </c>
      <c r="G77" s="100">
        <v>2000</v>
      </c>
      <c r="H77" s="102">
        <v>25</v>
      </c>
      <c r="I77" s="114">
        <v>0</v>
      </c>
      <c r="J77" s="115">
        <f>I76+Table1[[#This Row],[Deaths]]</f>
        <v>0</v>
      </c>
      <c r="K77" s="116">
        <f t="shared" si="11"/>
        <v>900</v>
      </c>
      <c r="L77" s="117">
        <f t="shared" si="12"/>
        <v>27.7777777777778</v>
      </c>
      <c r="M77" s="118">
        <f t="shared" si="17"/>
        <v>5735.56872067108</v>
      </c>
      <c r="N77" s="119">
        <f t="shared" si="18"/>
        <v>5200</v>
      </c>
      <c r="O77" s="99">
        <f t="shared" si="13"/>
        <v>8500</v>
      </c>
      <c r="P77" s="121">
        <f t="shared" si="19"/>
        <v>1878000</v>
      </c>
      <c r="Q77" s="134">
        <f>N77/((K77*G77/1000)+SUM(S$4:S77))</f>
        <v>2.88888888888889</v>
      </c>
      <c r="R77" s="135"/>
      <c r="S77" s="136"/>
      <c r="T77" s="137"/>
      <c r="U77" s="138"/>
      <c r="V77" s="139"/>
      <c r="W77" s="139"/>
      <c r="X77" s="139"/>
      <c r="Y77" s="144"/>
      <c r="Z77" s="145">
        <f>Table1[[#This Row],[Current Income (birds)]]+Table1[[#This Row],[Current Income (eggs)]]</f>
        <v>0</v>
      </c>
      <c r="AA77" s="146"/>
    </row>
    <row r="78" spans="1:27">
      <c r="A78" s="94">
        <v>75</v>
      </c>
      <c r="B78" s="95">
        <f t="shared" si="14"/>
        <v>45066</v>
      </c>
      <c r="C78" s="96">
        <f t="shared" si="15"/>
        <v>75</v>
      </c>
      <c r="D78" s="97">
        <f t="shared" si="16"/>
        <v>900</v>
      </c>
      <c r="E78" s="98" t="s">
        <v>44</v>
      </c>
      <c r="F78" s="99">
        <v>340</v>
      </c>
      <c r="G78" s="100">
        <v>2000</v>
      </c>
      <c r="H78" s="102">
        <v>25</v>
      </c>
      <c r="I78" s="114">
        <v>0</v>
      </c>
      <c r="J78" s="115">
        <f>I77+Table1[[#This Row],[Deaths]]</f>
        <v>0</v>
      </c>
      <c r="K78" s="116">
        <f t="shared" si="11"/>
        <v>900</v>
      </c>
      <c r="L78" s="117">
        <f t="shared" si="12"/>
        <v>27.7777777777778</v>
      </c>
      <c r="M78" s="118">
        <f t="shared" si="17"/>
        <v>5763.34649844885</v>
      </c>
      <c r="N78" s="119">
        <f t="shared" si="18"/>
        <v>5225</v>
      </c>
      <c r="O78" s="99">
        <f t="shared" si="13"/>
        <v>8500</v>
      </c>
      <c r="P78" s="121">
        <f t="shared" si="19"/>
        <v>1886500</v>
      </c>
      <c r="Q78" s="134">
        <f>N78/((K78*G78/1000)+SUM(S$4:S78))</f>
        <v>2.90277777777778</v>
      </c>
      <c r="R78" s="135"/>
      <c r="S78" s="136"/>
      <c r="T78" s="137"/>
      <c r="U78" s="138"/>
      <c r="V78" s="139"/>
      <c r="W78" s="139"/>
      <c r="X78" s="139"/>
      <c r="Y78" s="144"/>
      <c r="Z78" s="145">
        <f>Table1[[#This Row],[Current Income (birds)]]+Table1[[#This Row],[Current Income (eggs)]]</f>
        <v>0</v>
      </c>
      <c r="AA78" s="146"/>
    </row>
    <row r="79" spans="1:27">
      <c r="A79" s="94">
        <v>76</v>
      </c>
      <c r="B79" s="95">
        <f t="shared" si="14"/>
        <v>45067</v>
      </c>
      <c r="C79" s="96">
        <f t="shared" si="15"/>
        <v>76</v>
      </c>
      <c r="D79" s="97">
        <f t="shared" si="16"/>
        <v>900</v>
      </c>
      <c r="E79" s="98" t="s">
        <v>44</v>
      </c>
      <c r="F79" s="99">
        <v>340</v>
      </c>
      <c r="G79" s="100">
        <v>2000</v>
      </c>
      <c r="H79" s="102">
        <v>25</v>
      </c>
      <c r="I79" s="114">
        <v>0</v>
      </c>
      <c r="J79" s="115">
        <f>I78+Table1[[#This Row],[Deaths]]</f>
        <v>0</v>
      </c>
      <c r="K79" s="116">
        <f t="shared" si="11"/>
        <v>900</v>
      </c>
      <c r="L79" s="117">
        <f t="shared" si="12"/>
        <v>27.7777777777778</v>
      </c>
      <c r="M79" s="118">
        <f t="shared" si="17"/>
        <v>5791.12427622663</v>
      </c>
      <c r="N79" s="119">
        <f t="shared" si="18"/>
        <v>5250</v>
      </c>
      <c r="O79" s="99">
        <f t="shared" si="13"/>
        <v>8500</v>
      </c>
      <c r="P79" s="121">
        <f t="shared" si="19"/>
        <v>1895000</v>
      </c>
      <c r="Q79" s="134">
        <f>N79/((K79*G79/1000)+SUM(S$4:S79))</f>
        <v>2.91666666666667</v>
      </c>
      <c r="R79" s="135"/>
      <c r="S79" s="136"/>
      <c r="T79" s="137"/>
      <c r="U79" s="138"/>
      <c r="V79" s="139"/>
      <c r="W79" s="139"/>
      <c r="X79" s="139"/>
      <c r="Y79" s="144"/>
      <c r="Z79" s="145">
        <f>Table1[[#This Row],[Current Income (birds)]]+Table1[[#This Row],[Current Income (eggs)]]</f>
        <v>0</v>
      </c>
      <c r="AA79" s="146"/>
    </row>
    <row r="80" spans="1:27">
      <c r="A80" s="94">
        <v>77</v>
      </c>
      <c r="B80" s="95">
        <f t="shared" si="14"/>
        <v>45068</v>
      </c>
      <c r="C80" s="96">
        <f t="shared" si="15"/>
        <v>77</v>
      </c>
      <c r="D80" s="97">
        <f t="shared" si="16"/>
        <v>900</v>
      </c>
      <c r="E80" s="98" t="s">
        <v>44</v>
      </c>
      <c r="F80" s="99">
        <v>340</v>
      </c>
      <c r="G80" s="100">
        <v>2000</v>
      </c>
      <c r="H80" s="102">
        <v>25</v>
      </c>
      <c r="I80" s="114">
        <v>0</v>
      </c>
      <c r="J80" s="115">
        <f>I79+Table1[[#This Row],[Deaths]]</f>
        <v>0</v>
      </c>
      <c r="K80" s="116">
        <f t="shared" si="11"/>
        <v>900</v>
      </c>
      <c r="L80" s="117">
        <f t="shared" si="12"/>
        <v>27.7777777777778</v>
      </c>
      <c r="M80" s="118">
        <f t="shared" si="17"/>
        <v>5818.90205400441</v>
      </c>
      <c r="N80" s="119">
        <f t="shared" si="18"/>
        <v>5275</v>
      </c>
      <c r="O80" s="99">
        <f t="shared" si="13"/>
        <v>8500</v>
      </c>
      <c r="P80" s="121">
        <f t="shared" si="19"/>
        <v>1903500</v>
      </c>
      <c r="Q80" s="134">
        <f>N80/((K80*G80/1000)+SUM(S$4:S80))</f>
        <v>2.93055555555556</v>
      </c>
      <c r="R80" s="135"/>
      <c r="S80" s="136"/>
      <c r="T80" s="137"/>
      <c r="U80" s="138"/>
      <c r="V80" s="139"/>
      <c r="W80" s="139"/>
      <c r="X80" s="139"/>
      <c r="Y80" s="144"/>
      <c r="Z80" s="145">
        <f>Table1[[#This Row],[Current Income (birds)]]+Table1[[#This Row],[Current Income (eggs)]]</f>
        <v>0</v>
      </c>
      <c r="AA80" s="146"/>
    </row>
    <row r="81" spans="1:27">
      <c r="A81" s="94">
        <v>78</v>
      </c>
      <c r="B81" s="95">
        <f t="shared" si="14"/>
        <v>45069</v>
      </c>
      <c r="C81" s="96">
        <f t="shared" si="15"/>
        <v>78</v>
      </c>
      <c r="D81" s="97">
        <f t="shared" si="16"/>
        <v>900</v>
      </c>
      <c r="E81" s="98" t="s">
        <v>44</v>
      </c>
      <c r="F81" s="99">
        <v>340</v>
      </c>
      <c r="G81" s="100">
        <v>2000</v>
      </c>
      <c r="H81" s="102">
        <v>25</v>
      </c>
      <c r="I81" s="114">
        <v>0</v>
      </c>
      <c r="J81" s="115">
        <f>I80+Table1[[#This Row],[Deaths]]</f>
        <v>0</v>
      </c>
      <c r="K81" s="116">
        <f t="shared" si="11"/>
        <v>900</v>
      </c>
      <c r="L81" s="117">
        <f t="shared" si="12"/>
        <v>27.7777777777778</v>
      </c>
      <c r="M81" s="118">
        <f t="shared" si="17"/>
        <v>5846.67983178218</v>
      </c>
      <c r="N81" s="119">
        <f t="shared" si="18"/>
        <v>5300</v>
      </c>
      <c r="O81" s="99">
        <f t="shared" si="13"/>
        <v>8500</v>
      </c>
      <c r="P81" s="121">
        <f t="shared" si="19"/>
        <v>1912000</v>
      </c>
      <c r="Q81" s="134">
        <f>N81/((K81*G81/1000)+SUM(S$4:S81))</f>
        <v>2.94444444444444</v>
      </c>
      <c r="R81" s="135"/>
      <c r="S81" s="136"/>
      <c r="T81" s="137"/>
      <c r="U81" s="138"/>
      <c r="V81" s="139"/>
      <c r="W81" s="139"/>
      <c r="X81" s="139"/>
      <c r="Y81" s="144"/>
      <c r="Z81" s="145">
        <f>Table1[[#This Row],[Current Income (birds)]]+Table1[[#This Row],[Current Income (eggs)]]</f>
        <v>0</v>
      </c>
      <c r="AA81" s="146"/>
    </row>
    <row r="82" spans="1:27">
      <c r="A82" s="94">
        <v>79</v>
      </c>
      <c r="B82" s="95">
        <f t="shared" si="14"/>
        <v>45070</v>
      </c>
      <c r="C82" s="96">
        <f t="shared" si="15"/>
        <v>79</v>
      </c>
      <c r="D82" s="97">
        <f t="shared" si="16"/>
        <v>900</v>
      </c>
      <c r="E82" s="98" t="s">
        <v>44</v>
      </c>
      <c r="F82" s="99">
        <v>340</v>
      </c>
      <c r="G82" s="100">
        <v>2000</v>
      </c>
      <c r="H82" s="102">
        <v>25</v>
      </c>
      <c r="I82" s="114">
        <v>0</v>
      </c>
      <c r="J82" s="115">
        <f>I81+Table1[[#This Row],[Deaths]]</f>
        <v>0</v>
      </c>
      <c r="K82" s="116">
        <f t="shared" si="11"/>
        <v>900</v>
      </c>
      <c r="L82" s="117">
        <f t="shared" si="12"/>
        <v>27.7777777777778</v>
      </c>
      <c r="M82" s="118">
        <f t="shared" si="17"/>
        <v>5874.45760955996</v>
      </c>
      <c r="N82" s="119">
        <f t="shared" si="18"/>
        <v>5325</v>
      </c>
      <c r="O82" s="99">
        <f t="shared" si="13"/>
        <v>8500</v>
      </c>
      <c r="P82" s="121">
        <f t="shared" si="19"/>
        <v>1920500</v>
      </c>
      <c r="Q82" s="134">
        <f>N82/((K82*G82/1000)+SUM(S$4:S82))</f>
        <v>2.95833333333333</v>
      </c>
      <c r="R82" s="135"/>
      <c r="S82" s="136"/>
      <c r="T82" s="137"/>
      <c r="U82" s="138"/>
      <c r="V82" s="139"/>
      <c r="W82" s="139"/>
      <c r="X82" s="139"/>
      <c r="Y82" s="144"/>
      <c r="Z82" s="145">
        <f>Table1[[#This Row],[Current Income (birds)]]+Table1[[#This Row],[Current Income (eggs)]]</f>
        <v>0</v>
      </c>
      <c r="AA82" s="146"/>
    </row>
    <row r="83" spans="1:27">
      <c r="A83" s="94">
        <v>80</v>
      </c>
      <c r="B83" s="95">
        <f t="shared" si="14"/>
        <v>45071</v>
      </c>
      <c r="C83" s="96">
        <f t="shared" si="15"/>
        <v>80</v>
      </c>
      <c r="D83" s="97">
        <f t="shared" si="16"/>
        <v>900</v>
      </c>
      <c r="E83" s="98" t="s">
        <v>44</v>
      </c>
      <c r="F83" s="99">
        <v>340</v>
      </c>
      <c r="G83" s="100">
        <v>2000</v>
      </c>
      <c r="H83" s="102">
        <v>25</v>
      </c>
      <c r="I83" s="114">
        <v>0</v>
      </c>
      <c r="J83" s="115">
        <f>I82+Table1[[#This Row],[Deaths]]</f>
        <v>0</v>
      </c>
      <c r="K83" s="116">
        <f t="shared" si="11"/>
        <v>900</v>
      </c>
      <c r="L83" s="117">
        <f t="shared" si="12"/>
        <v>27.7777777777778</v>
      </c>
      <c r="M83" s="118">
        <f t="shared" si="17"/>
        <v>5902.23538733774</v>
      </c>
      <c r="N83" s="119">
        <f t="shared" si="18"/>
        <v>5350</v>
      </c>
      <c r="O83" s="99">
        <f t="shared" si="13"/>
        <v>8500</v>
      </c>
      <c r="P83" s="121">
        <f t="shared" si="19"/>
        <v>1929000</v>
      </c>
      <c r="Q83" s="134">
        <f>N83/((K83*G83/1000)+SUM(S$4:S83))</f>
        <v>2.97222222222222</v>
      </c>
      <c r="R83" s="135"/>
      <c r="S83" s="136"/>
      <c r="T83" s="137"/>
      <c r="U83" s="138"/>
      <c r="V83" s="139"/>
      <c r="W83" s="139"/>
      <c r="X83" s="139"/>
      <c r="Y83" s="144"/>
      <c r="Z83" s="145">
        <f>Table1[[#This Row],[Current Income (birds)]]+Table1[[#This Row],[Current Income (eggs)]]</f>
        <v>0</v>
      </c>
      <c r="AA83" s="146"/>
    </row>
    <row r="84" spans="1:27">
      <c r="A84" s="94">
        <v>81</v>
      </c>
      <c r="B84" s="95">
        <f t="shared" si="14"/>
        <v>45072</v>
      </c>
      <c r="C84" s="96">
        <f t="shared" si="15"/>
        <v>81</v>
      </c>
      <c r="D84" s="97">
        <f t="shared" si="16"/>
        <v>900</v>
      </c>
      <c r="E84" s="98" t="s">
        <v>44</v>
      </c>
      <c r="F84" s="99">
        <v>340</v>
      </c>
      <c r="G84" s="100">
        <v>2000</v>
      </c>
      <c r="H84" s="102">
        <v>25</v>
      </c>
      <c r="I84" s="114">
        <v>0</v>
      </c>
      <c r="J84" s="115">
        <f>I83+Table1[[#This Row],[Deaths]]</f>
        <v>0</v>
      </c>
      <c r="K84" s="116">
        <f t="shared" si="11"/>
        <v>900</v>
      </c>
      <c r="L84" s="117">
        <f t="shared" si="12"/>
        <v>27.7777777777778</v>
      </c>
      <c r="M84" s="118">
        <f t="shared" si="17"/>
        <v>5930.01316511552</v>
      </c>
      <c r="N84" s="119">
        <f t="shared" si="18"/>
        <v>5375</v>
      </c>
      <c r="O84" s="99">
        <f t="shared" si="13"/>
        <v>8500</v>
      </c>
      <c r="P84" s="121">
        <f t="shared" si="19"/>
        <v>1937500</v>
      </c>
      <c r="Q84" s="134">
        <f>N84/((K84*G84/1000)+SUM(S$4:S84))</f>
        <v>2.98611111111111</v>
      </c>
      <c r="R84" s="135"/>
      <c r="S84" s="136"/>
      <c r="T84" s="137"/>
      <c r="U84" s="138"/>
      <c r="V84" s="139"/>
      <c r="W84" s="139"/>
      <c r="X84" s="139"/>
      <c r="Y84" s="144"/>
      <c r="Z84" s="145">
        <f>Table1[[#This Row],[Current Income (birds)]]+Table1[[#This Row],[Current Income (eggs)]]</f>
        <v>0</v>
      </c>
      <c r="AA84" s="146"/>
    </row>
    <row r="85" spans="1:27">
      <c r="A85" s="94">
        <v>82</v>
      </c>
      <c r="B85" s="95">
        <f t="shared" si="14"/>
        <v>45073</v>
      </c>
      <c r="C85" s="96">
        <f t="shared" si="15"/>
        <v>82</v>
      </c>
      <c r="D85" s="97">
        <f t="shared" si="16"/>
        <v>900</v>
      </c>
      <c r="E85" s="98" t="s">
        <v>44</v>
      </c>
      <c r="F85" s="99">
        <v>340</v>
      </c>
      <c r="G85" s="100">
        <v>2000</v>
      </c>
      <c r="H85" s="102">
        <v>25</v>
      </c>
      <c r="I85" s="114">
        <v>0</v>
      </c>
      <c r="J85" s="115">
        <f>I84+Table1[[#This Row],[Deaths]]</f>
        <v>0</v>
      </c>
      <c r="K85" s="116">
        <f t="shared" si="11"/>
        <v>900</v>
      </c>
      <c r="L85" s="117">
        <f t="shared" si="12"/>
        <v>27.7777777777778</v>
      </c>
      <c r="M85" s="118">
        <f t="shared" si="17"/>
        <v>5957.79094289329</v>
      </c>
      <c r="N85" s="119">
        <f t="shared" si="18"/>
        <v>5400</v>
      </c>
      <c r="O85" s="99">
        <f t="shared" si="13"/>
        <v>8500</v>
      </c>
      <c r="P85" s="121">
        <f t="shared" si="19"/>
        <v>1946000</v>
      </c>
      <c r="Q85" s="134">
        <f>N85/((K85*G85/1000)+SUM(S$4:S85))</f>
        <v>3</v>
      </c>
      <c r="R85" s="135"/>
      <c r="S85" s="136"/>
      <c r="T85" s="137"/>
      <c r="U85" s="138"/>
      <c r="V85" s="139"/>
      <c r="W85" s="139"/>
      <c r="X85" s="139"/>
      <c r="Y85" s="144"/>
      <c r="Z85" s="145">
        <f>Table1[[#This Row],[Current Income (birds)]]+Table1[[#This Row],[Current Income (eggs)]]</f>
        <v>0</v>
      </c>
      <c r="AA85" s="146"/>
    </row>
    <row r="86" spans="1:27">
      <c r="A86" s="94">
        <v>83</v>
      </c>
      <c r="B86" s="95">
        <f t="shared" si="14"/>
        <v>45074</v>
      </c>
      <c r="C86" s="96">
        <f t="shared" si="15"/>
        <v>83</v>
      </c>
      <c r="D86" s="97">
        <f t="shared" si="16"/>
        <v>900</v>
      </c>
      <c r="E86" s="98" t="s">
        <v>44</v>
      </c>
      <c r="F86" s="99">
        <v>340</v>
      </c>
      <c r="G86" s="100">
        <v>2000</v>
      </c>
      <c r="H86" s="102">
        <v>25</v>
      </c>
      <c r="I86" s="114">
        <v>0</v>
      </c>
      <c r="J86" s="115">
        <f>I85+Table1[[#This Row],[Deaths]]</f>
        <v>0</v>
      </c>
      <c r="K86" s="116">
        <f t="shared" si="11"/>
        <v>900</v>
      </c>
      <c r="L86" s="117">
        <f t="shared" si="12"/>
        <v>27.7777777777778</v>
      </c>
      <c r="M86" s="118">
        <f t="shared" si="17"/>
        <v>5985.56872067107</v>
      </c>
      <c r="N86" s="119">
        <f t="shared" si="18"/>
        <v>5425</v>
      </c>
      <c r="O86" s="99">
        <f t="shared" si="13"/>
        <v>8500</v>
      </c>
      <c r="P86" s="121">
        <f t="shared" si="19"/>
        <v>1954500</v>
      </c>
      <c r="Q86" s="134">
        <f>N86/((K86*G86/1000)+SUM(S$4:S86))</f>
        <v>3.01388888888889</v>
      </c>
      <c r="R86" s="135"/>
      <c r="S86" s="136"/>
      <c r="T86" s="137"/>
      <c r="U86" s="138"/>
      <c r="V86" s="139"/>
      <c r="W86" s="139"/>
      <c r="X86" s="139"/>
      <c r="Y86" s="144"/>
      <c r="Z86" s="145">
        <f>Table1[[#This Row],[Current Income (birds)]]+Table1[[#This Row],[Current Income (eggs)]]</f>
        <v>0</v>
      </c>
      <c r="AA86" s="146"/>
    </row>
    <row r="87" spans="1:27">
      <c r="A87" s="94">
        <v>84</v>
      </c>
      <c r="B87" s="95">
        <f t="shared" si="14"/>
        <v>45075</v>
      </c>
      <c r="C87" s="96">
        <f t="shared" si="15"/>
        <v>84</v>
      </c>
      <c r="D87" s="97">
        <f t="shared" si="16"/>
        <v>900</v>
      </c>
      <c r="E87" s="98" t="s">
        <v>45</v>
      </c>
      <c r="F87" s="99">
        <v>340</v>
      </c>
      <c r="G87" s="100">
        <v>2000</v>
      </c>
      <c r="H87" s="102">
        <v>25</v>
      </c>
      <c r="I87" s="114">
        <v>0</v>
      </c>
      <c r="J87" s="115">
        <f>I86+Table1[[#This Row],[Deaths]]</f>
        <v>0</v>
      </c>
      <c r="K87" s="116">
        <f t="shared" si="11"/>
        <v>900</v>
      </c>
      <c r="L87" s="117">
        <f t="shared" si="12"/>
        <v>27.7777777777778</v>
      </c>
      <c r="M87" s="118">
        <f t="shared" si="17"/>
        <v>6013.34649844885</v>
      </c>
      <c r="N87" s="119">
        <f t="shared" si="18"/>
        <v>5450</v>
      </c>
      <c r="O87" s="99">
        <f t="shared" si="13"/>
        <v>8500</v>
      </c>
      <c r="P87" s="121">
        <f t="shared" si="19"/>
        <v>1963000</v>
      </c>
      <c r="Q87" s="134">
        <f>N87/((K87*G87/1000)+SUM(S$4:S87))</f>
        <v>3.02777777777778</v>
      </c>
      <c r="R87" s="135"/>
      <c r="S87" s="136"/>
      <c r="T87" s="137"/>
      <c r="U87" s="138"/>
      <c r="V87" s="139"/>
      <c r="W87" s="139"/>
      <c r="X87" s="139"/>
      <c r="Y87" s="144"/>
      <c r="Z87" s="145">
        <f>Table1[[#This Row],[Current Income (birds)]]+Table1[[#This Row],[Current Income (eggs)]]</f>
        <v>0</v>
      </c>
      <c r="AA87" s="146"/>
    </row>
    <row r="88" spans="1:27">
      <c r="A88" s="94">
        <v>85</v>
      </c>
      <c r="B88" s="95">
        <f t="shared" si="14"/>
        <v>45076</v>
      </c>
      <c r="C88" s="96">
        <f t="shared" si="15"/>
        <v>85</v>
      </c>
      <c r="D88" s="97">
        <f t="shared" si="16"/>
        <v>900</v>
      </c>
      <c r="E88" s="98" t="s">
        <v>45</v>
      </c>
      <c r="F88" s="99">
        <v>340</v>
      </c>
      <c r="G88" s="100">
        <v>2000</v>
      </c>
      <c r="H88" s="102">
        <v>25</v>
      </c>
      <c r="I88" s="114">
        <v>0</v>
      </c>
      <c r="J88" s="115">
        <f>I87+Table1[[#This Row],[Deaths]]</f>
        <v>0</v>
      </c>
      <c r="K88" s="116">
        <f t="shared" si="11"/>
        <v>900</v>
      </c>
      <c r="L88" s="117">
        <f t="shared" si="12"/>
        <v>27.7777777777778</v>
      </c>
      <c r="M88" s="118">
        <f t="shared" si="17"/>
        <v>6041.12427622663</v>
      </c>
      <c r="N88" s="119">
        <f t="shared" si="18"/>
        <v>5475</v>
      </c>
      <c r="O88" s="99">
        <f t="shared" si="13"/>
        <v>8500</v>
      </c>
      <c r="P88" s="121">
        <f t="shared" si="19"/>
        <v>1971500</v>
      </c>
      <c r="Q88" s="134">
        <f>N88/((K88*G88/1000)+SUM(S$4:S88))</f>
        <v>3.04166666666667</v>
      </c>
      <c r="R88" s="135"/>
      <c r="S88" s="136"/>
      <c r="T88" s="137"/>
      <c r="U88" s="138"/>
      <c r="V88" s="139"/>
      <c r="W88" s="139"/>
      <c r="X88" s="139"/>
      <c r="Y88" s="144"/>
      <c r="Z88" s="145">
        <f>Table1[[#This Row],[Current Income (birds)]]+Table1[[#This Row],[Current Income (eggs)]]</f>
        <v>0</v>
      </c>
      <c r="AA88" s="146"/>
    </row>
    <row r="89" spans="1:27">
      <c r="A89" s="94">
        <v>86</v>
      </c>
      <c r="B89" s="95">
        <f t="shared" si="14"/>
        <v>45077</v>
      </c>
      <c r="C89" s="96">
        <f t="shared" si="15"/>
        <v>86</v>
      </c>
      <c r="D89" s="97">
        <f t="shared" si="16"/>
        <v>900</v>
      </c>
      <c r="E89" s="98" t="s">
        <v>45</v>
      </c>
      <c r="F89" s="99">
        <v>340</v>
      </c>
      <c r="G89" s="100">
        <v>2000</v>
      </c>
      <c r="H89" s="102">
        <v>25</v>
      </c>
      <c r="I89" s="114">
        <v>0</v>
      </c>
      <c r="J89" s="115">
        <f>I88+Table1[[#This Row],[Deaths]]</f>
        <v>0</v>
      </c>
      <c r="K89" s="116">
        <f t="shared" si="11"/>
        <v>900</v>
      </c>
      <c r="L89" s="117">
        <f t="shared" si="12"/>
        <v>27.7777777777778</v>
      </c>
      <c r="M89" s="118">
        <f t="shared" si="17"/>
        <v>6068.9020540044</v>
      </c>
      <c r="N89" s="119">
        <f t="shared" si="18"/>
        <v>5500</v>
      </c>
      <c r="O89" s="99">
        <f t="shared" si="13"/>
        <v>8500</v>
      </c>
      <c r="P89" s="121">
        <f t="shared" si="19"/>
        <v>1980000</v>
      </c>
      <c r="Q89" s="134">
        <f>N89/((K89*G89/1000)+SUM(S$4:S89))</f>
        <v>3.05555555555556</v>
      </c>
      <c r="R89" s="135"/>
      <c r="S89" s="136"/>
      <c r="T89" s="137"/>
      <c r="U89" s="138"/>
      <c r="V89" s="139"/>
      <c r="W89" s="139"/>
      <c r="X89" s="139"/>
      <c r="Y89" s="144"/>
      <c r="Z89" s="145">
        <f>Table1[[#This Row],[Current Income (birds)]]+Table1[[#This Row],[Current Income (eggs)]]</f>
        <v>0</v>
      </c>
      <c r="AA89" s="146"/>
    </row>
    <row r="90" spans="1:27">
      <c r="A90" s="94">
        <v>87</v>
      </c>
      <c r="B90" s="95">
        <f t="shared" si="14"/>
        <v>45078</v>
      </c>
      <c r="C90" s="96">
        <f t="shared" si="15"/>
        <v>87</v>
      </c>
      <c r="D90" s="97">
        <f t="shared" si="16"/>
        <v>900</v>
      </c>
      <c r="E90" s="98" t="s">
        <v>45</v>
      </c>
      <c r="F90" s="99">
        <v>340</v>
      </c>
      <c r="G90" s="100">
        <v>2000</v>
      </c>
      <c r="H90" s="102">
        <v>25</v>
      </c>
      <c r="I90" s="114">
        <v>0</v>
      </c>
      <c r="J90" s="115">
        <f>I89+Table1[[#This Row],[Deaths]]</f>
        <v>0</v>
      </c>
      <c r="K90" s="116">
        <f t="shared" si="11"/>
        <v>900</v>
      </c>
      <c r="L90" s="117">
        <f t="shared" si="12"/>
        <v>27.7777777777778</v>
      </c>
      <c r="M90" s="118">
        <f t="shared" si="17"/>
        <v>6096.67983178218</v>
      </c>
      <c r="N90" s="119">
        <f t="shared" si="18"/>
        <v>5525</v>
      </c>
      <c r="O90" s="99">
        <f t="shared" si="13"/>
        <v>8500</v>
      </c>
      <c r="P90" s="121">
        <f t="shared" si="19"/>
        <v>1988500</v>
      </c>
      <c r="Q90" s="134">
        <f>N90/((K90*G90/1000)+SUM(S$4:S90))</f>
        <v>3.06944444444444</v>
      </c>
      <c r="R90" s="135"/>
      <c r="S90" s="136"/>
      <c r="T90" s="137"/>
      <c r="U90" s="138"/>
      <c r="V90" s="139"/>
      <c r="W90" s="139"/>
      <c r="X90" s="139"/>
      <c r="Y90" s="144"/>
      <c r="Z90" s="145">
        <f>Table1[[#This Row],[Current Income (birds)]]+Table1[[#This Row],[Current Income (eggs)]]</f>
        <v>0</v>
      </c>
      <c r="AA90" s="146"/>
    </row>
    <row r="91" spans="1:27">
      <c r="A91" s="94">
        <v>88</v>
      </c>
      <c r="B91" s="95">
        <f t="shared" si="14"/>
        <v>45079</v>
      </c>
      <c r="C91" s="96">
        <f t="shared" si="15"/>
        <v>88</v>
      </c>
      <c r="D91" s="97">
        <f t="shared" si="16"/>
        <v>900</v>
      </c>
      <c r="E91" s="98" t="s">
        <v>45</v>
      </c>
      <c r="F91" s="99">
        <v>340</v>
      </c>
      <c r="G91" s="100">
        <v>2000</v>
      </c>
      <c r="H91" s="102">
        <v>25</v>
      </c>
      <c r="I91" s="114">
        <v>0</v>
      </c>
      <c r="J91" s="115">
        <f>I90+Table1[[#This Row],[Deaths]]</f>
        <v>0</v>
      </c>
      <c r="K91" s="116">
        <f t="shared" si="11"/>
        <v>900</v>
      </c>
      <c r="L91" s="117">
        <f t="shared" si="12"/>
        <v>27.7777777777778</v>
      </c>
      <c r="M91" s="118">
        <f t="shared" si="17"/>
        <v>6124.45760955996</v>
      </c>
      <c r="N91" s="119">
        <f t="shared" si="18"/>
        <v>5550</v>
      </c>
      <c r="O91" s="99">
        <f t="shared" si="13"/>
        <v>8500</v>
      </c>
      <c r="P91" s="121">
        <f t="shared" si="19"/>
        <v>1997000</v>
      </c>
      <c r="Q91" s="134">
        <f>N91/((K91*G91/1000)+SUM(S$4:S91))</f>
        <v>3.08333333333333</v>
      </c>
      <c r="R91" s="135"/>
      <c r="S91" s="136"/>
      <c r="T91" s="137"/>
      <c r="U91" s="138"/>
      <c r="V91" s="139"/>
      <c r="W91" s="139"/>
      <c r="X91" s="139"/>
      <c r="Y91" s="144"/>
      <c r="Z91" s="145">
        <f>Table1[[#This Row],[Current Income (birds)]]+Table1[[#This Row],[Current Income (eggs)]]</f>
        <v>0</v>
      </c>
      <c r="AA91" s="146"/>
    </row>
    <row r="92" spans="1:27">
      <c r="A92" s="94">
        <v>89</v>
      </c>
      <c r="B92" s="95">
        <f t="shared" si="14"/>
        <v>45080</v>
      </c>
      <c r="C92" s="96">
        <f t="shared" si="15"/>
        <v>89</v>
      </c>
      <c r="D92" s="97">
        <f t="shared" si="16"/>
        <v>900</v>
      </c>
      <c r="E92" s="98" t="s">
        <v>45</v>
      </c>
      <c r="F92" s="99">
        <v>340</v>
      </c>
      <c r="G92" s="100">
        <v>2000</v>
      </c>
      <c r="H92" s="102">
        <v>25</v>
      </c>
      <c r="I92" s="114">
        <v>0</v>
      </c>
      <c r="J92" s="115">
        <f>I91+Table1[[#This Row],[Deaths]]</f>
        <v>0</v>
      </c>
      <c r="K92" s="116">
        <f t="shared" si="11"/>
        <v>900</v>
      </c>
      <c r="L92" s="117">
        <f t="shared" si="12"/>
        <v>27.7777777777778</v>
      </c>
      <c r="M92" s="118">
        <f t="shared" si="17"/>
        <v>6152.23538733774</v>
      </c>
      <c r="N92" s="119">
        <f t="shared" si="18"/>
        <v>5575</v>
      </c>
      <c r="O92" s="99">
        <f t="shared" si="13"/>
        <v>8500</v>
      </c>
      <c r="P92" s="121">
        <f t="shared" si="19"/>
        <v>2005500</v>
      </c>
      <c r="Q92" s="134">
        <f>N92/((K92*G92/1000)+SUM(S$4:S92))</f>
        <v>3.09722222222222</v>
      </c>
      <c r="R92" s="135"/>
      <c r="S92" s="136"/>
      <c r="T92" s="137"/>
      <c r="U92" s="138"/>
      <c r="V92" s="139"/>
      <c r="W92" s="139"/>
      <c r="X92" s="139"/>
      <c r="Y92" s="144"/>
      <c r="Z92" s="145">
        <f>Table1[[#This Row],[Current Income (birds)]]+Table1[[#This Row],[Current Income (eggs)]]</f>
        <v>0</v>
      </c>
      <c r="AA92" s="146"/>
    </row>
    <row r="93" spans="1:27">
      <c r="A93" s="147">
        <v>90</v>
      </c>
      <c r="B93" s="148">
        <f t="shared" si="14"/>
        <v>45081</v>
      </c>
      <c r="C93" s="149">
        <f t="shared" si="15"/>
        <v>90</v>
      </c>
      <c r="D93" s="150">
        <f t="shared" si="16"/>
        <v>900</v>
      </c>
      <c r="E93" s="98" t="s">
        <v>45</v>
      </c>
      <c r="F93" s="151">
        <v>340</v>
      </c>
      <c r="G93" s="100">
        <v>2000</v>
      </c>
      <c r="H93" s="102">
        <v>25</v>
      </c>
      <c r="I93" s="114">
        <v>0</v>
      </c>
      <c r="J93" s="115">
        <f>I92+Table1[[#This Row],[Deaths]]</f>
        <v>0</v>
      </c>
      <c r="K93" s="152">
        <f t="shared" si="11"/>
        <v>900</v>
      </c>
      <c r="L93" s="153">
        <f t="shared" si="12"/>
        <v>27.7777777777778</v>
      </c>
      <c r="M93" s="118">
        <f t="shared" si="17"/>
        <v>6180.01316511551</v>
      </c>
      <c r="N93" s="119">
        <f t="shared" si="18"/>
        <v>5600</v>
      </c>
      <c r="O93" s="99">
        <f t="shared" si="13"/>
        <v>8500</v>
      </c>
      <c r="P93" s="121">
        <f t="shared" si="19"/>
        <v>2014000</v>
      </c>
      <c r="Q93" s="134">
        <f>N93/((K93*G93/1000)+SUM(S$4:S144))</f>
        <v>3.11111111111111</v>
      </c>
      <c r="R93" s="154"/>
      <c r="S93" s="136"/>
      <c r="T93" s="155"/>
      <c r="U93" s="138"/>
      <c r="V93" s="139"/>
      <c r="W93" s="139"/>
      <c r="X93" s="139"/>
      <c r="Y93" s="144"/>
      <c r="Z93" s="145">
        <f>Table1[[#This Row],[Current Income (birds)]]+Table1[[#This Row],[Current Income (eggs)]]</f>
        <v>0</v>
      </c>
      <c r="AA93" s="146"/>
    </row>
    <row r="94" spans="1:27">
      <c r="A94" s="94">
        <v>91</v>
      </c>
      <c r="B94" s="95">
        <f t="shared" si="14"/>
        <v>45082</v>
      </c>
      <c r="C94" s="96">
        <f t="shared" si="15"/>
        <v>91</v>
      </c>
      <c r="D94" s="150">
        <f t="shared" si="16"/>
        <v>900</v>
      </c>
      <c r="E94" s="98" t="s">
        <v>45</v>
      </c>
      <c r="F94" s="151">
        <v>341</v>
      </c>
      <c r="G94" s="100">
        <v>2000</v>
      </c>
      <c r="H94" s="102">
        <v>25</v>
      </c>
      <c r="I94" s="114">
        <v>0</v>
      </c>
      <c r="J94" s="115">
        <f>I93+Table1[[#This Row],[Deaths]]</f>
        <v>0</v>
      </c>
      <c r="K94" s="116">
        <f t="shared" si="11"/>
        <v>900</v>
      </c>
      <c r="L94" s="153">
        <f t="shared" si="12"/>
        <v>27.7777777777778</v>
      </c>
      <c r="M94" s="118">
        <v>6843</v>
      </c>
      <c r="N94" s="119">
        <f t="shared" si="18"/>
        <v>5625</v>
      </c>
      <c r="O94" s="99">
        <f t="shared" si="13"/>
        <v>8525</v>
      </c>
      <c r="P94" s="121">
        <f t="shared" si="19"/>
        <v>2022525</v>
      </c>
      <c r="Q94" s="134">
        <f>N94/((K94*G94/1000)+SUM(S$4:S145))</f>
        <v>3.125</v>
      </c>
      <c r="R94" s="135"/>
      <c r="S94" s="136"/>
      <c r="T94" s="137"/>
      <c r="U94" s="138"/>
      <c r="V94" s="139"/>
      <c r="W94" s="139"/>
      <c r="X94" s="139"/>
      <c r="Y94" s="144"/>
      <c r="Z94" s="145">
        <f>Table1[[#This Row],[Current Income (birds)]]+Table1[[#This Row],[Current Income (eggs)]]</f>
        <v>0</v>
      </c>
      <c r="AA94" s="156"/>
    </row>
    <row r="95" spans="1:27">
      <c r="A95" s="94">
        <v>92</v>
      </c>
      <c r="B95" s="148">
        <f t="shared" si="14"/>
        <v>45083</v>
      </c>
      <c r="C95" s="149">
        <f t="shared" si="15"/>
        <v>92</v>
      </c>
      <c r="D95" s="150">
        <f t="shared" si="16"/>
        <v>900</v>
      </c>
      <c r="E95" s="98" t="s">
        <v>45</v>
      </c>
      <c r="F95" s="151">
        <v>342</v>
      </c>
      <c r="G95" s="100">
        <v>2000</v>
      </c>
      <c r="H95" s="102">
        <v>25</v>
      </c>
      <c r="I95" s="114">
        <v>0</v>
      </c>
      <c r="J95" s="115">
        <f>I94+Table1[[#This Row],[Deaths]]</f>
        <v>0</v>
      </c>
      <c r="K95" s="116">
        <f t="shared" si="11"/>
        <v>900</v>
      </c>
      <c r="L95" s="153">
        <f t="shared" si="12"/>
        <v>27.7777777777778</v>
      </c>
      <c r="M95" s="118">
        <v>6296</v>
      </c>
      <c r="N95" s="119">
        <f t="shared" si="18"/>
        <v>5650</v>
      </c>
      <c r="O95" s="99">
        <f t="shared" si="13"/>
        <v>8550</v>
      </c>
      <c r="P95" s="121">
        <f t="shared" si="19"/>
        <v>2031075</v>
      </c>
      <c r="Q95" s="134">
        <f>N95/((K95*G95/1000)+SUM(S$4:S146))</f>
        <v>3.13888888888889</v>
      </c>
      <c r="R95" s="135"/>
      <c r="S95" s="136"/>
      <c r="T95" s="137"/>
      <c r="U95" s="138"/>
      <c r="V95" s="139"/>
      <c r="W95" s="139"/>
      <c r="X95" s="139"/>
      <c r="Y95" s="144"/>
      <c r="Z95" s="145">
        <f>Table1[[#This Row],[Current Income (birds)]]+Table1[[#This Row],[Current Income (eggs)]]</f>
        <v>0</v>
      </c>
      <c r="AA95" s="156"/>
    </row>
    <row r="96" spans="1:27">
      <c r="A96" s="147">
        <v>93</v>
      </c>
      <c r="B96" s="95">
        <f t="shared" si="14"/>
        <v>45084</v>
      </c>
      <c r="C96" s="96">
        <f t="shared" si="15"/>
        <v>93</v>
      </c>
      <c r="D96" s="150">
        <f t="shared" si="16"/>
        <v>900</v>
      </c>
      <c r="E96" s="98" t="s">
        <v>45</v>
      </c>
      <c r="F96" s="151">
        <v>343</v>
      </c>
      <c r="G96" s="100">
        <v>2000</v>
      </c>
      <c r="H96" s="102">
        <v>25</v>
      </c>
      <c r="I96" s="114">
        <v>0</v>
      </c>
      <c r="J96" s="115">
        <f>I95+Table1[[#This Row],[Deaths]]</f>
        <v>0</v>
      </c>
      <c r="K96" s="116">
        <f t="shared" si="11"/>
        <v>900</v>
      </c>
      <c r="L96" s="153">
        <f t="shared" si="12"/>
        <v>27.7777777777778</v>
      </c>
      <c r="M96" s="118">
        <v>6961</v>
      </c>
      <c r="N96" s="119">
        <f t="shared" si="18"/>
        <v>5675</v>
      </c>
      <c r="O96" s="99">
        <f t="shared" si="13"/>
        <v>8575</v>
      </c>
      <c r="P96" s="121">
        <f t="shared" si="19"/>
        <v>2039650</v>
      </c>
      <c r="Q96" s="134">
        <f>N96/((K96*G96/1000)+SUM(S$4:S147))</f>
        <v>3.15277777777778</v>
      </c>
      <c r="R96" s="135"/>
      <c r="S96" s="136"/>
      <c r="T96" s="137"/>
      <c r="U96" s="138"/>
      <c r="V96" s="139"/>
      <c r="W96" s="139"/>
      <c r="X96" s="139"/>
      <c r="Y96" s="144"/>
      <c r="Z96" s="145">
        <f>Table1[[#This Row],[Current Income (birds)]]+Table1[[#This Row],[Current Income (eggs)]]</f>
        <v>0</v>
      </c>
      <c r="AA96" s="156"/>
    </row>
    <row r="97" spans="1:27">
      <c r="A97" s="94">
        <v>94</v>
      </c>
      <c r="B97" s="148">
        <f t="shared" si="14"/>
        <v>45085</v>
      </c>
      <c r="C97" s="149">
        <f t="shared" si="15"/>
        <v>94</v>
      </c>
      <c r="D97" s="150">
        <f t="shared" si="16"/>
        <v>900</v>
      </c>
      <c r="E97" s="98" t="s">
        <v>45</v>
      </c>
      <c r="F97" s="151">
        <v>344</v>
      </c>
      <c r="G97" s="100">
        <v>2000</v>
      </c>
      <c r="H97" s="102">
        <v>25</v>
      </c>
      <c r="I97" s="114">
        <v>0</v>
      </c>
      <c r="J97" s="115">
        <f>I96+Table1[[#This Row],[Deaths]]</f>
        <v>0</v>
      </c>
      <c r="K97" s="116">
        <f t="shared" si="11"/>
        <v>900</v>
      </c>
      <c r="L97" s="153">
        <f t="shared" si="12"/>
        <v>27.7777777777778</v>
      </c>
      <c r="M97" s="118">
        <v>6343</v>
      </c>
      <c r="N97" s="119">
        <f t="shared" si="18"/>
        <v>5700</v>
      </c>
      <c r="O97" s="99">
        <f t="shared" si="13"/>
        <v>8600</v>
      </c>
      <c r="P97" s="121">
        <f t="shared" si="19"/>
        <v>2048250</v>
      </c>
      <c r="Q97" s="134">
        <f>N97/((K97*G97/1000)+SUM(S$4:S148))</f>
        <v>3.16666666666667</v>
      </c>
      <c r="R97" s="135"/>
      <c r="S97" s="136"/>
      <c r="T97" s="137"/>
      <c r="U97" s="138"/>
      <c r="V97" s="139"/>
      <c r="W97" s="139"/>
      <c r="X97" s="139"/>
      <c r="Y97" s="144"/>
      <c r="Z97" s="145">
        <f>Table1[[#This Row],[Current Income (birds)]]+Table1[[#This Row],[Current Income (eggs)]]</f>
        <v>0</v>
      </c>
      <c r="AA97" s="156"/>
    </row>
    <row r="98" spans="1:27">
      <c r="A98" s="94">
        <v>95</v>
      </c>
      <c r="B98" s="95">
        <f t="shared" si="14"/>
        <v>45086</v>
      </c>
      <c r="C98" s="96">
        <f t="shared" si="15"/>
        <v>95</v>
      </c>
      <c r="D98" s="150">
        <f t="shared" si="16"/>
        <v>900</v>
      </c>
      <c r="E98" s="98" t="s">
        <v>45</v>
      </c>
      <c r="F98" s="151">
        <v>345</v>
      </c>
      <c r="G98" s="100">
        <v>2000</v>
      </c>
      <c r="H98" s="102">
        <v>25</v>
      </c>
      <c r="I98" s="114">
        <v>0</v>
      </c>
      <c r="J98" s="115">
        <f>I97+Table1[[#This Row],[Deaths]]</f>
        <v>0</v>
      </c>
      <c r="K98" s="152">
        <f t="shared" si="11"/>
        <v>900</v>
      </c>
      <c r="L98" s="153">
        <f t="shared" si="12"/>
        <v>27.7777777777778</v>
      </c>
      <c r="M98" s="118">
        <v>6129</v>
      </c>
      <c r="N98" s="119">
        <f t="shared" si="18"/>
        <v>5725</v>
      </c>
      <c r="O98" s="99">
        <f t="shared" si="13"/>
        <v>8625</v>
      </c>
      <c r="P98" s="121">
        <f t="shared" si="19"/>
        <v>2056875</v>
      </c>
      <c r="Q98" s="134">
        <f>N98/((K98*G98/1000)+SUM(S$4:S149))</f>
        <v>3.18055555555556</v>
      </c>
      <c r="R98" s="135"/>
      <c r="S98" s="136"/>
      <c r="T98" s="137"/>
      <c r="U98" s="138"/>
      <c r="V98" s="139"/>
      <c r="W98" s="139"/>
      <c r="X98" s="139"/>
      <c r="Y98" s="144"/>
      <c r="Z98" s="145">
        <f>Table1[[#This Row],[Current Income (birds)]]+Table1[[#This Row],[Current Income (eggs)]]</f>
        <v>0</v>
      </c>
      <c r="AA98" s="156"/>
    </row>
    <row r="99" spans="1:27">
      <c r="A99" s="147">
        <v>96</v>
      </c>
      <c r="B99" s="148">
        <f t="shared" si="14"/>
        <v>45087</v>
      </c>
      <c r="C99" s="149">
        <f t="shared" si="15"/>
        <v>96</v>
      </c>
      <c r="D99" s="150">
        <f t="shared" si="16"/>
        <v>900</v>
      </c>
      <c r="E99" s="98" t="s">
        <v>45</v>
      </c>
      <c r="F99" s="151">
        <v>346</v>
      </c>
      <c r="G99" s="100">
        <v>2000</v>
      </c>
      <c r="H99" s="102">
        <v>25</v>
      </c>
      <c r="I99" s="114">
        <v>0</v>
      </c>
      <c r="J99" s="115">
        <f>I98+Table1[[#This Row],[Deaths]]</f>
        <v>0</v>
      </c>
      <c r="K99" s="116">
        <f t="shared" si="11"/>
        <v>900</v>
      </c>
      <c r="L99" s="153">
        <f t="shared" si="12"/>
        <v>27.7777777777778</v>
      </c>
      <c r="M99" s="118">
        <v>6821</v>
      </c>
      <c r="N99" s="119">
        <f t="shared" si="18"/>
        <v>5750</v>
      </c>
      <c r="O99" s="99">
        <f t="shared" si="13"/>
        <v>8650</v>
      </c>
      <c r="P99" s="121">
        <f t="shared" si="19"/>
        <v>2065525</v>
      </c>
      <c r="Q99" s="134">
        <f>N99/((K99*G99/1000)+SUM(S$4:S150))</f>
        <v>3.19444444444444</v>
      </c>
      <c r="R99" s="135"/>
      <c r="S99" s="136"/>
      <c r="T99" s="137"/>
      <c r="U99" s="138"/>
      <c r="V99" s="139"/>
      <c r="W99" s="139"/>
      <c r="X99" s="139"/>
      <c r="Y99" s="144"/>
      <c r="Z99" s="145">
        <f>Table1[[#This Row],[Current Income (birds)]]+Table1[[#This Row],[Current Income (eggs)]]</f>
        <v>0</v>
      </c>
      <c r="AA99" s="156"/>
    </row>
    <row r="100" spans="1:27">
      <c r="A100" s="94">
        <v>97</v>
      </c>
      <c r="B100" s="95">
        <f t="shared" si="14"/>
        <v>45088</v>
      </c>
      <c r="C100" s="96">
        <f t="shared" si="15"/>
        <v>97</v>
      </c>
      <c r="D100" s="150">
        <f t="shared" si="16"/>
        <v>900</v>
      </c>
      <c r="E100" s="98" t="s">
        <v>45</v>
      </c>
      <c r="F100" s="151">
        <v>347</v>
      </c>
      <c r="G100" s="100">
        <v>2000</v>
      </c>
      <c r="H100" s="102">
        <v>25</v>
      </c>
      <c r="I100" s="114">
        <v>0</v>
      </c>
      <c r="J100" s="115">
        <f>I99+Table1[[#This Row],[Deaths]]</f>
        <v>0</v>
      </c>
      <c r="K100" s="116">
        <f t="shared" si="11"/>
        <v>900</v>
      </c>
      <c r="L100" s="153">
        <f t="shared" si="12"/>
        <v>27.7777777777778</v>
      </c>
      <c r="M100" s="118">
        <v>6383</v>
      </c>
      <c r="N100" s="119">
        <f t="shared" si="18"/>
        <v>5775</v>
      </c>
      <c r="O100" s="99">
        <f t="shared" si="13"/>
        <v>8675</v>
      </c>
      <c r="P100" s="121">
        <f t="shared" si="19"/>
        <v>2074200</v>
      </c>
      <c r="Q100" s="134">
        <f>N100/((K100*G100/1000)+SUM(S$4:S151))</f>
        <v>3.20833333333333</v>
      </c>
      <c r="R100" s="135"/>
      <c r="S100" s="136"/>
      <c r="T100" s="137"/>
      <c r="U100" s="138"/>
      <c r="V100" s="139"/>
      <c r="W100" s="139"/>
      <c r="X100" s="139"/>
      <c r="Y100" s="144"/>
      <c r="Z100" s="145">
        <f>Table1[[#This Row],[Current Income (birds)]]+Table1[[#This Row],[Current Income (eggs)]]</f>
        <v>0</v>
      </c>
      <c r="AA100" s="156"/>
    </row>
    <row r="101" spans="1:27">
      <c r="A101" s="94">
        <v>98</v>
      </c>
      <c r="B101" s="148">
        <f t="shared" si="14"/>
        <v>45089</v>
      </c>
      <c r="C101" s="149">
        <f t="shared" si="15"/>
        <v>98</v>
      </c>
      <c r="D101" s="150">
        <f t="shared" si="16"/>
        <v>900</v>
      </c>
      <c r="E101" s="98" t="s">
        <v>45</v>
      </c>
      <c r="F101" s="151">
        <v>348</v>
      </c>
      <c r="G101" s="100">
        <v>2000</v>
      </c>
      <c r="H101" s="102">
        <v>25</v>
      </c>
      <c r="I101" s="114">
        <v>0</v>
      </c>
      <c r="J101" s="115">
        <f>I100+Table1[[#This Row],[Deaths]]</f>
        <v>0</v>
      </c>
      <c r="K101" s="116">
        <f t="shared" si="11"/>
        <v>900</v>
      </c>
      <c r="L101" s="153">
        <f t="shared" si="12"/>
        <v>27.7777777777778</v>
      </c>
      <c r="M101" s="118">
        <v>6773</v>
      </c>
      <c r="N101" s="119">
        <f t="shared" si="18"/>
        <v>5800</v>
      </c>
      <c r="O101" s="99">
        <f t="shared" si="13"/>
        <v>8700</v>
      </c>
      <c r="P101" s="121">
        <f t="shared" si="19"/>
        <v>2082900</v>
      </c>
      <c r="Q101" s="134">
        <f>N101/((K101*G101/1000)+SUM(S$4:S152))</f>
        <v>3.22222222222222</v>
      </c>
      <c r="R101" s="135"/>
      <c r="S101" s="136"/>
      <c r="T101" s="137"/>
      <c r="U101" s="138"/>
      <c r="V101" s="139"/>
      <c r="W101" s="139"/>
      <c r="X101" s="139"/>
      <c r="Y101" s="144"/>
      <c r="Z101" s="145">
        <f>Table1[[#This Row],[Current Income (birds)]]+Table1[[#This Row],[Current Income (eggs)]]</f>
        <v>0</v>
      </c>
      <c r="AA101" s="156"/>
    </row>
    <row r="102" spans="1:27">
      <c r="A102" s="147">
        <v>99</v>
      </c>
      <c r="B102" s="95">
        <f t="shared" si="14"/>
        <v>45090</v>
      </c>
      <c r="C102" s="96">
        <f t="shared" si="15"/>
        <v>99</v>
      </c>
      <c r="D102" s="150">
        <f t="shared" si="16"/>
        <v>900</v>
      </c>
      <c r="E102" s="98" t="s">
        <v>45</v>
      </c>
      <c r="F102" s="151">
        <v>349</v>
      </c>
      <c r="G102" s="100">
        <v>2000</v>
      </c>
      <c r="H102" s="102">
        <v>25</v>
      </c>
      <c r="I102" s="114">
        <v>0</v>
      </c>
      <c r="J102" s="115">
        <f>I101+Table1[[#This Row],[Deaths]]</f>
        <v>0</v>
      </c>
      <c r="K102" s="116">
        <f t="shared" si="11"/>
        <v>900</v>
      </c>
      <c r="L102" s="153">
        <f t="shared" si="12"/>
        <v>27.7777777777778</v>
      </c>
      <c r="M102" s="118">
        <v>6889</v>
      </c>
      <c r="N102" s="119">
        <f t="shared" ref="N102:N134" si="20">N101+H102</f>
        <v>5825</v>
      </c>
      <c r="O102" s="99">
        <f t="shared" si="13"/>
        <v>8725</v>
      </c>
      <c r="P102" s="121">
        <f t="shared" ref="P102:P134" si="21">P101+O102</f>
        <v>2091625</v>
      </c>
      <c r="Q102" s="134">
        <f>N102/((K102*G102/1000)+SUM(S$4:S153))</f>
        <v>3.23611111111111</v>
      </c>
      <c r="R102" s="135"/>
      <c r="S102" s="136"/>
      <c r="T102" s="137"/>
      <c r="U102" s="138"/>
      <c r="V102" s="139"/>
      <c r="W102" s="139"/>
      <c r="X102" s="139"/>
      <c r="Y102" s="144"/>
      <c r="Z102" s="145">
        <f>Table1[[#This Row],[Current Income (birds)]]+Table1[[#This Row],[Current Income (eggs)]]</f>
        <v>0</v>
      </c>
      <c r="AA102" s="156"/>
    </row>
    <row r="103" spans="1:27">
      <c r="A103" s="94">
        <v>100</v>
      </c>
      <c r="B103" s="148">
        <f t="shared" si="14"/>
        <v>45091</v>
      </c>
      <c r="C103" s="149">
        <f t="shared" si="15"/>
        <v>100</v>
      </c>
      <c r="D103" s="150">
        <f t="shared" si="16"/>
        <v>900</v>
      </c>
      <c r="E103" s="98" t="s">
        <v>45</v>
      </c>
      <c r="F103" s="151">
        <v>350</v>
      </c>
      <c r="G103" s="100">
        <v>2000</v>
      </c>
      <c r="H103" s="102">
        <v>25</v>
      </c>
      <c r="I103" s="114">
        <v>0</v>
      </c>
      <c r="J103" s="115">
        <f>I102+Table1[[#This Row],[Deaths]]</f>
        <v>0</v>
      </c>
      <c r="K103" s="152">
        <f t="shared" si="11"/>
        <v>900</v>
      </c>
      <c r="L103" s="153">
        <f t="shared" si="12"/>
        <v>27.7777777777778</v>
      </c>
      <c r="M103" s="118">
        <v>6799</v>
      </c>
      <c r="N103" s="119">
        <f t="shared" si="20"/>
        <v>5850</v>
      </c>
      <c r="O103" s="99">
        <f t="shared" si="13"/>
        <v>8750</v>
      </c>
      <c r="P103" s="121">
        <f t="shared" si="21"/>
        <v>2100375</v>
      </c>
      <c r="Q103" s="134">
        <f>N103/((K103*G103/1000)+SUM(S$4:S154))</f>
        <v>3.25</v>
      </c>
      <c r="R103" s="135"/>
      <c r="S103" s="136"/>
      <c r="T103" s="137"/>
      <c r="U103" s="138"/>
      <c r="V103" s="139"/>
      <c r="W103" s="139"/>
      <c r="X103" s="139"/>
      <c r="Y103" s="144"/>
      <c r="Z103" s="145">
        <f>Table1[[#This Row],[Current Income (birds)]]+Table1[[#This Row],[Current Income (eggs)]]</f>
        <v>0</v>
      </c>
      <c r="AA103" s="156"/>
    </row>
    <row r="104" spans="1:27">
      <c r="A104" s="94">
        <v>101</v>
      </c>
      <c r="B104" s="95">
        <f t="shared" si="14"/>
        <v>45092</v>
      </c>
      <c r="C104" s="96">
        <f t="shared" si="15"/>
        <v>101</v>
      </c>
      <c r="D104" s="150">
        <f t="shared" si="16"/>
        <v>900</v>
      </c>
      <c r="E104" s="98" t="s">
        <v>45</v>
      </c>
      <c r="F104" s="151">
        <v>351</v>
      </c>
      <c r="G104" s="100">
        <v>2000</v>
      </c>
      <c r="H104" s="102">
        <v>25</v>
      </c>
      <c r="I104" s="114">
        <v>0</v>
      </c>
      <c r="J104" s="115">
        <f>I103+Table1[[#This Row],[Deaths]]</f>
        <v>0</v>
      </c>
      <c r="K104" s="116">
        <f t="shared" si="11"/>
        <v>900</v>
      </c>
      <c r="L104" s="153">
        <f t="shared" si="12"/>
        <v>27.7777777777778</v>
      </c>
      <c r="M104" s="118">
        <v>6791</v>
      </c>
      <c r="N104" s="119">
        <f t="shared" si="20"/>
        <v>5875</v>
      </c>
      <c r="O104" s="99">
        <f t="shared" si="13"/>
        <v>8775</v>
      </c>
      <c r="P104" s="121">
        <f t="shared" si="21"/>
        <v>2109150</v>
      </c>
      <c r="Q104" s="134">
        <f>N104/((K104*G104/1000)+SUM(S$4:S155))</f>
        <v>3.26388888888889</v>
      </c>
      <c r="R104" s="135"/>
      <c r="S104" s="136"/>
      <c r="T104" s="137"/>
      <c r="U104" s="138"/>
      <c r="V104" s="139"/>
      <c r="W104" s="139"/>
      <c r="X104" s="139"/>
      <c r="Y104" s="144"/>
      <c r="Z104" s="145">
        <f>Table1[[#This Row],[Current Income (birds)]]+Table1[[#This Row],[Current Income (eggs)]]</f>
        <v>0</v>
      </c>
      <c r="AA104" s="156"/>
    </row>
    <row r="105" spans="1:27">
      <c r="A105" s="147">
        <v>102</v>
      </c>
      <c r="B105" s="148">
        <f t="shared" si="14"/>
        <v>45093</v>
      </c>
      <c r="C105" s="149">
        <f t="shared" si="15"/>
        <v>102</v>
      </c>
      <c r="D105" s="150">
        <f t="shared" si="16"/>
        <v>900</v>
      </c>
      <c r="E105" s="98" t="s">
        <v>45</v>
      </c>
      <c r="F105" s="151">
        <v>352</v>
      </c>
      <c r="G105" s="100">
        <v>2000</v>
      </c>
      <c r="H105" s="102">
        <v>25</v>
      </c>
      <c r="I105" s="114">
        <v>0</v>
      </c>
      <c r="J105" s="115">
        <f>I104+Table1[[#This Row],[Deaths]]</f>
        <v>0</v>
      </c>
      <c r="K105" s="116">
        <f t="shared" si="11"/>
        <v>900</v>
      </c>
      <c r="L105" s="153">
        <f t="shared" si="12"/>
        <v>27.7777777777778</v>
      </c>
      <c r="M105" s="118">
        <v>6344</v>
      </c>
      <c r="N105" s="119">
        <f t="shared" si="20"/>
        <v>5900</v>
      </c>
      <c r="O105" s="99">
        <f t="shared" si="13"/>
        <v>8800</v>
      </c>
      <c r="P105" s="121">
        <f t="shared" si="21"/>
        <v>2117950</v>
      </c>
      <c r="Q105" s="134">
        <f>N105/((K105*G105/1000)+SUM(S$4:S156))</f>
        <v>3.27777777777778</v>
      </c>
      <c r="R105" s="135"/>
      <c r="S105" s="136"/>
      <c r="T105" s="137"/>
      <c r="U105" s="138"/>
      <c r="V105" s="139"/>
      <c r="W105" s="139"/>
      <c r="X105" s="139"/>
      <c r="Y105" s="144"/>
      <c r="Z105" s="145">
        <f>Table1[[#This Row],[Current Income (birds)]]+Table1[[#This Row],[Current Income (eggs)]]</f>
        <v>0</v>
      </c>
      <c r="AA105" s="156"/>
    </row>
    <row r="106" spans="1:27">
      <c r="A106" s="94">
        <v>103</v>
      </c>
      <c r="B106" s="95">
        <f t="shared" si="14"/>
        <v>45094</v>
      </c>
      <c r="C106" s="96">
        <f t="shared" si="15"/>
        <v>103</v>
      </c>
      <c r="D106" s="150">
        <f t="shared" si="16"/>
        <v>900</v>
      </c>
      <c r="E106" s="98" t="s">
        <v>45</v>
      </c>
      <c r="F106" s="151">
        <v>353</v>
      </c>
      <c r="G106" s="100">
        <v>2000</v>
      </c>
      <c r="H106" s="102">
        <v>25</v>
      </c>
      <c r="I106" s="114">
        <v>0</v>
      </c>
      <c r="J106" s="115">
        <f>I105+Table1[[#This Row],[Deaths]]</f>
        <v>0</v>
      </c>
      <c r="K106" s="116">
        <f t="shared" si="11"/>
        <v>900</v>
      </c>
      <c r="L106" s="153">
        <f t="shared" si="12"/>
        <v>27.7777777777778</v>
      </c>
      <c r="M106" s="118">
        <v>6396</v>
      </c>
      <c r="N106" s="119">
        <f t="shared" si="20"/>
        <v>5925</v>
      </c>
      <c r="O106" s="99">
        <f t="shared" si="13"/>
        <v>8825</v>
      </c>
      <c r="P106" s="121">
        <f t="shared" si="21"/>
        <v>2126775</v>
      </c>
      <c r="Q106" s="134">
        <f>N106/((K106*G106/1000)+SUM(S$4:S157))</f>
        <v>3.29166666666667</v>
      </c>
      <c r="R106" s="135"/>
      <c r="S106" s="136"/>
      <c r="T106" s="137"/>
      <c r="U106" s="138"/>
      <c r="V106" s="139"/>
      <c r="W106" s="139"/>
      <c r="X106" s="139"/>
      <c r="Y106" s="144"/>
      <c r="Z106" s="145">
        <f>Table1[[#This Row],[Current Income (birds)]]+Table1[[#This Row],[Current Income (eggs)]]</f>
        <v>0</v>
      </c>
      <c r="AA106" s="156"/>
    </row>
    <row r="107" spans="1:27">
      <c r="A107" s="94">
        <v>104</v>
      </c>
      <c r="B107" s="148">
        <f t="shared" si="14"/>
        <v>45095</v>
      </c>
      <c r="C107" s="149">
        <f t="shared" si="15"/>
        <v>104</v>
      </c>
      <c r="D107" s="150">
        <f t="shared" si="16"/>
        <v>900</v>
      </c>
      <c r="E107" s="98" t="s">
        <v>45</v>
      </c>
      <c r="F107" s="151">
        <v>354</v>
      </c>
      <c r="G107" s="100">
        <v>2000</v>
      </c>
      <c r="H107" s="102">
        <v>25</v>
      </c>
      <c r="I107" s="114">
        <v>0</v>
      </c>
      <c r="J107" s="115">
        <f>I106+Table1[[#This Row],[Deaths]]</f>
        <v>0</v>
      </c>
      <c r="K107" s="116">
        <f t="shared" si="11"/>
        <v>900</v>
      </c>
      <c r="L107" s="153">
        <f t="shared" si="12"/>
        <v>27.7777777777778</v>
      </c>
      <c r="M107" s="118">
        <v>6313</v>
      </c>
      <c r="N107" s="119">
        <f t="shared" si="20"/>
        <v>5950</v>
      </c>
      <c r="O107" s="99">
        <f t="shared" si="13"/>
        <v>8850</v>
      </c>
      <c r="P107" s="121">
        <f t="shared" si="21"/>
        <v>2135625</v>
      </c>
      <c r="Q107" s="134">
        <f>N107/((K107*G107/1000)+SUM(S$4:S158))</f>
        <v>3.30555555555556</v>
      </c>
      <c r="R107" s="135"/>
      <c r="S107" s="136"/>
      <c r="T107" s="137"/>
      <c r="U107" s="138"/>
      <c r="V107" s="139"/>
      <c r="W107" s="139"/>
      <c r="X107" s="139"/>
      <c r="Y107" s="144"/>
      <c r="Z107" s="145">
        <f>Table1[[#This Row],[Current Income (birds)]]+Table1[[#This Row],[Current Income (eggs)]]</f>
        <v>0</v>
      </c>
      <c r="AA107" s="156"/>
    </row>
    <row r="108" spans="1:27">
      <c r="A108" s="147">
        <v>105</v>
      </c>
      <c r="B108" s="95">
        <f t="shared" si="14"/>
        <v>45096</v>
      </c>
      <c r="C108" s="96">
        <f t="shared" si="15"/>
        <v>105</v>
      </c>
      <c r="D108" s="150">
        <f t="shared" si="16"/>
        <v>900</v>
      </c>
      <c r="E108" s="98" t="s">
        <v>45</v>
      </c>
      <c r="F108" s="151">
        <v>355</v>
      </c>
      <c r="G108" s="100">
        <v>2000</v>
      </c>
      <c r="H108" s="102">
        <v>25</v>
      </c>
      <c r="I108" s="114">
        <v>0</v>
      </c>
      <c r="J108" s="115">
        <f>I107+Table1[[#This Row],[Deaths]]</f>
        <v>0</v>
      </c>
      <c r="K108" s="152">
        <f t="shared" si="11"/>
        <v>900</v>
      </c>
      <c r="L108" s="153">
        <f t="shared" si="12"/>
        <v>27.7777777777778</v>
      </c>
      <c r="M108" s="118">
        <v>6947</v>
      </c>
      <c r="N108" s="119">
        <f t="shared" si="20"/>
        <v>5975</v>
      </c>
      <c r="O108" s="99">
        <f t="shared" si="13"/>
        <v>8875</v>
      </c>
      <c r="P108" s="121">
        <f t="shared" si="21"/>
        <v>2144500</v>
      </c>
      <c r="Q108" s="134">
        <f>N108/((K108*G108/1000)+SUM(S$4:S159))</f>
        <v>3.31944444444444</v>
      </c>
      <c r="R108" s="135"/>
      <c r="S108" s="136"/>
      <c r="T108" s="137"/>
      <c r="U108" s="138"/>
      <c r="V108" s="139"/>
      <c r="W108" s="139"/>
      <c r="X108" s="139"/>
      <c r="Y108" s="144"/>
      <c r="Z108" s="145">
        <f>Table1[[#This Row],[Current Income (birds)]]+Table1[[#This Row],[Current Income (eggs)]]</f>
        <v>0</v>
      </c>
      <c r="AA108" s="156"/>
    </row>
    <row r="109" spans="1:27">
      <c r="A109" s="94">
        <v>106</v>
      </c>
      <c r="B109" s="148">
        <f t="shared" si="14"/>
        <v>45097</v>
      </c>
      <c r="C109" s="149">
        <f t="shared" si="15"/>
        <v>106</v>
      </c>
      <c r="D109" s="150">
        <f t="shared" si="16"/>
        <v>900</v>
      </c>
      <c r="E109" s="98" t="s">
        <v>45</v>
      </c>
      <c r="F109" s="151">
        <v>356</v>
      </c>
      <c r="G109" s="100">
        <v>2000</v>
      </c>
      <c r="H109" s="102">
        <v>25</v>
      </c>
      <c r="I109" s="114">
        <v>0</v>
      </c>
      <c r="J109" s="115">
        <f>I108+Table1[[#This Row],[Deaths]]</f>
        <v>0</v>
      </c>
      <c r="K109" s="116">
        <f t="shared" si="11"/>
        <v>900</v>
      </c>
      <c r="L109" s="153">
        <f t="shared" si="12"/>
        <v>27.7777777777778</v>
      </c>
      <c r="M109" s="118">
        <v>6676</v>
      </c>
      <c r="N109" s="119">
        <f t="shared" si="20"/>
        <v>6000</v>
      </c>
      <c r="O109" s="99">
        <f t="shared" si="13"/>
        <v>8900</v>
      </c>
      <c r="P109" s="121">
        <f t="shared" si="21"/>
        <v>2153400</v>
      </c>
      <c r="Q109" s="134">
        <f>N109/((K109*G109/1000)+SUM(S$4:S160))</f>
        <v>3.33333333333333</v>
      </c>
      <c r="R109" s="135"/>
      <c r="S109" s="136"/>
      <c r="T109" s="137"/>
      <c r="U109" s="138"/>
      <c r="V109" s="139"/>
      <c r="W109" s="139"/>
      <c r="X109" s="139"/>
      <c r="Y109" s="144"/>
      <c r="Z109" s="145">
        <f>Table1[[#This Row],[Current Income (birds)]]+Table1[[#This Row],[Current Income (eggs)]]</f>
        <v>0</v>
      </c>
      <c r="AA109" s="156"/>
    </row>
    <row r="110" spans="1:26">
      <c r="A110" s="94">
        <v>107</v>
      </c>
      <c r="B110" s="95">
        <f t="shared" si="14"/>
        <v>45098</v>
      </c>
      <c r="C110" s="96">
        <f t="shared" si="15"/>
        <v>107</v>
      </c>
      <c r="D110" s="150">
        <f t="shared" si="16"/>
        <v>900</v>
      </c>
      <c r="E110" s="98" t="s">
        <v>45</v>
      </c>
      <c r="F110" s="151">
        <v>357</v>
      </c>
      <c r="G110" s="100">
        <v>2000</v>
      </c>
      <c r="H110" s="102">
        <v>25</v>
      </c>
      <c r="I110" s="114">
        <v>0</v>
      </c>
      <c r="J110" s="115">
        <f>I109+Table1[[#This Row],[Deaths]]</f>
        <v>0</v>
      </c>
      <c r="K110" s="116">
        <f t="shared" si="11"/>
        <v>900</v>
      </c>
      <c r="L110" s="153">
        <f t="shared" si="12"/>
        <v>27.7777777777778</v>
      </c>
      <c r="M110" s="118">
        <v>6108</v>
      </c>
      <c r="N110" s="119">
        <f t="shared" si="20"/>
        <v>6025</v>
      </c>
      <c r="O110" s="99">
        <f t="shared" si="13"/>
        <v>8925</v>
      </c>
      <c r="P110" s="121">
        <f t="shared" si="21"/>
        <v>2162325</v>
      </c>
      <c r="Q110" s="134">
        <f>N110/((K110*G110/1000)+SUM(S$4:S161))</f>
        <v>3.34722222222222</v>
      </c>
      <c r="R110" s="135"/>
      <c r="S110" s="136"/>
      <c r="T110" s="137"/>
      <c r="U110" s="138"/>
      <c r="V110" s="139"/>
      <c r="W110" s="139"/>
      <c r="X110" s="139"/>
      <c r="Y110" s="144"/>
      <c r="Z110" s="145">
        <f>Table1[[#This Row],[Current Income (birds)]]+Table1[[#This Row],[Current Income (eggs)]]</f>
        <v>0</v>
      </c>
    </row>
    <row r="111" spans="1:26">
      <c r="A111" s="147">
        <v>108</v>
      </c>
      <c r="B111" s="148">
        <f t="shared" si="14"/>
        <v>45099</v>
      </c>
      <c r="C111" s="149">
        <f t="shared" si="15"/>
        <v>108</v>
      </c>
      <c r="D111" s="150">
        <f t="shared" si="16"/>
        <v>900</v>
      </c>
      <c r="E111" s="98" t="s">
        <v>45</v>
      </c>
      <c r="F111" s="151">
        <v>358</v>
      </c>
      <c r="G111" s="100">
        <v>2000</v>
      </c>
      <c r="H111" s="102">
        <v>25</v>
      </c>
      <c r="I111" s="114">
        <v>0</v>
      </c>
      <c r="J111" s="115">
        <f>I110+Table1[[#This Row],[Deaths]]</f>
        <v>0</v>
      </c>
      <c r="K111" s="116">
        <f t="shared" si="11"/>
        <v>900</v>
      </c>
      <c r="L111" s="153">
        <f t="shared" si="12"/>
        <v>27.7777777777778</v>
      </c>
      <c r="M111" s="118">
        <v>6356</v>
      </c>
      <c r="N111" s="119">
        <f t="shared" si="20"/>
        <v>6050</v>
      </c>
      <c r="O111" s="99">
        <f t="shared" si="13"/>
        <v>8950</v>
      </c>
      <c r="P111" s="121">
        <f t="shared" si="21"/>
        <v>2171275</v>
      </c>
      <c r="Q111" s="134">
        <f>N111/((K111*G111/1000)+SUM(S$4:S162))</f>
        <v>3.36111111111111</v>
      </c>
      <c r="R111" s="135"/>
      <c r="S111" s="136"/>
      <c r="T111" s="137"/>
      <c r="U111" s="138"/>
      <c r="V111" s="139"/>
      <c r="W111" s="139"/>
      <c r="X111" s="139"/>
      <c r="Y111" s="144"/>
      <c r="Z111" s="145">
        <f>Table1[[#This Row],[Current Income (birds)]]+Table1[[#This Row],[Current Income (eggs)]]</f>
        <v>0</v>
      </c>
    </row>
    <row r="112" spans="1:26">
      <c r="A112" s="94">
        <v>109</v>
      </c>
      <c r="B112" s="95">
        <f t="shared" si="14"/>
        <v>45100</v>
      </c>
      <c r="C112" s="96">
        <f t="shared" si="15"/>
        <v>109</v>
      </c>
      <c r="D112" s="150">
        <f t="shared" si="16"/>
        <v>900</v>
      </c>
      <c r="E112" s="98" t="s">
        <v>45</v>
      </c>
      <c r="F112" s="151">
        <v>359</v>
      </c>
      <c r="G112" s="100">
        <v>2000</v>
      </c>
      <c r="H112" s="102">
        <v>25</v>
      </c>
      <c r="I112" s="114">
        <v>0</v>
      </c>
      <c r="J112" s="115">
        <f>I111+Table1[[#This Row],[Deaths]]</f>
        <v>0</v>
      </c>
      <c r="K112" s="116">
        <f t="shared" si="11"/>
        <v>900</v>
      </c>
      <c r="L112" s="153">
        <f t="shared" si="12"/>
        <v>27.7777777777778</v>
      </c>
      <c r="M112" s="118">
        <v>6374</v>
      </c>
      <c r="N112" s="119">
        <f t="shared" si="20"/>
        <v>6075</v>
      </c>
      <c r="O112" s="99">
        <f t="shared" si="13"/>
        <v>8975</v>
      </c>
      <c r="P112" s="121">
        <f t="shared" si="21"/>
        <v>2180250</v>
      </c>
      <c r="Q112" s="134">
        <f>N112/((K112*G112/1000)+SUM(S$4:S163))</f>
        <v>3.375</v>
      </c>
      <c r="R112" s="135"/>
      <c r="S112" s="136"/>
      <c r="T112" s="137"/>
      <c r="U112" s="138"/>
      <c r="V112" s="139"/>
      <c r="W112" s="139"/>
      <c r="X112" s="139"/>
      <c r="Y112" s="144"/>
      <c r="Z112" s="145">
        <f>Table1[[#This Row],[Current Income (birds)]]+Table1[[#This Row],[Current Income (eggs)]]</f>
        <v>0</v>
      </c>
    </row>
    <row r="113" spans="1:26">
      <c r="A113" s="94">
        <v>110</v>
      </c>
      <c r="B113" s="148">
        <f t="shared" si="14"/>
        <v>45101</v>
      </c>
      <c r="C113" s="149">
        <f t="shared" si="15"/>
        <v>110</v>
      </c>
      <c r="D113" s="150">
        <f t="shared" si="16"/>
        <v>900</v>
      </c>
      <c r="E113" s="98" t="s">
        <v>45</v>
      </c>
      <c r="F113" s="151">
        <v>360</v>
      </c>
      <c r="G113" s="100">
        <v>2000</v>
      </c>
      <c r="H113" s="102">
        <v>25</v>
      </c>
      <c r="I113" s="114">
        <v>0</v>
      </c>
      <c r="J113" s="115">
        <f>I112+Table1[[#This Row],[Deaths]]</f>
        <v>0</v>
      </c>
      <c r="K113" s="152">
        <f t="shared" si="11"/>
        <v>900</v>
      </c>
      <c r="L113" s="153">
        <f t="shared" si="12"/>
        <v>27.7777777777778</v>
      </c>
      <c r="M113" s="118">
        <v>6975</v>
      </c>
      <c r="N113" s="119">
        <f t="shared" si="20"/>
        <v>6100</v>
      </c>
      <c r="O113" s="99">
        <f t="shared" si="13"/>
        <v>9000</v>
      </c>
      <c r="P113" s="121">
        <f t="shared" si="21"/>
        <v>2189250</v>
      </c>
      <c r="Q113" s="134">
        <f>N113/((K113*G113/1000)+SUM(S$4:S164))</f>
        <v>3.38888888888889</v>
      </c>
      <c r="R113" s="135"/>
      <c r="S113" s="136"/>
      <c r="T113" s="137"/>
      <c r="U113" s="138"/>
      <c r="V113" s="139"/>
      <c r="W113" s="139"/>
      <c r="X113" s="139"/>
      <c r="Y113" s="144"/>
      <c r="Z113" s="145">
        <f>Table1[[#This Row],[Current Income (birds)]]+Table1[[#This Row],[Current Income (eggs)]]</f>
        <v>0</v>
      </c>
    </row>
    <row r="114" spans="1:26">
      <c r="A114" s="147">
        <v>111</v>
      </c>
      <c r="B114" s="95">
        <f t="shared" si="14"/>
        <v>45102</v>
      </c>
      <c r="C114" s="96">
        <f t="shared" si="15"/>
        <v>111</v>
      </c>
      <c r="D114" s="150">
        <f t="shared" si="16"/>
        <v>900</v>
      </c>
      <c r="E114" s="98" t="s">
        <v>45</v>
      </c>
      <c r="F114" s="151">
        <v>361</v>
      </c>
      <c r="G114" s="100">
        <v>2000</v>
      </c>
      <c r="H114" s="102">
        <v>25</v>
      </c>
      <c r="I114" s="114">
        <v>0</v>
      </c>
      <c r="J114" s="115">
        <f>I113+Table1[[#This Row],[Deaths]]</f>
        <v>0</v>
      </c>
      <c r="K114" s="116">
        <f t="shared" si="11"/>
        <v>900</v>
      </c>
      <c r="L114" s="153">
        <f t="shared" si="12"/>
        <v>27.7777777777778</v>
      </c>
      <c r="M114" s="118">
        <v>6690</v>
      </c>
      <c r="N114" s="119">
        <f t="shared" si="20"/>
        <v>6125</v>
      </c>
      <c r="O114" s="99">
        <f t="shared" si="13"/>
        <v>9025</v>
      </c>
      <c r="P114" s="121">
        <f t="shared" si="21"/>
        <v>2198275</v>
      </c>
      <c r="Q114" s="134">
        <f>N114/((K114*G114/1000)+SUM(S$4:S165))</f>
        <v>3.40277777777778</v>
      </c>
      <c r="R114" s="135"/>
      <c r="S114" s="136"/>
      <c r="T114" s="137"/>
      <c r="U114" s="138"/>
      <c r="V114" s="139"/>
      <c r="W114" s="139"/>
      <c r="X114" s="139"/>
      <c r="Y114" s="144"/>
      <c r="Z114" s="145">
        <f>Table1[[#This Row],[Current Income (birds)]]+Table1[[#This Row],[Current Income (eggs)]]</f>
        <v>0</v>
      </c>
    </row>
    <row r="115" spans="1:26">
      <c r="A115" s="94">
        <v>112</v>
      </c>
      <c r="B115" s="148">
        <f t="shared" si="14"/>
        <v>45103</v>
      </c>
      <c r="C115" s="149">
        <f t="shared" si="15"/>
        <v>112</v>
      </c>
      <c r="D115" s="150">
        <f t="shared" si="16"/>
        <v>900</v>
      </c>
      <c r="E115" s="98" t="s">
        <v>45</v>
      </c>
      <c r="F115" s="151">
        <v>362</v>
      </c>
      <c r="G115" s="100">
        <v>2000</v>
      </c>
      <c r="H115" s="102">
        <v>25</v>
      </c>
      <c r="I115" s="114">
        <v>0</v>
      </c>
      <c r="J115" s="115">
        <f>I114+Table1[[#This Row],[Deaths]]</f>
        <v>0</v>
      </c>
      <c r="K115" s="116">
        <f t="shared" si="11"/>
        <v>900</v>
      </c>
      <c r="L115" s="153">
        <f t="shared" si="12"/>
        <v>27.7777777777778</v>
      </c>
      <c r="M115" s="118">
        <v>6176</v>
      </c>
      <c r="N115" s="119">
        <f t="shared" si="20"/>
        <v>6150</v>
      </c>
      <c r="O115" s="99">
        <f t="shared" si="13"/>
        <v>9050</v>
      </c>
      <c r="P115" s="121">
        <f t="shared" si="21"/>
        <v>2207325</v>
      </c>
      <c r="Q115" s="134">
        <f>N115/((K115*G115/1000)+SUM(S$4:S166))</f>
        <v>3.41666666666667</v>
      </c>
      <c r="R115" s="135"/>
      <c r="S115" s="136"/>
      <c r="T115" s="137"/>
      <c r="U115" s="138"/>
      <c r="V115" s="139"/>
      <c r="W115" s="139"/>
      <c r="X115" s="139"/>
      <c r="Y115" s="144"/>
      <c r="Z115" s="145">
        <f>Table1[[#This Row],[Current Income (birds)]]+Table1[[#This Row],[Current Income (eggs)]]</f>
        <v>0</v>
      </c>
    </row>
    <row r="116" spans="1:26">
      <c r="A116" s="94">
        <v>113</v>
      </c>
      <c r="B116" s="95">
        <f t="shared" si="14"/>
        <v>45104</v>
      </c>
      <c r="C116" s="96">
        <f t="shared" si="15"/>
        <v>113</v>
      </c>
      <c r="D116" s="150">
        <f t="shared" si="16"/>
        <v>900</v>
      </c>
      <c r="E116" s="98" t="s">
        <v>45</v>
      </c>
      <c r="F116" s="151">
        <v>363</v>
      </c>
      <c r="G116" s="100">
        <v>2000</v>
      </c>
      <c r="H116" s="102">
        <v>25</v>
      </c>
      <c r="I116" s="114">
        <v>0</v>
      </c>
      <c r="J116" s="115">
        <f>I115+Table1[[#This Row],[Deaths]]</f>
        <v>0</v>
      </c>
      <c r="K116" s="116">
        <f t="shared" si="11"/>
        <v>900</v>
      </c>
      <c r="L116" s="153">
        <f t="shared" si="12"/>
        <v>27.7777777777778</v>
      </c>
      <c r="M116" s="118">
        <v>6195</v>
      </c>
      <c r="N116" s="119">
        <f t="shared" si="20"/>
        <v>6175</v>
      </c>
      <c r="O116" s="99">
        <f t="shared" si="13"/>
        <v>9075</v>
      </c>
      <c r="P116" s="121">
        <f t="shared" si="21"/>
        <v>2216400</v>
      </c>
      <c r="Q116" s="134">
        <f>N116/((K116*G116/1000)+SUM(S$4:S167))</f>
        <v>3.43055555555556</v>
      </c>
      <c r="R116" s="135"/>
      <c r="S116" s="136"/>
      <c r="T116" s="137"/>
      <c r="U116" s="138"/>
      <c r="V116" s="139"/>
      <c r="W116" s="139"/>
      <c r="X116" s="139"/>
      <c r="Y116" s="144"/>
      <c r="Z116" s="145">
        <f>Table1[[#This Row],[Current Income (birds)]]+Table1[[#This Row],[Current Income (eggs)]]</f>
        <v>0</v>
      </c>
    </row>
    <row r="117" spans="1:26">
      <c r="A117" s="147">
        <v>114</v>
      </c>
      <c r="B117" s="148">
        <f t="shared" si="14"/>
        <v>45105</v>
      </c>
      <c r="C117" s="149">
        <f t="shared" si="15"/>
        <v>114</v>
      </c>
      <c r="D117" s="150">
        <f t="shared" si="16"/>
        <v>900</v>
      </c>
      <c r="E117" s="98" t="s">
        <v>45</v>
      </c>
      <c r="F117" s="151">
        <v>364</v>
      </c>
      <c r="G117" s="100">
        <v>2000</v>
      </c>
      <c r="H117" s="102">
        <v>25</v>
      </c>
      <c r="I117" s="114">
        <v>0</v>
      </c>
      <c r="J117" s="115">
        <f>I116+Table1[[#This Row],[Deaths]]</f>
        <v>0</v>
      </c>
      <c r="K117" s="116">
        <f t="shared" si="11"/>
        <v>900</v>
      </c>
      <c r="L117" s="153">
        <f t="shared" si="12"/>
        <v>27.7777777777778</v>
      </c>
      <c r="M117" s="118">
        <v>6649</v>
      </c>
      <c r="N117" s="119">
        <f t="shared" si="20"/>
        <v>6200</v>
      </c>
      <c r="O117" s="99">
        <f t="shared" si="13"/>
        <v>9100</v>
      </c>
      <c r="P117" s="121">
        <f t="shared" si="21"/>
        <v>2225500</v>
      </c>
      <c r="Q117" s="134">
        <f>N117/((K117*G117/1000)+SUM(S$4:S168))</f>
        <v>3.44444444444444</v>
      </c>
      <c r="R117" s="135"/>
      <c r="S117" s="136"/>
      <c r="T117" s="137"/>
      <c r="U117" s="138"/>
      <c r="V117" s="139"/>
      <c r="W117" s="139"/>
      <c r="X117" s="139"/>
      <c r="Y117" s="144"/>
      <c r="Z117" s="145">
        <f>Table1[[#This Row],[Current Income (birds)]]+Table1[[#This Row],[Current Income (eggs)]]</f>
        <v>0</v>
      </c>
    </row>
    <row r="118" spans="1:26">
      <c r="A118" s="94">
        <v>115</v>
      </c>
      <c r="B118" s="95">
        <f t="shared" si="14"/>
        <v>45106</v>
      </c>
      <c r="C118" s="96">
        <f t="shared" si="15"/>
        <v>115</v>
      </c>
      <c r="D118" s="150">
        <f t="shared" si="16"/>
        <v>900</v>
      </c>
      <c r="E118" s="98" t="s">
        <v>45</v>
      </c>
      <c r="F118" s="151">
        <v>365</v>
      </c>
      <c r="G118" s="100">
        <v>2000</v>
      </c>
      <c r="H118" s="102">
        <v>25</v>
      </c>
      <c r="I118" s="114">
        <v>0</v>
      </c>
      <c r="J118" s="115">
        <f>I117+Table1[[#This Row],[Deaths]]</f>
        <v>0</v>
      </c>
      <c r="K118" s="152">
        <f t="shared" si="11"/>
        <v>900</v>
      </c>
      <c r="L118" s="153">
        <f t="shared" si="12"/>
        <v>27.7777777777778</v>
      </c>
      <c r="M118" s="118">
        <v>6398</v>
      </c>
      <c r="N118" s="119">
        <f t="shared" si="20"/>
        <v>6225</v>
      </c>
      <c r="O118" s="99">
        <f t="shared" si="13"/>
        <v>9125</v>
      </c>
      <c r="P118" s="121">
        <f t="shared" si="21"/>
        <v>2234625</v>
      </c>
      <c r="Q118" s="134">
        <f>N118/((K118*G118/1000)+SUM(S$4:S169))</f>
        <v>3.45833333333333</v>
      </c>
      <c r="R118" s="135"/>
      <c r="S118" s="136"/>
      <c r="T118" s="137"/>
      <c r="U118" s="138"/>
      <c r="V118" s="139"/>
      <c r="W118" s="139"/>
      <c r="X118" s="139"/>
      <c r="Y118" s="144"/>
      <c r="Z118" s="145">
        <f>Table1[[#This Row],[Current Income (birds)]]+Table1[[#This Row],[Current Income (eggs)]]</f>
        <v>0</v>
      </c>
    </row>
    <row r="119" spans="1:26">
      <c r="A119" s="94">
        <v>116</v>
      </c>
      <c r="B119" s="148">
        <f t="shared" si="14"/>
        <v>45107</v>
      </c>
      <c r="C119" s="149">
        <f t="shared" si="15"/>
        <v>116</v>
      </c>
      <c r="D119" s="150">
        <f t="shared" si="16"/>
        <v>900</v>
      </c>
      <c r="E119" s="98" t="s">
        <v>45</v>
      </c>
      <c r="F119" s="151">
        <v>366</v>
      </c>
      <c r="G119" s="100">
        <v>2000</v>
      </c>
      <c r="H119" s="102">
        <v>25</v>
      </c>
      <c r="I119" s="114">
        <v>0</v>
      </c>
      <c r="J119" s="115">
        <f>I118+Table1[[#This Row],[Deaths]]</f>
        <v>0</v>
      </c>
      <c r="K119" s="116">
        <f t="shared" si="11"/>
        <v>900</v>
      </c>
      <c r="L119" s="153">
        <f t="shared" si="12"/>
        <v>27.7777777777778</v>
      </c>
      <c r="M119" s="118">
        <v>6526</v>
      </c>
      <c r="N119" s="119">
        <f t="shared" si="20"/>
        <v>6250</v>
      </c>
      <c r="O119" s="99">
        <f t="shared" si="13"/>
        <v>9150</v>
      </c>
      <c r="P119" s="121">
        <f t="shared" si="21"/>
        <v>2243775</v>
      </c>
      <c r="Q119" s="134">
        <f>N119/((K119*G119/1000)+SUM(S$4:S170))</f>
        <v>3.47222222222222</v>
      </c>
      <c r="R119" s="135"/>
      <c r="S119" s="136"/>
      <c r="T119" s="137"/>
      <c r="U119" s="138"/>
      <c r="V119" s="139"/>
      <c r="W119" s="139"/>
      <c r="X119" s="139"/>
      <c r="Y119" s="144"/>
      <c r="Z119" s="145">
        <f>Table1[[#This Row],[Current Income (birds)]]+Table1[[#This Row],[Current Income (eggs)]]</f>
        <v>0</v>
      </c>
    </row>
    <row r="120" spans="1:26">
      <c r="A120" s="147">
        <v>117</v>
      </c>
      <c r="B120" s="95">
        <f t="shared" si="14"/>
        <v>45108</v>
      </c>
      <c r="C120" s="96">
        <f t="shared" si="15"/>
        <v>117</v>
      </c>
      <c r="D120" s="150">
        <f t="shared" si="16"/>
        <v>900</v>
      </c>
      <c r="E120" s="98" t="s">
        <v>45</v>
      </c>
      <c r="F120" s="151">
        <v>367</v>
      </c>
      <c r="G120" s="100">
        <v>2000</v>
      </c>
      <c r="H120" s="102">
        <v>25</v>
      </c>
      <c r="I120" s="114">
        <v>0</v>
      </c>
      <c r="J120" s="115">
        <f>I119+Table1[[#This Row],[Deaths]]</f>
        <v>0</v>
      </c>
      <c r="K120" s="116">
        <f t="shared" si="11"/>
        <v>900</v>
      </c>
      <c r="L120" s="153">
        <f t="shared" si="12"/>
        <v>27.7777777777778</v>
      </c>
      <c r="M120" s="118">
        <v>6037</v>
      </c>
      <c r="N120" s="119">
        <f t="shared" si="20"/>
        <v>6275</v>
      </c>
      <c r="O120" s="99">
        <f t="shared" si="13"/>
        <v>9175</v>
      </c>
      <c r="P120" s="121">
        <f t="shared" si="21"/>
        <v>2252950</v>
      </c>
      <c r="Q120" s="134">
        <f>N120/((K120*G120/1000)+SUM(S$4:S171))</f>
        <v>3.48611111111111</v>
      </c>
      <c r="R120" s="135"/>
      <c r="S120" s="136"/>
      <c r="T120" s="137"/>
      <c r="U120" s="138"/>
      <c r="V120" s="139"/>
      <c r="W120" s="139"/>
      <c r="X120" s="139"/>
      <c r="Y120" s="144"/>
      <c r="Z120" s="145">
        <f>Table1[[#This Row],[Current Income (birds)]]+Table1[[#This Row],[Current Income (eggs)]]</f>
        <v>0</v>
      </c>
    </row>
    <row r="121" spans="1:26">
      <c r="A121" s="94">
        <v>118</v>
      </c>
      <c r="B121" s="148">
        <f t="shared" si="14"/>
        <v>45109</v>
      </c>
      <c r="C121" s="149">
        <f t="shared" si="15"/>
        <v>118</v>
      </c>
      <c r="D121" s="150">
        <f t="shared" si="16"/>
        <v>900</v>
      </c>
      <c r="E121" s="98" t="s">
        <v>45</v>
      </c>
      <c r="F121" s="151">
        <v>368</v>
      </c>
      <c r="G121" s="100">
        <v>2000</v>
      </c>
      <c r="H121" s="102">
        <v>25</v>
      </c>
      <c r="I121" s="114">
        <v>0</v>
      </c>
      <c r="J121" s="115">
        <f>I120+Table1[[#This Row],[Deaths]]</f>
        <v>0</v>
      </c>
      <c r="K121" s="116">
        <f t="shared" si="11"/>
        <v>900</v>
      </c>
      <c r="L121" s="153">
        <f t="shared" si="12"/>
        <v>27.7777777777778</v>
      </c>
      <c r="M121" s="118">
        <v>6283</v>
      </c>
      <c r="N121" s="119">
        <f t="shared" si="20"/>
        <v>6300</v>
      </c>
      <c r="O121" s="99">
        <f t="shared" si="13"/>
        <v>9200</v>
      </c>
      <c r="P121" s="121">
        <f t="shared" si="21"/>
        <v>2262150</v>
      </c>
      <c r="Q121" s="134">
        <f>N121/((K121*G121/1000)+SUM(S$4:S172))</f>
        <v>3.5</v>
      </c>
      <c r="R121" s="135"/>
      <c r="S121" s="136"/>
      <c r="T121" s="137"/>
      <c r="U121" s="138"/>
      <c r="V121" s="139"/>
      <c r="W121" s="139"/>
      <c r="X121" s="139"/>
      <c r="Y121" s="144"/>
      <c r="Z121" s="145">
        <f>Table1[[#This Row],[Current Income (birds)]]+Table1[[#This Row],[Current Income (eggs)]]</f>
        <v>0</v>
      </c>
    </row>
    <row r="122" spans="1:26">
      <c r="A122" s="94">
        <v>119</v>
      </c>
      <c r="B122" s="95">
        <f t="shared" si="14"/>
        <v>45110</v>
      </c>
      <c r="C122" s="96">
        <f t="shared" si="15"/>
        <v>119</v>
      </c>
      <c r="D122" s="150">
        <f t="shared" si="16"/>
        <v>900</v>
      </c>
      <c r="E122" s="98" t="s">
        <v>45</v>
      </c>
      <c r="F122" s="151">
        <v>369</v>
      </c>
      <c r="G122" s="100">
        <v>2000</v>
      </c>
      <c r="H122" s="102">
        <v>25</v>
      </c>
      <c r="I122" s="114">
        <v>0</v>
      </c>
      <c r="J122" s="115">
        <f>I121+Table1[[#This Row],[Deaths]]</f>
        <v>0</v>
      </c>
      <c r="K122" s="116">
        <f t="shared" si="11"/>
        <v>900</v>
      </c>
      <c r="L122" s="153">
        <f t="shared" si="12"/>
        <v>27.7777777777778</v>
      </c>
      <c r="M122" s="118">
        <v>6733</v>
      </c>
      <c r="N122" s="119">
        <f t="shared" si="20"/>
        <v>6325</v>
      </c>
      <c r="O122" s="99">
        <f t="shared" si="13"/>
        <v>9225</v>
      </c>
      <c r="P122" s="121">
        <f t="shared" si="21"/>
        <v>2271375</v>
      </c>
      <c r="Q122" s="134">
        <f>N122/((K122*G122/1000)+SUM(S$4:S173))</f>
        <v>3.51388888888889</v>
      </c>
      <c r="R122" s="135"/>
      <c r="S122" s="136"/>
      <c r="T122" s="137"/>
      <c r="U122" s="138"/>
      <c r="V122" s="139"/>
      <c r="W122" s="139"/>
      <c r="X122" s="139"/>
      <c r="Y122" s="144"/>
      <c r="Z122" s="145">
        <f>Table1[[#This Row],[Current Income (birds)]]+Table1[[#This Row],[Current Income (eggs)]]</f>
        <v>0</v>
      </c>
    </row>
    <row r="123" spans="1:26">
      <c r="A123" s="147">
        <v>120</v>
      </c>
      <c r="B123" s="148">
        <f t="shared" si="14"/>
        <v>45111</v>
      </c>
      <c r="C123" s="149">
        <f t="shared" si="15"/>
        <v>120</v>
      </c>
      <c r="D123" s="150">
        <f t="shared" si="16"/>
        <v>900</v>
      </c>
      <c r="E123" s="98" t="s">
        <v>45</v>
      </c>
      <c r="F123" s="151">
        <v>370</v>
      </c>
      <c r="G123" s="100">
        <v>2000</v>
      </c>
      <c r="H123" s="102">
        <v>25</v>
      </c>
      <c r="I123" s="114">
        <v>0</v>
      </c>
      <c r="J123" s="115">
        <f>I122+Table1[[#This Row],[Deaths]]</f>
        <v>0</v>
      </c>
      <c r="K123" s="152">
        <f t="shared" si="11"/>
        <v>900</v>
      </c>
      <c r="L123" s="153">
        <f t="shared" si="12"/>
        <v>27.7777777777778</v>
      </c>
      <c r="M123" s="118">
        <v>6859</v>
      </c>
      <c r="N123" s="119">
        <f t="shared" si="20"/>
        <v>6350</v>
      </c>
      <c r="O123" s="99">
        <f t="shared" si="13"/>
        <v>9250</v>
      </c>
      <c r="P123" s="121">
        <f t="shared" si="21"/>
        <v>2280625</v>
      </c>
      <c r="Q123" s="134">
        <f>N123/((K123*G123/1000)+SUM(S$4:S174))</f>
        <v>3.52777777777778</v>
      </c>
      <c r="R123" s="135"/>
      <c r="S123" s="136"/>
      <c r="T123" s="137"/>
      <c r="U123" s="138"/>
      <c r="V123" s="139"/>
      <c r="W123" s="139"/>
      <c r="X123" s="139"/>
      <c r="Y123" s="144"/>
      <c r="Z123" s="145">
        <f>Table1[[#This Row],[Current Income (birds)]]+Table1[[#This Row],[Current Income (eggs)]]</f>
        <v>0</v>
      </c>
    </row>
    <row r="124" spans="1:26">
      <c r="A124" s="94">
        <v>121</v>
      </c>
      <c r="B124" s="95">
        <f t="shared" si="14"/>
        <v>45112</v>
      </c>
      <c r="C124" s="96">
        <f t="shared" si="15"/>
        <v>121</v>
      </c>
      <c r="D124" s="150">
        <f t="shared" si="16"/>
        <v>900</v>
      </c>
      <c r="E124" s="98" t="s">
        <v>45</v>
      </c>
      <c r="F124" s="151">
        <v>371</v>
      </c>
      <c r="G124" s="100">
        <v>2000</v>
      </c>
      <c r="H124" s="102">
        <v>25</v>
      </c>
      <c r="I124" s="114">
        <v>0</v>
      </c>
      <c r="J124" s="115">
        <f>I123+Table1[[#This Row],[Deaths]]</f>
        <v>0</v>
      </c>
      <c r="K124" s="116">
        <f t="shared" si="11"/>
        <v>900</v>
      </c>
      <c r="L124" s="153">
        <f t="shared" si="12"/>
        <v>27.7777777777778</v>
      </c>
      <c r="M124" s="118">
        <v>6206</v>
      </c>
      <c r="N124" s="119">
        <f t="shared" si="20"/>
        <v>6375</v>
      </c>
      <c r="O124" s="99">
        <f t="shared" si="13"/>
        <v>9275</v>
      </c>
      <c r="P124" s="121">
        <f t="shared" si="21"/>
        <v>2289900</v>
      </c>
      <c r="Q124" s="134">
        <f>N124/((K124*G124/1000)+SUM(S$4:S175))</f>
        <v>3.54166666666667</v>
      </c>
      <c r="R124" s="135"/>
      <c r="S124" s="136"/>
      <c r="T124" s="137"/>
      <c r="U124" s="138"/>
      <c r="V124" s="139"/>
      <c r="W124" s="139"/>
      <c r="X124" s="139"/>
      <c r="Y124" s="144"/>
      <c r="Z124" s="145">
        <f>Table1[[#This Row],[Current Income (birds)]]+Table1[[#This Row],[Current Income (eggs)]]</f>
        <v>0</v>
      </c>
    </row>
    <row r="125" spans="1:26">
      <c r="A125" s="94">
        <v>122</v>
      </c>
      <c r="B125" s="148">
        <f t="shared" si="14"/>
        <v>45113</v>
      </c>
      <c r="C125" s="149">
        <f t="shared" si="15"/>
        <v>122</v>
      </c>
      <c r="D125" s="150">
        <f t="shared" si="16"/>
        <v>900</v>
      </c>
      <c r="E125" s="98" t="s">
        <v>45</v>
      </c>
      <c r="F125" s="151">
        <v>372</v>
      </c>
      <c r="G125" s="100">
        <v>2000</v>
      </c>
      <c r="H125" s="102">
        <v>25</v>
      </c>
      <c r="I125" s="114">
        <v>0</v>
      </c>
      <c r="J125" s="115">
        <f>I124+Table1[[#This Row],[Deaths]]</f>
        <v>0</v>
      </c>
      <c r="K125" s="116">
        <f t="shared" si="11"/>
        <v>900</v>
      </c>
      <c r="L125" s="153">
        <f t="shared" si="12"/>
        <v>27.7777777777778</v>
      </c>
      <c r="M125" s="118">
        <v>6500</v>
      </c>
      <c r="N125" s="119">
        <f t="shared" si="20"/>
        <v>6400</v>
      </c>
      <c r="O125" s="99">
        <f t="shared" si="13"/>
        <v>9300</v>
      </c>
      <c r="P125" s="121">
        <f t="shared" si="21"/>
        <v>2299200</v>
      </c>
      <c r="Q125" s="134">
        <f>N125/((K125*G125/1000)+SUM(S$4:S176))</f>
        <v>3.55555555555556</v>
      </c>
      <c r="R125" s="135"/>
      <c r="S125" s="136"/>
      <c r="T125" s="137"/>
      <c r="U125" s="138"/>
      <c r="V125" s="139"/>
      <c r="W125" s="139"/>
      <c r="X125" s="139"/>
      <c r="Y125" s="144"/>
      <c r="Z125" s="145">
        <f>Table1[[#This Row],[Current Income (birds)]]+Table1[[#This Row],[Current Income (eggs)]]</f>
        <v>0</v>
      </c>
    </row>
    <row r="126" spans="1:26">
      <c r="A126" s="147">
        <v>123</v>
      </c>
      <c r="B126" s="95">
        <f t="shared" si="14"/>
        <v>45114</v>
      </c>
      <c r="C126" s="96">
        <f t="shared" si="15"/>
        <v>123</v>
      </c>
      <c r="D126" s="150">
        <f t="shared" si="16"/>
        <v>900</v>
      </c>
      <c r="E126" s="98" t="s">
        <v>45</v>
      </c>
      <c r="F126" s="151">
        <v>373</v>
      </c>
      <c r="G126" s="100">
        <v>2000</v>
      </c>
      <c r="H126" s="102">
        <v>25</v>
      </c>
      <c r="I126" s="114">
        <v>0</v>
      </c>
      <c r="J126" s="115">
        <f>I125+Table1[[#This Row],[Deaths]]</f>
        <v>0</v>
      </c>
      <c r="K126" s="116">
        <f t="shared" si="11"/>
        <v>900</v>
      </c>
      <c r="L126" s="153">
        <f t="shared" si="12"/>
        <v>27.7777777777778</v>
      </c>
      <c r="M126" s="118">
        <v>6759</v>
      </c>
      <c r="N126" s="119">
        <f t="shared" si="20"/>
        <v>6425</v>
      </c>
      <c r="O126" s="99">
        <f t="shared" si="13"/>
        <v>9325</v>
      </c>
      <c r="P126" s="121">
        <f t="shared" si="21"/>
        <v>2308525</v>
      </c>
      <c r="Q126" s="134">
        <f>N126/((K126*G126/1000)+SUM(S$4:S177))</f>
        <v>3.56944444444444</v>
      </c>
      <c r="R126" s="135"/>
      <c r="S126" s="136"/>
      <c r="T126" s="137"/>
      <c r="U126" s="138"/>
      <c r="V126" s="139"/>
      <c r="W126" s="139"/>
      <c r="X126" s="139"/>
      <c r="Y126" s="144"/>
      <c r="Z126" s="145">
        <f>Table1[[#This Row],[Current Income (birds)]]+Table1[[#This Row],[Current Income (eggs)]]</f>
        <v>0</v>
      </c>
    </row>
    <row r="127" spans="1:26">
      <c r="A127" s="94">
        <v>124</v>
      </c>
      <c r="B127" s="148">
        <f t="shared" si="14"/>
        <v>45115</v>
      </c>
      <c r="C127" s="149">
        <f t="shared" si="15"/>
        <v>124</v>
      </c>
      <c r="D127" s="150">
        <f t="shared" si="16"/>
        <v>900</v>
      </c>
      <c r="E127" s="98" t="s">
        <v>45</v>
      </c>
      <c r="F127" s="151">
        <v>374</v>
      </c>
      <c r="G127" s="100">
        <v>2000</v>
      </c>
      <c r="H127" s="102">
        <v>25</v>
      </c>
      <c r="I127" s="114">
        <v>0</v>
      </c>
      <c r="J127" s="115">
        <f>I126+Table1[[#This Row],[Deaths]]</f>
        <v>0</v>
      </c>
      <c r="K127" s="116">
        <f t="shared" si="11"/>
        <v>900</v>
      </c>
      <c r="L127" s="153">
        <f t="shared" si="12"/>
        <v>27.7777777777778</v>
      </c>
      <c r="M127" s="118">
        <v>6616</v>
      </c>
      <c r="N127" s="119">
        <f t="shared" si="20"/>
        <v>6450</v>
      </c>
      <c r="O127" s="99">
        <f t="shared" si="13"/>
        <v>9350</v>
      </c>
      <c r="P127" s="121">
        <f t="shared" si="21"/>
        <v>2317875</v>
      </c>
      <c r="Q127" s="134">
        <f>N127/((K127*G127/1000)+SUM(S$4:S178))</f>
        <v>3.58333333333333</v>
      </c>
      <c r="R127" s="135"/>
      <c r="S127" s="136"/>
      <c r="T127" s="137"/>
      <c r="U127" s="138"/>
      <c r="V127" s="139"/>
      <c r="W127" s="139"/>
      <c r="X127" s="139"/>
      <c r="Y127" s="144"/>
      <c r="Z127" s="145">
        <f>Table1[[#This Row],[Current Income (birds)]]+Table1[[#This Row],[Current Income (eggs)]]</f>
        <v>0</v>
      </c>
    </row>
    <row r="128" spans="1:26">
      <c r="A128" s="94">
        <v>125</v>
      </c>
      <c r="B128" s="95">
        <f t="shared" si="14"/>
        <v>45116</v>
      </c>
      <c r="C128" s="96">
        <f t="shared" si="15"/>
        <v>125</v>
      </c>
      <c r="D128" s="150">
        <f t="shared" si="16"/>
        <v>900</v>
      </c>
      <c r="E128" s="98" t="s">
        <v>45</v>
      </c>
      <c r="F128" s="151">
        <v>375</v>
      </c>
      <c r="G128" s="100">
        <v>2000</v>
      </c>
      <c r="H128" s="102">
        <v>25</v>
      </c>
      <c r="I128" s="114">
        <v>0</v>
      </c>
      <c r="J128" s="115">
        <f>I127+Table1[[#This Row],[Deaths]]</f>
        <v>0</v>
      </c>
      <c r="K128" s="152">
        <f t="shared" si="11"/>
        <v>900</v>
      </c>
      <c r="L128" s="153">
        <f t="shared" si="12"/>
        <v>27.7777777777778</v>
      </c>
      <c r="M128" s="118">
        <v>6443</v>
      </c>
      <c r="N128" s="119">
        <f t="shared" si="20"/>
        <v>6475</v>
      </c>
      <c r="O128" s="99">
        <f t="shared" si="13"/>
        <v>9375</v>
      </c>
      <c r="P128" s="121">
        <f t="shared" si="21"/>
        <v>2327250</v>
      </c>
      <c r="Q128" s="134">
        <f>N128/((K128*G128/1000)+SUM(S$4:S179))</f>
        <v>3.59722222222222</v>
      </c>
      <c r="R128" s="135"/>
      <c r="S128" s="136"/>
      <c r="T128" s="137"/>
      <c r="U128" s="138"/>
      <c r="V128" s="139"/>
      <c r="W128" s="139"/>
      <c r="X128" s="139"/>
      <c r="Y128" s="144"/>
      <c r="Z128" s="145">
        <f>Table1[[#This Row],[Current Income (birds)]]+Table1[[#This Row],[Current Income (eggs)]]</f>
        <v>0</v>
      </c>
    </row>
    <row r="129" spans="1:26">
      <c r="A129" s="147">
        <v>126</v>
      </c>
      <c r="B129" s="148">
        <f t="shared" si="14"/>
        <v>45117</v>
      </c>
      <c r="C129" s="149">
        <f t="shared" si="15"/>
        <v>126</v>
      </c>
      <c r="D129" s="150">
        <f t="shared" si="16"/>
        <v>900</v>
      </c>
      <c r="E129" s="98" t="s">
        <v>46</v>
      </c>
      <c r="F129" s="151">
        <v>376</v>
      </c>
      <c r="G129" s="100">
        <v>2000</v>
      </c>
      <c r="H129" s="102">
        <v>25</v>
      </c>
      <c r="I129" s="114">
        <v>0</v>
      </c>
      <c r="J129" s="115">
        <f>I128+Table1[[#This Row],[Deaths]]</f>
        <v>0</v>
      </c>
      <c r="K129" s="116">
        <f t="shared" si="11"/>
        <v>900</v>
      </c>
      <c r="L129" s="153">
        <f t="shared" si="12"/>
        <v>27.7777777777778</v>
      </c>
      <c r="M129" s="118">
        <v>6438</v>
      </c>
      <c r="N129" s="119">
        <f t="shared" si="20"/>
        <v>6500</v>
      </c>
      <c r="O129" s="99">
        <f t="shared" si="13"/>
        <v>9400</v>
      </c>
      <c r="P129" s="121">
        <f t="shared" si="21"/>
        <v>2336650</v>
      </c>
      <c r="Q129" s="134">
        <f>N129/((K129*G129/1000)+SUM(S$4:S180))</f>
        <v>3.61111111111111</v>
      </c>
      <c r="R129" s="135"/>
      <c r="S129" s="136"/>
      <c r="T129" s="137"/>
      <c r="U129" s="138"/>
      <c r="V129" s="139"/>
      <c r="W129" s="139"/>
      <c r="X129" s="139"/>
      <c r="Y129" s="144"/>
      <c r="Z129" s="145">
        <f>Table1[[#This Row],[Current Income (birds)]]+Table1[[#This Row],[Current Income (eggs)]]</f>
        <v>0</v>
      </c>
    </row>
    <row r="130" spans="1:26">
      <c r="A130" s="94">
        <v>127</v>
      </c>
      <c r="B130" s="95">
        <f t="shared" si="14"/>
        <v>45118</v>
      </c>
      <c r="C130" s="96">
        <f t="shared" si="15"/>
        <v>127</v>
      </c>
      <c r="D130" s="150">
        <f t="shared" si="16"/>
        <v>900</v>
      </c>
      <c r="E130" s="98" t="s">
        <v>46</v>
      </c>
      <c r="F130" s="151">
        <v>377</v>
      </c>
      <c r="G130" s="100">
        <v>2000</v>
      </c>
      <c r="H130" s="102">
        <v>25</v>
      </c>
      <c r="I130" s="114">
        <v>0</v>
      </c>
      <c r="J130" s="115">
        <f>I129+Table1[[#This Row],[Deaths]]</f>
        <v>0</v>
      </c>
      <c r="K130" s="116">
        <f t="shared" si="11"/>
        <v>900</v>
      </c>
      <c r="L130" s="153">
        <f t="shared" si="12"/>
        <v>27.7777777777778</v>
      </c>
      <c r="M130" s="118">
        <v>6035</v>
      </c>
      <c r="N130" s="119">
        <f t="shared" si="20"/>
        <v>6525</v>
      </c>
      <c r="O130" s="99">
        <f t="shared" si="13"/>
        <v>9425</v>
      </c>
      <c r="P130" s="121">
        <f t="shared" si="21"/>
        <v>2346075</v>
      </c>
      <c r="Q130" s="134">
        <f>N130/((K130*G130/1000)+SUM(S$4:S181))</f>
        <v>3.625</v>
      </c>
      <c r="R130" s="135"/>
      <c r="S130" s="136"/>
      <c r="T130" s="137"/>
      <c r="U130" s="138"/>
      <c r="V130" s="139"/>
      <c r="W130" s="139"/>
      <c r="X130" s="139"/>
      <c r="Y130" s="144"/>
      <c r="Z130" s="145">
        <f>Table1[[#This Row],[Current Income (birds)]]+Table1[[#This Row],[Current Income (eggs)]]</f>
        <v>0</v>
      </c>
    </row>
    <row r="131" spans="1:26">
      <c r="A131" s="94">
        <v>128</v>
      </c>
      <c r="B131" s="148">
        <f t="shared" si="14"/>
        <v>45119</v>
      </c>
      <c r="C131" s="149">
        <f t="shared" si="15"/>
        <v>128</v>
      </c>
      <c r="D131" s="150">
        <f t="shared" si="16"/>
        <v>900</v>
      </c>
      <c r="E131" s="98" t="s">
        <v>46</v>
      </c>
      <c r="F131" s="151">
        <v>378</v>
      </c>
      <c r="G131" s="100">
        <v>2000</v>
      </c>
      <c r="H131" s="102">
        <v>25</v>
      </c>
      <c r="I131" s="114">
        <v>0</v>
      </c>
      <c r="J131" s="115">
        <f>I130+Table1[[#This Row],[Deaths]]</f>
        <v>0</v>
      </c>
      <c r="K131" s="116">
        <f t="shared" si="11"/>
        <v>900</v>
      </c>
      <c r="L131" s="153">
        <f t="shared" si="12"/>
        <v>27.7777777777778</v>
      </c>
      <c r="M131" s="118">
        <v>6429</v>
      </c>
      <c r="N131" s="119">
        <f t="shared" si="20"/>
        <v>6550</v>
      </c>
      <c r="O131" s="99">
        <f t="shared" si="13"/>
        <v>9450</v>
      </c>
      <c r="P131" s="121">
        <f t="shared" si="21"/>
        <v>2355525</v>
      </c>
      <c r="Q131" s="134">
        <f>N131/((K131*G131/1000)+SUM(S$4:S182))</f>
        <v>3.63888888888889</v>
      </c>
      <c r="R131" s="135"/>
      <c r="S131" s="136"/>
      <c r="T131" s="137"/>
      <c r="U131" s="138"/>
      <c r="V131" s="139"/>
      <c r="W131" s="139"/>
      <c r="X131" s="139"/>
      <c r="Y131" s="144"/>
      <c r="Z131" s="145">
        <f>Table1[[#This Row],[Current Income (birds)]]+Table1[[#This Row],[Current Income (eggs)]]</f>
        <v>0</v>
      </c>
    </row>
    <row r="132" spans="1:26">
      <c r="A132" s="147">
        <v>129</v>
      </c>
      <c r="B132" s="95">
        <f t="shared" si="14"/>
        <v>45120</v>
      </c>
      <c r="C132" s="96">
        <f t="shared" si="15"/>
        <v>129</v>
      </c>
      <c r="D132" s="150">
        <f t="shared" si="16"/>
        <v>900</v>
      </c>
      <c r="E132" s="98" t="s">
        <v>46</v>
      </c>
      <c r="F132" s="151">
        <v>379</v>
      </c>
      <c r="G132" s="100">
        <v>2000</v>
      </c>
      <c r="H132" s="102">
        <v>25</v>
      </c>
      <c r="I132" s="114">
        <v>0</v>
      </c>
      <c r="J132" s="115">
        <f>I131+Table1[[#This Row],[Deaths]]</f>
        <v>0</v>
      </c>
      <c r="K132" s="116">
        <f>D132-I132-R132</f>
        <v>900</v>
      </c>
      <c r="L132" s="153">
        <f>H132*1000/D132</f>
        <v>27.7777777777778</v>
      </c>
      <c r="M132" s="118">
        <v>6989</v>
      </c>
      <c r="N132" s="119">
        <f t="shared" si="20"/>
        <v>6575</v>
      </c>
      <c r="O132" s="99">
        <f>F132*H132</f>
        <v>9475</v>
      </c>
      <c r="P132" s="121">
        <f t="shared" si="21"/>
        <v>2365000</v>
      </c>
      <c r="Q132" s="134">
        <f>N132/((K132*G132/1000)+SUM(S$4:S183))</f>
        <v>3.65277777777778</v>
      </c>
      <c r="R132" s="135"/>
      <c r="S132" s="136"/>
      <c r="T132" s="137"/>
      <c r="U132" s="138"/>
      <c r="V132" s="139"/>
      <c r="W132" s="139"/>
      <c r="X132" s="139"/>
      <c r="Y132" s="144"/>
      <c r="Z132" s="145">
        <f>Table1[[#This Row],[Current Income (birds)]]+Table1[[#This Row],[Current Income (eggs)]]</f>
        <v>0</v>
      </c>
    </row>
    <row r="133" spans="1:26">
      <c r="A133" s="94">
        <v>130</v>
      </c>
      <c r="B133" s="148">
        <f>B132+1</f>
        <v>45121</v>
      </c>
      <c r="C133" s="149">
        <f>C132+1</f>
        <v>130</v>
      </c>
      <c r="D133" s="150">
        <f>K132</f>
        <v>900</v>
      </c>
      <c r="E133" s="98" t="s">
        <v>46</v>
      </c>
      <c r="F133" s="151">
        <v>380</v>
      </c>
      <c r="G133" s="100">
        <v>2000</v>
      </c>
      <c r="H133" s="102">
        <v>25</v>
      </c>
      <c r="I133" s="114">
        <v>0</v>
      </c>
      <c r="J133" s="115">
        <f>I132+Table1[[#This Row],[Deaths]]</f>
        <v>0</v>
      </c>
      <c r="K133" s="152">
        <f>D133-I133-R133</f>
        <v>900</v>
      </c>
      <c r="L133" s="153">
        <f>H133*1000/D133</f>
        <v>27.7777777777778</v>
      </c>
      <c r="M133" s="118">
        <v>6848</v>
      </c>
      <c r="N133" s="119">
        <f t="shared" si="20"/>
        <v>6600</v>
      </c>
      <c r="O133" s="99">
        <f>F133*H133</f>
        <v>9500</v>
      </c>
      <c r="P133" s="121">
        <f t="shared" si="21"/>
        <v>2374500</v>
      </c>
      <c r="Q133" s="134">
        <f>N133/((K133*G133/1000)+SUM(S$4:S184))</f>
        <v>3.66666666666667</v>
      </c>
      <c r="R133" s="135"/>
      <c r="S133" s="136"/>
      <c r="T133" s="137"/>
      <c r="U133" s="138"/>
      <c r="V133" s="139"/>
      <c r="W133" s="139"/>
      <c r="X133" s="139"/>
      <c r="Y133" s="144"/>
      <c r="Z133" s="145">
        <f>Table1[[#This Row],[Current Income (birds)]]+Table1[[#This Row],[Current Income (eggs)]]</f>
        <v>0</v>
      </c>
    </row>
    <row r="134" spans="1:26">
      <c r="A134" s="94">
        <v>131</v>
      </c>
      <c r="B134" s="95">
        <f>B133+1</f>
        <v>45122</v>
      </c>
      <c r="C134" s="96">
        <f>C133+1</f>
        <v>131</v>
      </c>
      <c r="D134" s="150">
        <f>K133</f>
        <v>900</v>
      </c>
      <c r="E134" s="98" t="s">
        <v>46</v>
      </c>
      <c r="F134" s="151">
        <v>381</v>
      </c>
      <c r="G134" s="100">
        <v>2000</v>
      </c>
      <c r="H134" s="102">
        <v>25</v>
      </c>
      <c r="I134" s="114">
        <v>0</v>
      </c>
      <c r="J134" s="115">
        <f>I133+Table1[[#This Row],[Deaths]]</f>
        <v>0</v>
      </c>
      <c r="K134" s="116">
        <f>D134-I134-R134</f>
        <v>900</v>
      </c>
      <c r="L134" s="153">
        <f>H134*1000/D134</f>
        <v>27.7777777777778</v>
      </c>
      <c r="M134" s="118">
        <v>6516</v>
      </c>
      <c r="N134" s="119">
        <f t="shared" si="20"/>
        <v>6625</v>
      </c>
      <c r="O134" s="99">
        <f>F134*H134</f>
        <v>9525</v>
      </c>
      <c r="P134" s="121">
        <f t="shared" si="21"/>
        <v>2384025</v>
      </c>
      <c r="Q134" s="134">
        <f>N134/((K134*G134/1000)+SUM(S$4:S185))</f>
        <v>3.68055555555556</v>
      </c>
      <c r="R134" s="135"/>
      <c r="S134" s="136"/>
      <c r="T134" s="137"/>
      <c r="U134" s="138"/>
      <c r="V134" s="139"/>
      <c r="W134" s="139"/>
      <c r="X134" s="139"/>
      <c r="Y134" s="144"/>
      <c r="Z134" s="145">
        <f>Table1[[#This Row],[Current Income (birds)]]+Table1[[#This Row],[Current Income (eggs)]]</f>
        <v>0</v>
      </c>
    </row>
    <row r="135" spans="1:26">
      <c r="A135" s="94"/>
      <c r="B135" s="95"/>
      <c r="C135" s="96"/>
      <c r="D135" s="97"/>
      <c r="E135" s="98"/>
      <c r="F135" s="99"/>
      <c r="G135" s="100"/>
      <c r="H135" s="102"/>
      <c r="I135" s="114"/>
      <c r="J135" s="115"/>
      <c r="K135" s="116"/>
      <c r="L135" s="117"/>
      <c r="M135" s="118"/>
      <c r="N135" s="159"/>
      <c r="O135" s="99"/>
      <c r="P135" s="121"/>
      <c r="Q135" s="134"/>
      <c r="R135" s="135"/>
      <c r="S135" s="136"/>
      <c r="T135" s="137"/>
      <c r="U135" s="138"/>
      <c r="V135" s="139"/>
      <c r="W135" s="139"/>
      <c r="X135" s="139"/>
      <c r="Y135" s="144"/>
      <c r="Z135" s="145"/>
    </row>
    <row r="136" spans="1:26">
      <c r="A136" s="94"/>
      <c r="B136" s="95"/>
      <c r="C136" s="96"/>
      <c r="D136" s="97"/>
      <c r="E136" s="98"/>
      <c r="F136" s="99"/>
      <c r="G136" s="100"/>
      <c r="H136" s="102"/>
      <c r="I136" s="114"/>
      <c r="J136" s="115"/>
      <c r="K136" s="116"/>
      <c r="L136" s="117"/>
      <c r="M136" s="118"/>
      <c r="N136" s="159"/>
      <c r="O136" s="99"/>
      <c r="P136" s="121"/>
      <c r="Q136" s="134"/>
      <c r="R136" s="135"/>
      <c r="S136" s="136"/>
      <c r="T136" s="137"/>
      <c r="U136" s="138"/>
      <c r="V136" s="139"/>
      <c r="W136" s="139"/>
      <c r="X136" s="139"/>
      <c r="Y136" s="144"/>
      <c r="Z136" s="145"/>
    </row>
    <row r="137" spans="1:26">
      <c r="A137" s="94"/>
      <c r="B137" s="95"/>
      <c r="C137" s="96"/>
      <c r="D137" s="97"/>
      <c r="E137" s="98"/>
      <c r="F137" s="99"/>
      <c r="G137" s="100"/>
      <c r="H137" s="102"/>
      <c r="I137" s="114"/>
      <c r="J137" s="115"/>
      <c r="K137" s="116"/>
      <c r="L137" s="117"/>
      <c r="M137" s="118"/>
      <c r="N137" s="159"/>
      <c r="O137" s="99"/>
      <c r="P137" s="121"/>
      <c r="Q137" s="134"/>
      <c r="R137" s="135"/>
      <c r="S137" s="136"/>
      <c r="T137" s="137"/>
      <c r="U137" s="138"/>
      <c r="V137" s="139"/>
      <c r="W137" s="139"/>
      <c r="X137" s="139"/>
      <c r="Y137" s="144"/>
      <c r="Z137" s="145"/>
    </row>
    <row r="138" spans="1:26">
      <c r="A138" s="94"/>
      <c r="B138" s="95"/>
      <c r="C138" s="96"/>
      <c r="D138" s="97"/>
      <c r="E138" s="98"/>
      <c r="F138" s="99"/>
      <c r="G138" s="100"/>
      <c r="H138" s="102"/>
      <c r="I138" s="114"/>
      <c r="J138" s="115"/>
      <c r="K138" s="116"/>
      <c r="L138" s="117"/>
      <c r="M138" s="118"/>
      <c r="N138" s="159"/>
      <c r="O138" s="99"/>
      <c r="P138" s="121"/>
      <c r="Q138" s="134"/>
      <c r="R138" s="135"/>
      <c r="S138" s="136"/>
      <c r="T138" s="137"/>
      <c r="U138" s="138"/>
      <c r="V138" s="139"/>
      <c r="W138" s="139"/>
      <c r="X138" s="139"/>
      <c r="Y138" s="144"/>
      <c r="Z138" s="145"/>
    </row>
    <row r="139" spans="1:26">
      <c r="A139" s="94"/>
      <c r="B139" s="95"/>
      <c r="C139" s="96"/>
      <c r="D139" s="97"/>
      <c r="E139" s="98"/>
      <c r="F139" s="99"/>
      <c r="G139" s="100"/>
      <c r="H139" s="102"/>
      <c r="I139" s="114"/>
      <c r="J139" s="115"/>
      <c r="K139" s="116"/>
      <c r="L139" s="117"/>
      <c r="M139" s="118"/>
      <c r="N139" s="159"/>
      <c r="O139" s="99"/>
      <c r="P139" s="121"/>
      <c r="Q139" s="134"/>
      <c r="R139" s="135"/>
      <c r="S139" s="136"/>
      <c r="T139" s="137"/>
      <c r="U139" s="138"/>
      <c r="V139" s="139"/>
      <c r="W139" s="139"/>
      <c r="X139" s="139"/>
      <c r="Y139" s="144"/>
      <c r="Z139" s="145"/>
    </row>
    <row r="140" spans="1:26">
      <c r="A140" s="94"/>
      <c r="B140" s="95"/>
      <c r="C140" s="96"/>
      <c r="D140" s="97"/>
      <c r="E140" s="98"/>
      <c r="F140" s="99"/>
      <c r="G140" s="100"/>
      <c r="H140" s="102"/>
      <c r="I140" s="114"/>
      <c r="J140" s="115"/>
      <c r="K140" s="116"/>
      <c r="L140" s="117"/>
      <c r="M140" s="118"/>
      <c r="N140" s="159"/>
      <c r="O140" s="99"/>
      <c r="P140" s="121"/>
      <c r="Q140" s="134"/>
      <c r="R140" s="135"/>
      <c r="S140" s="136"/>
      <c r="T140" s="137"/>
      <c r="U140" s="138"/>
      <c r="V140" s="139"/>
      <c r="W140" s="139"/>
      <c r="X140" s="139"/>
      <c r="Y140" s="144"/>
      <c r="Z140" s="145"/>
    </row>
    <row r="141" spans="1:26">
      <c r="A141" s="94"/>
      <c r="B141" s="95"/>
      <c r="C141" s="96"/>
      <c r="D141" s="97"/>
      <c r="E141" s="98"/>
      <c r="F141" s="99"/>
      <c r="G141" s="100"/>
      <c r="H141" s="102"/>
      <c r="I141" s="114"/>
      <c r="J141" s="115"/>
      <c r="K141" s="116"/>
      <c r="L141" s="117"/>
      <c r="M141" s="118"/>
      <c r="N141" s="159"/>
      <c r="O141" s="99"/>
      <c r="P141" s="121"/>
      <c r="Q141" s="134"/>
      <c r="R141" s="135"/>
      <c r="S141" s="136"/>
      <c r="T141" s="137"/>
      <c r="U141" s="138"/>
      <c r="V141" s="139"/>
      <c r="W141" s="139"/>
      <c r="X141" s="139"/>
      <c r="Y141" s="144"/>
      <c r="Z141" s="145"/>
    </row>
    <row r="142" spans="1:26">
      <c r="A142" s="94"/>
      <c r="B142" s="95"/>
      <c r="C142" s="96"/>
      <c r="D142" s="97"/>
      <c r="E142" s="98"/>
      <c r="F142" s="99"/>
      <c r="G142" s="100"/>
      <c r="H142" s="102"/>
      <c r="I142" s="114"/>
      <c r="J142" s="115"/>
      <c r="K142" s="116"/>
      <c r="L142" s="117"/>
      <c r="M142" s="118"/>
      <c r="N142" s="159"/>
      <c r="O142" s="99"/>
      <c r="P142" s="121"/>
      <c r="Q142" s="134"/>
      <c r="R142" s="135"/>
      <c r="S142" s="136"/>
      <c r="T142" s="137"/>
      <c r="U142" s="138"/>
      <c r="V142" s="139"/>
      <c r="W142" s="139"/>
      <c r="X142" s="139"/>
      <c r="Y142" s="144"/>
      <c r="Z142" s="145"/>
    </row>
    <row r="143" spans="1:26">
      <c r="A143" s="94"/>
      <c r="B143" s="95"/>
      <c r="C143" s="96"/>
      <c r="D143" s="97"/>
      <c r="E143" s="98"/>
      <c r="F143" s="99"/>
      <c r="G143" s="100"/>
      <c r="H143" s="102"/>
      <c r="I143" s="114"/>
      <c r="J143" s="115"/>
      <c r="K143" s="116"/>
      <c r="L143" s="117"/>
      <c r="M143" s="118"/>
      <c r="N143" s="159"/>
      <c r="O143" s="99"/>
      <c r="P143" s="121"/>
      <c r="Q143" s="134"/>
      <c r="R143" s="135"/>
      <c r="S143" s="136"/>
      <c r="T143" s="137"/>
      <c r="U143" s="138"/>
      <c r="V143" s="139"/>
      <c r="W143" s="139"/>
      <c r="X143" s="139"/>
      <c r="Y143" s="144"/>
      <c r="Z143" s="145"/>
    </row>
    <row r="144" spans="1:26">
      <c r="A144" s="94"/>
      <c r="B144" s="95"/>
      <c r="C144" s="96"/>
      <c r="D144" s="97"/>
      <c r="E144" s="98"/>
      <c r="F144" s="99"/>
      <c r="G144" s="100"/>
      <c r="H144" s="102"/>
      <c r="I144" s="114"/>
      <c r="J144" s="115"/>
      <c r="K144" s="116"/>
      <c r="L144" s="117"/>
      <c r="M144" s="118"/>
      <c r="N144" s="159"/>
      <c r="O144" s="99"/>
      <c r="P144" s="121"/>
      <c r="Q144" s="134"/>
      <c r="R144" s="135"/>
      <c r="S144" s="136"/>
      <c r="T144" s="137"/>
      <c r="U144" s="138"/>
      <c r="V144" s="139"/>
      <c r="W144" s="139"/>
      <c r="X144" s="139"/>
      <c r="Y144" s="144"/>
      <c r="Z144" s="145"/>
    </row>
    <row r="145" s="80" customFormat="1" spans="1:32">
      <c r="A145" s="157"/>
      <c r="B145" s="157" t="s">
        <v>47</v>
      </c>
      <c r="C145" s="157"/>
      <c r="D145" s="158">
        <f>SUM(Table1[Opening Birds])</f>
        <v>118513</v>
      </c>
      <c r="E145" s="157">
        <f>SUM(Table1[Type of Feed])</f>
        <v>0</v>
      </c>
      <c r="F145" s="157">
        <f>SUM(Table1[Cost of Feed per KG (GHS)])</f>
        <v>46981</v>
      </c>
      <c r="G145" s="157">
        <f>SUM(Table1[Average Body Weight per Bird in grams])</f>
        <v>195940</v>
      </c>
      <c r="H145" s="157">
        <f>SUM(Table1[Current Feed in KGs])</f>
        <v>6625</v>
      </c>
      <c r="I145" s="157">
        <f>SUM(Table1[Deaths])</f>
        <v>171</v>
      </c>
      <c r="J145" s="157"/>
      <c r="K145" s="157">
        <f>SUM(Table1[Closing Birds])</f>
        <v>118342</v>
      </c>
      <c r="L145" s="157">
        <f>SUM(Table1[Feed per bird in Grams])</f>
        <v>7318.90205400439</v>
      </c>
      <c r="M145" s="157">
        <f>SUM(Table1[Total Feed per Bird till Date in Grams])</f>
        <v>609512.372511477</v>
      </c>
      <c r="N145" s="157">
        <f>SUM(Table1[Total Feed in KGs Till Date])</f>
        <v>561475</v>
      </c>
      <c r="O145" s="157">
        <f>SUM(Table1[Expenditure on Daily Feed (GHS)])</f>
        <v>2384025</v>
      </c>
      <c r="P145" s="157">
        <f>SUM(Table1[Total Expenditure on Feed till Date (GHS)])</f>
        <v>204320025</v>
      </c>
      <c r="Q145" s="157">
        <f>SUM(Table1[FCR])</f>
        <v>1193.49311314971</v>
      </c>
      <c r="R145" s="157">
        <f>SUM(Table1[No of Birds Sold])</f>
        <v>0</v>
      </c>
      <c r="S145" s="157">
        <f>SUM(Table1[Birds Sold in (Kgs)])</f>
        <v>0</v>
      </c>
      <c r="T145" s="157">
        <f>SUM(Table1[Selling Price per (KG)])</f>
        <v>0</v>
      </c>
      <c r="U145" s="157">
        <f>SUM(Table1[Current Income (birds)])</f>
        <v>0</v>
      </c>
      <c r="V145" s="157">
        <f>SUM(Table1[No. of Eggs Sold])</f>
        <v>0</v>
      </c>
      <c r="W145" s="157">
        <f>SUM(Table1[Eggs Sold in (Crates)])</f>
        <v>0</v>
      </c>
      <c r="X145" s="157">
        <f>SUM(Table1[Selling Price per (Crate)])</f>
        <v>0</v>
      </c>
      <c r="Y145" s="157">
        <f>SUM(Table1[Current Income (eggs)])</f>
        <v>0</v>
      </c>
      <c r="Z145" s="157">
        <f>SUM(Table1[Total Income till Date])</f>
        <v>0</v>
      </c>
      <c r="AA145" s="157">
        <f>SUM(Table1[Remarks])</f>
        <v>0</v>
      </c>
      <c r="AB145" s="157"/>
      <c r="AC145" s="157"/>
      <c r="AD145" s="157"/>
      <c r="AE145" s="157"/>
      <c r="AF145" s="157"/>
    </row>
  </sheetData>
  <mergeCells count="7">
    <mergeCell ref="A1:D1"/>
    <mergeCell ref="E1:G1"/>
    <mergeCell ref="H1:I1"/>
    <mergeCell ref="L1:N1"/>
    <mergeCell ref="O1:P1"/>
    <mergeCell ref="R1:T1"/>
    <mergeCell ref="U1:Z1"/>
  </mergeCells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zoomScale="55" zoomScaleNormal="55" workbookViewId="0">
      <selection activeCell="C12" sqref="C12"/>
    </sheetView>
  </sheetViews>
  <sheetFormatPr defaultColWidth="10" defaultRowHeight="15"/>
  <cols>
    <col min="1" max="1" width="15.1428571428571" customWidth="1"/>
    <col min="2" max="2" width="74.8571428571429" customWidth="1"/>
    <col min="3" max="3" width="68.5714285714286" customWidth="1"/>
    <col min="5" max="5" width="68.3904761904762" customWidth="1"/>
    <col min="6" max="6" width="61.8571428571429" customWidth="1"/>
    <col min="7" max="7" width="58" customWidth="1"/>
    <col min="9" max="9" width="49" customWidth="1"/>
    <col min="10" max="10" width="14.2857142857143" customWidth="1"/>
    <col min="11" max="11" width="17.1428571428571" customWidth="1"/>
    <col min="12" max="12" width="15.7142857142857" customWidth="1"/>
    <col min="13" max="13" width="26.1428571428571" customWidth="1"/>
  </cols>
  <sheetData>
    <row r="1" ht="63.75" customHeight="1" spans="1:18">
      <c r="A1" s="13" t="s">
        <v>48</v>
      </c>
      <c r="B1" s="14"/>
      <c r="C1" s="15"/>
      <c r="D1" s="16"/>
      <c r="E1" s="16"/>
      <c r="F1" s="17" t="s">
        <v>49</v>
      </c>
      <c r="G1" s="18">
        <f>(Records!D4-Records!I145)/Records!D4</f>
        <v>0.840336134453782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ht="41.1" customHeight="1" spans="1:18">
      <c r="A2" s="19" t="s">
        <v>16</v>
      </c>
      <c r="B2" s="20" t="s">
        <v>50</v>
      </c>
      <c r="C2" s="21" t="s">
        <v>51</v>
      </c>
      <c r="D2" s="16"/>
      <c r="E2" s="16"/>
      <c r="F2" s="16"/>
      <c r="G2" s="16"/>
      <c r="H2" s="16"/>
      <c r="I2" s="16"/>
      <c r="J2" s="76" t="s">
        <v>52</v>
      </c>
      <c r="K2" s="76"/>
      <c r="L2" s="76"/>
      <c r="M2" s="76"/>
      <c r="N2" s="76"/>
      <c r="O2" s="76"/>
      <c r="P2" s="16"/>
      <c r="Q2" s="16"/>
      <c r="R2" s="16"/>
    </row>
    <row r="3" ht="35.1" customHeight="1" spans="1:18">
      <c r="A3" s="22">
        <v>1</v>
      </c>
      <c r="B3" s="23" t="s">
        <v>53</v>
      </c>
      <c r="C3" s="24">
        <f>Initialization!B5*Initialization!B7</f>
        <v>525000</v>
      </c>
      <c r="D3" s="25"/>
      <c r="E3" s="26" t="s">
        <v>54</v>
      </c>
      <c r="F3" s="16"/>
      <c r="G3" s="16"/>
      <c r="H3" s="16"/>
      <c r="I3" s="16"/>
      <c r="J3" s="76"/>
      <c r="K3" s="76"/>
      <c r="L3" s="76"/>
      <c r="M3" s="76"/>
      <c r="N3" s="76"/>
      <c r="O3" s="76"/>
      <c r="P3" s="16"/>
      <c r="Q3" s="16"/>
      <c r="R3" s="16"/>
    </row>
    <row r="4" ht="39.95" customHeight="1" spans="1:18">
      <c r="A4" s="22">
        <v>2</v>
      </c>
      <c r="B4" s="23" t="s">
        <v>55</v>
      </c>
      <c r="C4" s="24">
        <f>Records!O145</f>
        <v>2384025</v>
      </c>
      <c r="D4" s="27"/>
      <c r="E4" s="28"/>
      <c r="F4" s="16"/>
      <c r="G4" s="16"/>
      <c r="H4" s="16"/>
      <c r="I4" s="16"/>
      <c r="J4" s="77"/>
      <c r="K4" s="77"/>
      <c r="L4" s="77"/>
      <c r="M4" s="77"/>
      <c r="N4" s="77"/>
      <c r="O4" s="77"/>
      <c r="P4" s="16"/>
      <c r="Q4" s="16"/>
      <c r="R4" s="16"/>
    </row>
    <row r="5" ht="36" customHeight="1" spans="1:18">
      <c r="A5" s="22">
        <v>3</v>
      </c>
      <c r="B5" s="23" t="s">
        <v>56</v>
      </c>
      <c r="C5" s="29">
        <v>30000</v>
      </c>
      <c r="D5" s="25"/>
      <c r="E5" s="30" t="s">
        <v>57</v>
      </c>
      <c r="F5" s="16"/>
      <c r="G5" s="16"/>
      <c r="H5" s="16"/>
      <c r="I5" s="16"/>
      <c r="J5" s="77"/>
      <c r="K5" s="77"/>
      <c r="L5" s="77"/>
      <c r="M5" s="77"/>
      <c r="N5" s="77"/>
      <c r="O5" s="77"/>
      <c r="P5" s="16"/>
      <c r="Q5" s="16"/>
      <c r="R5" s="16"/>
    </row>
    <row r="6" ht="36.95" customHeight="1" spans="1:18">
      <c r="A6" s="22">
        <v>4</v>
      </c>
      <c r="B6" s="23" t="s">
        <v>58</v>
      </c>
      <c r="C6" s="29">
        <v>70000</v>
      </c>
      <c r="D6" s="31"/>
      <c r="E6" s="32"/>
      <c r="F6" s="16"/>
      <c r="G6" s="16"/>
      <c r="H6" s="16"/>
      <c r="I6" s="16"/>
      <c r="J6" s="77"/>
      <c r="K6" s="77"/>
      <c r="L6" s="77"/>
      <c r="M6" s="77"/>
      <c r="N6" s="77"/>
      <c r="O6" s="77"/>
      <c r="P6" s="16"/>
      <c r="Q6" s="16"/>
      <c r="R6" s="16"/>
    </row>
    <row r="7" ht="44.1" customHeight="1" spans="1:18">
      <c r="A7" s="22">
        <v>5</v>
      </c>
      <c r="B7" s="23" t="s">
        <v>59</v>
      </c>
      <c r="C7" s="29">
        <v>400000</v>
      </c>
      <c r="D7" s="31"/>
      <c r="E7" s="32"/>
      <c r="F7" s="16"/>
      <c r="G7" s="16"/>
      <c r="H7" s="16"/>
      <c r="I7" s="16"/>
      <c r="J7" s="77"/>
      <c r="K7" s="77"/>
      <c r="L7" s="77"/>
      <c r="M7" s="77"/>
      <c r="N7" s="77"/>
      <c r="O7" s="77"/>
      <c r="P7" s="16"/>
      <c r="Q7" s="16"/>
      <c r="R7" s="16"/>
    </row>
    <row r="8" ht="35.1" customHeight="1" spans="1:18">
      <c r="A8" s="22">
        <v>6</v>
      </c>
      <c r="B8" s="23" t="s">
        <v>60</v>
      </c>
      <c r="C8" s="29">
        <v>100000</v>
      </c>
      <c r="D8" s="27"/>
      <c r="E8" s="33"/>
      <c r="F8" s="16"/>
      <c r="G8" s="16"/>
      <c r="H8" s="16"/>
      <c r="I8" s="16"/>
      <c r="J8" s="77"/>
      <c r="K8" s="77"/>
      <c r="L8" s="77"/>
      <c r="M8" s="77"/>
      <c r="N8" s="77"/>
      <c r="O8" s="77"/>
      <c r="P8" s="16"/>
      <c r="Q8" s="16"/>
      <c r="R8" s="16"/>
    </row>
    <row r="9" ht="86.1" customHeight="1" spans="1:18">
      <c r="A9" s="34" t="s">
        <v>61</v>
      </c>
      <c r="B9" s="35"/>
      <c r="C9" s="36">
        <f>SUM(C3:C8)</f>
        <v>3509025</v>
      </c>
      <c r="D9" s="16"/>
      <c r="E9" s="16"/>
      <c r="F9" s="16"/>
      <c r="G9" s="16"/>
      <c r="H9" s="16"/>
      <c r="I9" s="16"/>
      <c r="J9" s="77"/>
      <c r="K9" s="77"/>
      <c r="L9" s="77"/>
      <c r="M9" s="77"/>
      <c r="N9" s="77"/>
      <c r="O9" s="77"/>
      <c r="P9" s="16"/>
      <c r="Q9" s="16"/>
      <c r="R9" s="16"/>
    </row>
    <row r="10" ht="33" customHeight="1" spans="1:18">
      <c r="A10" s="16"/>
      <c r="B10" s="16"/>
      <c r="C10" s="16"/>
      <c r="D10" s="16"/>
      <c r="E10" s="16"/>
      <c r="F10" s="16"/>
      <c r="G10" s="16"/>
      <c r="H10" s="16"/>
      <c r="I10" s="16"/>
      <c r="J10" s="77"/>
      <c r="K10" s="77"/>
      <c r="L10" s="77"/>
      <c r="M10" s="77"/>
      <c r="N10" s="77"/>
      <c r="O10" s="77"/>
      <c r="P10" s="16"/>
      <c r="Q10" s="16"/>
      <c r="R10" s="16"/>
    </row>
    <row r="11" ht="47.1" customHeight="1" spans="1:18">
      <c r="A11" s="37" t="s">
        <v>62</v>
      </c>
      <c r="B11" s="38"/>
      <c r="C11" s="39"/>
      <c r="D11" s="40"/>
      <c r="E11" s="16"/>
      <c r="F11" s="41" t="s">
        <v>63</v>
      </c>
      <c r="G11" s="42"/>
      <c r="H11" s="16"/>
      <c r="I11" s="16"/>
      <c r="J11" s="77"/>
      <c r="K11" s="77"/>
      <c r="L11" s="77"/>
      <c r="M11" s="77"/>
      <c r="N11" s="77"/>
      <c r="O11" s="77"/>
      <c r="P11" s="16"/>
      <c r="Q11" s="16"/>
      <c r="R11" s="16"/>
    </row>
    <row r="12" ht="39" customHeight="1" spans="1:18">
      <c r="A12" s="19" t="s">
        <v>16</v>
      </c>
      <c r="B12" s="20" t="s">
        <v>64</v>
      </c>
      <c r="C12" s="21" t="s">
        <v>51</v>
      </c>
      <c r="D12" s="43"/>
      <c r="E12" s="16"/>
      <c r="F12" s="44"/>
      <c r="G12" s="45"/>
      <c r="H12" s="16"/>
      <c r="I12" s="16"/>
      <c r="J12" s="77"/>
      <c r="K12" s="77"/>
      <c r="L12" s="77"/>
      <c r="M12" s="77"/>
      <c r="N12" s="77"/>
      <c r="O12" s="77"/>
      <c r="P12" s="16"/>
      <c r="Q12" s="16"/>
      <c r="R12" s="16"/>
    </row>
    <row r="13" ht="44.1" customHeight="1" spans="1:18">
      <c r="A13" s="22">
        <v>1</v>
      </c>
      <c r="B13" s="46" t="s">
        <v>65</v>
      </c>
      <c r="C13" s="47">
        <f>Records!U145</f>
        <v>0</v>
      </c>
      <c r="D13" s="48"/>
      <c r="E13" s="49" t="s">
        <v>54</v>
      </c>
      <c r="F13" s="44"/>
      <c r="G13" s="45"/>
      <c r="H13" s="16"/>
      <c r="I13" s="16"/>
      <c r="J13" s="77"/>
      <c r="K13" s="77"/>
      <c r="L13" s="77"/>
      <c r="M13" s="77"/>
      <c r="N13" s="77"/>
      <c r="O13" s="77"/>
      <c r="P13" s="16"/>
      <c r="Q13" s="16"/>
      <c r="R13" s="16"/>
    </row>
    <row r="14" ht="44.1" customHeight="1" spans="1:18">
      <c r="A14" s="50">
        <v>2</v>
      </c>
      <c r="B14" s="51" t="s">
        <v>66</v>
      </c>
      <c r="C14" s="52">
        <f>Records!Y145</f>
        <v>0</v>
      </c>
      <c r="D14" s="53"/>
      <c r="E14" s="54"/>
      <c r="F14" s="44"/>
      <c r="G14" s="45"/>
      <c r="H14" s="16"/>
      <c r="I14" s="16"/>
      <c r="J14" s="77"/>
      <c r="K14" s="77"/>
      <c r="L14" s="77"/>
      <c r="M14" s="77"/>
      <c r="N14" s="77"/>
      <c r="O14" s="77"/>
      <c r="P14" s="16"/>
      <c r="Q14" s="16"/>
      <c r="R14" s="16"/>
    </row>
    <row r="15" ht="92.25" customHeight="1" spans="1:18">
      <c r="A15" s="50">
        <v>3</v>
      </c>
      <c r="B15" s="55" t="s">
        <v>67</v>
      </c>
      <c r="C15" s="52"/>
      <c r="D15" s="53"/>
      <c r="E15" s="54"/>
      <c r="F15" s="56"/>
      <c r="G15" s="57"/>
      <c r="H15" s="16"/>
      <c r="I15" s="16"/>
      <c r="J15" s="77"/>
      <c r="K15" s="77"/>
      <c r="L15" s="77"/>
      <c r="M15" s="77"/>
      <c r="N15" s="77"/>
      <c r="O15" s="77"/>
      <c r="P15" s="16"/>
      <c r="Q15" s="16"/>
      <c r="R15" s="16"/>
    </row>
    <row r="16" ht="92.1" customHeight="1" spans="1:18">
      <c r="A16" s="58">
        <v>4</v>
      </c>
      <c r="B16" s="59" t="s">
        <v>68</v>
      </c>
      <c r="C16" s="24">
        <f>(Records!K93*Records!G93/1000)*G16</f>
        <v>3150000</v>
      </c>
      <c r="D16" s="60"/>
      <c r="E16" s="61"/>
      <c r="F16" s="62" t="s">
        <v>69</v>
      </c>
      <c r="G16" s="63">
        <v>1750</v>
      </c>
      <c r="H16" s="64"/>
      <c r="I16" s="78" t="s">
        <v>70</v>
      </c>
      <c r="J16" s="77"/>
      <c r="K16" s="77"/>
      <c r="L16" s="77"/>
      <c r="M16" s="77"/>
      <c r="N16" s="77"/>
      <c r="O16" s="77"/>
      <c r="P16" s="16"/>
      <c r="Q16" s="16"/>
      <c r="R16" s="16"/>
    </row>
    <row r="17" ht="41.1" customHeight="1" spans="1:18">
      <c r="A17" s="65" t="s">
        <v>71</v>
      </c>
      <c r="B17" s="66"/>
      <c r="C17" s="24">
        <f>SUM(C13+C16)</f>
        <v>3150000</v>
      </c>
      <c r="D17" s="16"/>
      <c r="E17" s="67" t="s">
        <v>72</v>
      </c>
      <c r="F17" s="68"/>
      <c r="G17" s="69"/>
      <c r="H17" s="16"/>
      <c r="I17" s="16"/>
      <c r="J17" s="77"/>
      <c r="K17" s="77"/>
      <c r="L17" s="77"/>
      <c r="M17" s="77"/>
      <c r="N17" s="77"/>
      <c r="O17" s="77"/>
      <c r="P17" s="16"/>
      <c r="Q17" s="16"/>
      <c r="R17" s="16"/>
    </row>
    <row r="18" customHeight="1" spans="1:18">
      <c r="A18" s="70"/>
      <c r="B18" s="71"/>
      <c r="C18" s="72"/>
      <c r="D18" s="16"/>
      <c r="E18" s="16"/>
      <c r="F18" s="16"/>
      <c r="G18" s="16"/>
      <c r="H18" s="16"/>
      <c r="I18" s="16"/>
      <c r="J18" s="77"/>
      <c r="K18" s="77"/>
      <c r="L18" s="77"/>
      <c r="M18" s="77"/>
      <c r="N18" s="77"/>
      <c r="O18" s="77"/>
      <c r="P18" s="16"/>
      <c r="Q18" s="16"/>
      <c r="R18" s="16"/>
    </row>
    <row r="19" customHeight="1" spans="1:18">
      <c r="A19" s="16"/>
      <c r="B19" s="16"/>
      <c r="C19" s="72"/>
      <c r="D19" s="16"/>
      <c r="E19" s="16"/>
      <c r="F19" s="16"/>
      <c r="G19" s="16"/>
      <c r="H19" s="16"/>
      <c r="I19" s="16"/>
      <c r="J19" s="77"/>
      <c r="K19" s="77"/>
      <c r="L19" s="77"/>
      <c r="M19" s="77"/>
      <c r="N19" s="77"/>
      <c r="O19" s="77"/>
      <c r="P19" s="16"/>
      <c r="Q19" s="16"/>
      <c r="R19" s="16"/>
    </row>
    <row r="20" ht="45" customHeight="1" spans="1:18">
      <c r="A20" s="73" t="s">
        <v>73</v>
      </c>
      <c r="B20" s="74"/>
      <c r="C20" s="24">
        <f>C13+C16-C9</f>
        <v>-359025</v>
      </c>
      <c r="D20" s="16"/>
      <c r="E20" s="75" t="s">
        <v>74</v>
      </c>
      <c r="F20" s="16"/>
      <c r="G20" s="16"/>
      <c r="H20" s="16"/>
      <c r="I20" s="16"/>
      <c r="J20" s="77"/>
      <c r="K20" s="77"/>
      <c r="L20" s="77"/>
      <c r="M20" s="77"/>
      <c r="N20" s="77"/>
      <c r="O20" s="77"/>
      <c r="P20" s="16"/>
      <c r="Q20" s="16"/>
      <c r="R20" s="16"/>
    </row>
    <row r="21" ht="28.5" spans="1:18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ht="28.5" spans="1:18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ht="28.5" spans="1:18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ht="28.5" spans="1:18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ht="28.5" spans="1:18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ht="28.5" spans="1:18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ht="28.5" spans="1:18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ht="28.5" spans="1:1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</sheetData>
  <mergeCells count="17">
    <mergeCell ref="A1:C1"/>
    <mergeCell ref="A9:B9"/>
    <mergeCell ref="A11:C11"/>
    <mergeCell ref="A17:B17"/>
    <mergeCell ref="A20:B20"/>
    <mergeCell ref="D3:D4"/>
    <mergeCell ref="D5:D8"/>
    <mergeCell ref="D13:D16"/>
    <mergeCell ref="E3:E4"/>
    <mergeCell ref="E5:E8"/>
    <mergeCell ref="E13:E16"/>
    <mergeCell ref="J17:O20"/>
    <mergeCell ref="J2:O3"/>
    <mergeCell ref="F11:G13"/>
    <mergeCell ref="J4:O7"/>
    <mergeCell ref="J8:O10"/>
    <mergeCell ref="J11:O16"/>
  </mergeCell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B2"/>
  <sheetViews>
    <sheetView showGridLines="0" zoomScale="109" zoomScaleNormal="109" workbookViewId="0">
      <selection activeCell="U26" sqref="U26"/>
    </sheetView>
  </sheetViews>
  <sheetFormatPr defaultColWidth="9" defaultRowHeight="15" outlineLevelRow="1" outlineLevelCol="1"/>
  <sheetData>
    <row r="2" ht="23.25" spans="2:2">
      <c r="B2" s="12" t="s">
        <v>75</v>
      </c>
    </row>
  </sheetData>
  <sheetProtection sheet="1" selectLockedCells="1" selectUnlockedCells="1" objects="1"/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C3:F37"/>
  <sheetViews>
    <sheetView showGridLines="0" zoomScale="80" zoomScaleNormal="80" topLeftCell="A2" workbookViewId="0">
      <selection activeCell="Q9" sqref="Q9"/>
    </sheetView>
  </sheetViews>
  <sheetFormatPr defaultColWidth="9" defaultRowHeight="15" outlineLevelCol="5"/>
  <cols>
    <col min="3" max="3" width="37.5714285714286" customWidth="1"/>
    <col min="4" max="4" width="50.2857142857143" customWidth="1"/>
    <col min="5" max="5" width="31.2857142857143" customWidth="1"/>
    <col min="6" max="6" width="13.8571428571429" customWidth="1"/>
  </cols>
  <sheetData>
    <row r="3" ht="18.75" spans="3:5">
      <c r="C3" s="7" t="s">
        <v>76</v>
      </c>
      <c r="D3" s="7" t="s">
        <v>77</v>
      </c>
      <c r="E3" s="7" t="s">
        <v>78</v>
      </c>
    </row>
    <row r="4" ht="72.75" spans="3:5">
      <c r="C4" s="8">
        <f>Initialization!B5</f>
        <v>1050</v>
      </c>
      <c r="D4" s="8">
        <f>Records!I145</f>
        <v>171</v>
      </c>
      <c r="E4" s="8">
        <f>C4-D4</f>
        <v>879</v>
      </c>
    </row>
    <row r="31" spans="5:6">
      <c r="E31" t="s">
        <v>79</v>
      </c>
      <c r="F31" t="s">
        <v>80</v>
      </c>
    </row>
    <row r="32" spans="5:6">
      <c r="E32" s="9" t="s">
        <v>81</v>
      </c>
      <c r="F32" s="10">
        <v>171</v>
      </c>
    </row>
    <row r="33" spans="5:6">
      <c r="E33" s="11" t="s">
        <v>82</v>
      </c>
      <c r="F33" s="10">
        <v>166</v>
      </c>
    </row>
    <row r="34" spans="5:6">
      <c r="E34" s="11" t="s">
        <v>83</v>
      </c>
      <c r="F34" s="10">
        <v>5</v>
      </c>
    </row>
    <row r="35" spans="5:6">
      <c r="E35" s="9" t="s">
        <v>84</v>
      </c>
      <c r="F35" s="10">
        <v>0</v>
      </c>
    </row>
    <row r="36" spans="5:6">
      <c r="E36" s="11" t="s">
        <v>85</v>
      </c>
      <c r="F36" s="10">
        <v>0</v>
      </c>
    </row>
    <row r="37" spans="5:6">
      <c r="E37" s="9" t="s">
        <v>86</v>
      </c>
      <c r="F37" s="10">
        <v>171</v>
      </c>
    </row>
  </sheetData>
  <sheetProtection sheet="1" selectLockedCells="1" selectUnlockedCells="1" objects="1"/>
  <pageMargins left="0.7" right="0.7" top="0.75" bottom="0.75" header="0.3" footer="0.3"/>
  <pageSetup paperSize="9" orientation="portrait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B2:H16"/>
  <sheetViews>
    <sheetView showGridLines="0" showRowColHeaders="0" workbookViewId="0">
      <selection activeCell="B32" sqref="B32"/>
    </sheetView>
  </sheetViews>
  <sheetFormatPr defaultColWidth="9" defaultRowHeight="15" outlineLevelCol="7"/>
  <cols>
    <col min="2" max="2" width="70.2857142857143" customWidth="1"/>
    <col min="5" max="5" width="60.1428571428571" customWidth="1"/>
    <col min="9" max="9" width="25.5714285714286" customWidth="1"/>
    <col min="12" max="12" width="11.1428571428571" customWidth="1"/>
  </cols>
  <sheetData>
    <row r="2" ht="21" spans="2:8">
      <c r="B2" s="2" t="s">
        <v>87</v>
      </c>
      <c r="C2" s="2"/>
      <c r="D2" s="2"/>
      <c r="F2" s="2"/>
      <c r="G2" s="2"/>
      <c r="H2" s="2"/>
    </row>
    <row r="3" s="1" customFormat="1" ht="33.75" spans="2:8">
      <c r="B3" s="3">
        <f>Records!U145</f>
        <v>0</v>
      </c>
      <c r="C3" s="4"/>
      <c r="D3" s="4"/>
      <c r="F3" s="4"/>
      <c r="G3" s="4"/>
      <c r="H3" s="4"/>
    </row>
    <row r="6" ht="21" spans="2:2">
      <c r="B6" s="2" t="s">
        <v>88</v>
      </c>
    </row>
    <row r="7" ht="33.75" spans="2:2">
      <c r="B7" s="3">
        <f>Records!Y145</f>
        <v>0</v>
      </c>
    </row>
    <row r="10" ht="21" spans="2:2">
      <c r="B10" s="2" t="s">
        <v>89</v>
      </c>
    </row>
    <row r="11" ht="33.75" spans="2:2">
      <c r="B11" s="4">
        <f>Records!R145</f>
        <v>0</v>
      </c>
    </row>
    <row r="12" ht="21" spans="2:2">
      <c r="B12" s="2" t="s">
        <v>90</v>
      </c>
    </row>
    <row r="13" ht="33.75" spans="2:2">
      <c r="B13" s="4">
        <f>Records!V145</f>
        <v>0</v>
      </c>
    </row>
    <row r="15" ht="21" spans="2:5">
      <c r="B15" s="5"/>
      <c r="C15" s="5"/>
      <c r="E15" s="5"/>
    </row>
    <row r="16" ht="33.75" spans="2:5">
      <c r="B16" s="6"/>
      <c r="C16" s="6"/>
      <c r="E16" s="6"/>
    </row>
  </sheetData>
  <sheetProtection sheet="1" selectLockedCells="1" selectUnlockedCells="1" objects="1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95E78FC-8D52-4B40-8544-8E79CBF3FCC8}">
  <ds:schemaRefs/>
</ds:datastoreItem>
</file>

<file path=customXml/itemProps2.xml><?xml version="1.0" encoding="utf-8"?>
<ds:datastoreItem xmlns:ds="http://schemas.openxmlformats.org/officeDocument/2006/customXml" ds:itemID="{7E496AD5-73C0-477E-93E9-152E4E2A2C03}">
  <ds:schemaRefs/>
</ds:datastoreItem>
</file>

<file path=customXml/itemProps3.xml><?xml version="1.0" encoding="utf-8"?>
<ds:datastoreItem xmlns:ds="http://schemas.openxmlformats.org/officeDocument/2006/customXml" ds:itemID="{8DA3215B-5ED8-467E-85DA-D41E211EED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Initialization</vt:lpstr>
      <vt:lpstr>Records</vt:lpstr>
      <vt:lpstr>Final Report</vt:lpstr>
      <vt:lpstr>FEED_DASHBOARD</vt:lpstr>
      <vt:lpstr>CHICK_DASHBOARD</vt:lpstr>
      <vt:lpstr>SALES_DASBOARD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OTAFARMS</dc:creator>
  <cp:lastModifiedBy>Michael.Ohene</cp:lastModifiedBy>
  <dcterms:created xsi:type="dcterms:W3CDTF">2006-09-15T22:00:00Z</dcterms:created>
  <dcterms:modified xsi:type="dcterms:W3CDTF">2023-09-04T01:13:29Z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07C7AE4FFADB480397C0D92536D41509</vt:lpwstr>
  </property>
  <property fmtid="{D5CDD505-2E9C-101B-9397-08002B2CF9AE}" pid="3" name="ContentTypeId">
    <vt:lpwstr>0x010100AC24742E5BB9B2468981064C75C2F7BC</vt:lpwstr>
  </property>
  <property fmtid="{D5CDD505-2E9C-101B-9397-08002B2CF9AE}" pid="4" name="KSOProductBuildVer">
    <vt:lpwstr>1033-11.2.0.11537</vt:lpwstr>
  </property>
</Properties>
</file>