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Excel Modeling Folder\"/>
    </mc:Choice>
  </mc:AlternateContent>
  <xr:revisionPtr revIDLastSave="0" documentId="13_ncr:1_{4AA14027-3C81-4196-AFDD-F717F1813F6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XAMP.1" sheetId="1" r:id="rId1"/>
    <sheet name="EXAMP.1 SENARIO" sheetId="5" r:id="rId2"/>
    <sheet name="EXAMP2" sheetId="4" r:id="rId3"/>
    <sheet name="EXAMP.2 SENARIO.SUMMARY" sheetId="6" r:id="rId4"/>
    <sheet name="Ex.3 goalseek-No. of months" sheetId="7" r:id="rId5"/>
    <sheet name="Ex.3 goalseek-total2yrinterest" sheetId="8" r:id="rId6"/>
  </sheets>
  <definedNames>
    <definedName name="ann.i.rate" localSheetId="4">'Ex.3 goalseek-No. of months'!$C$2</definedName>
    <definedName name="ann.i.rate" localSheetId="5">'Ex.3 goalseek-total2yrinterest'!$C$2</definedName>
    <definedName name="ann.i.rate">EXAMP.1!$C$2</definedName>
    <definedName name="btmline">EXAMP2!$D$32</definedName>
    <definedName name="COGS">EXAMP2!$D$6</definedName>
    <definedName name="cumm.i.1" localSheetId="4">'Ex.3 goalseek-No. of months'!$C$9</definedName>
    <definedName name="cumm.i.1" localSheetId="5">'Ex.3 goalseek-total2yrinterest'!$C$9</definedName>
    <definedName name="cumm.i.1">EXAMP.1!$C$9</definedName>
    <definedName name="cumm.i.2" localSheetId="4">'Ex.3 goalseek-No. of months'!$C$10</definedName>
    <definedName name="cumm.i.2" localSheetId="5">'Ex.3 goalseek-total2yrinterest'!$C$10</definedName>
    <definedName name="cumm.i.2">EXAMP.1!$C$10</definedName>
    <definedName name="cumm.total" localSheetId="4">'Ex.3 goalseek-No. of months'!$C$11</definedName>
    <definedName name="cumm.total" localSheetId="5">'Ex.3 goalseek-total2yrinterest'!$C$11</definedName>
    <definedName name="cumm.total">EXAMP.1!$C$11</definedName>
    <definedName name="Departn">EXAMP2!$G$6</definedName>
    <definedName name="Interest" localSheetId="4">'Ex.3 goalseek-No. of months'!$C$15:$H$15</definedName>
    <definedName name="Interest" localSheetId="5">'Ex.3 goalseek-total2yrinterest'!$C$15:$H$15</definedName>
    <definedName name="Interest" localSheetId="2">EXAMP2!$H$6</definedName>
    <definedName name="Interest">EXAMP.1!$C$15:$H$15</definedName>
    <definedName name="monthly.payment" localSheetId="4">'Ex.3 goalseek-No. of months'!$C$7</definedName>
    <definedName name="monthly.payment" localSheetId="5">'Ex.3 goalseek-total2yrinterest'!$C$7</definedName>
    <definedName name="monthly.payment">EXAMP.1!$C$7</definedName>
    <definedName name="No._of_periods" localSheetId="4">'Ex.3 goalseek-No. of months'!$C$16:$H$16</definedName>
    <definedName name="No._of_periods" localSheetId="5">'Ex.3 goalseek-total2yrinterest'!$C$16:$H$16</definedName>
    <definedName name="No._of_periods">EXAMP.1!$C$16:$H$16</definedName>
    <definedName name="no.of.periods.months" localSheetId="4">'Ex.3 goalseek-No. of months'!$C$3</definedName>
    <definedName name="no.of.periods.months" localSheetId="5">'Ex.3 goalseek-total2yrinterest'!$C$3</definedName>
    <definedName name="no.of.periods.months">EXAMP.1!$C$3</definedName>
    <definedName name="Operating">EXAMP2!$F$6</definedName>
    <definedName name="present.value" localSheetId="4">'Ex.3 goalseek-No. of months'!$C$4</definedName>
    <definedName name="present.value" localSheetId="5">'Ex.3 goalseek-total2yrinterest'!$C$4</definedName>
    <definedName name="present.value">EXAMP.1!$C$4</definedName>
    <definedName name="Price">EXAMP2!$B$6</definedName>
    <definedName name="Principal" localSheetId="4">'Ex.3 goalseek-No. of months'!$C$17:$H$17</definedName>
    <definedName name="Principal" localSheetId="5">'Ex.3 goalseek-total2yrinterest'!$C$17:$H$17</definedName>
    <definedName name="Principal">EXAMP.1!$C$17:$H$17</definedName>
    <definedName name="sales_rev">EXAMP2!$C$20</definedName>
    <definedName name="VarExp">EXAMP2!$E$6</definedName>
    <definedName name="volume">EXAMP2!$C$6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C9" i="8"/>
  <c r="C7" i="8"/>
  <c r="C10" i="7"/>
  <c r="C9" i="7"/>
  <c r="C7" i="7"/>
  <c r="C29" i="4"/>
  <c r="C26" i="4"/>
  <c r="C27" i="4"/>
  <c r="C20" i="4"/>
  <c r="G26" i="4" s="1"/>
  <c r="C10" i="1"/>
  <c r="C9" i="1"/>
  <c r="C7" i="1"/>
  <c r="C11" i="8" l="1"/>
  <c r="C11" i="7"/>
  <c r="C23" i="4"/>
  <c r="G28" i="4"/>
  <c r="G29" i="4" s="1"/>
  <c r="C21" i="4"/>
  <c r="D22" i="4" s="1"/>
  <c r="C11" i="1"/>
  <c r="D24" i="4" l="1"/>
  <c r="D28" i="4" s="1"/>
  <c r="D30" i="4" s="1"/>
  <c r="G27" i="4" s="1"/>
  <c r="D32" i="4" l="1"/>
</calcChain>
</file>

<file path=xl/sharedStrings.xml><?xml version="1.0" encoding="utf-8"?>
<sst xmlns="http://schemas.openxmlformats.org/spreadsheetml/2006/main" count="168" uniqueCount="76">
  <si>
    <t>Annual interest rate</t>
  </si>
  <si>
    <t>No. of periods (months)</t>
  </si>
  <si>
    <t>PV</t>
  </si>
  <si>
    <t>Monthly Pmt</t>
  </si>
  <si>
    <t>Cumm. Interest 1</t>
  </si>
  <si>
    <t>Cumm. Interest 2</t>
  </si>
  <si>
    <t>Total sum</t>
  </si>
  <si>
    <t>Start period</t>
  </si>
  <si>
    <t>End period</t>
  </si>
  <si>
    <t>Interest yr1</t>
  </si>
  <si>
    <t>Interest yr2</t>
  </si>
  <si>
    <t>Yatch</t>
  </si>
  <si>
    <t>Interest (%)</t>
  </si>
  <si>
    <t>Principal</t>
  </si>
  <si>
    <t>A</t>
  </si>
  <si>
    <t>B</t>
  </si>
  <si>
    <t>C</t>
  </si>
  <si>
    <t>E</t>
  </si>
  <si>
    <t>D</t>
  </si>
  <si>
    <t>F</t>
  </si>
  <si>
    <t>Created by Michael Aboagye on 27 08 2024</t>
  </si>
  <si>
    <t>Created by Michael Aboagye on 27 08 2024
Modified by Michael Aboagye on 27 08 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</si>
  <si>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</si>
  <si>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</si>
  <si>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</si>
  <si>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</si>
  <si>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</si>
  <si>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</si>
  <si>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</si>
  <si>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ann.i.rate</t>
  </si>
  <si>
    <t>no.of.periods.months</t>
  </si>
  <si>
    <t>present.value</t>
  </si>
  <si>
    <t>monthly.payment</t>
  </si>
  <si>
    <t>cumm.i.1</t>
  </si>
  <si>
    <t>cumm.i.2</t>
  </si>
  <si>
    <t>Brain</t>
  </si>
  <si>
    <t>Chaning cells</t>
  </si>
  <si>
    <t>uncertain event</t>
  </si>
  <si>
    <t>Possible senario combinations</t>
  </si>
  <si>
    <t>price</t>
  </si>
  <si>
    <t>volume</t>
  </si>
  <si>
    <t>COGS</t>
  </si>
  <si>
    <t>VarExp</t>
  </si>
  <si>
    <t>Operating</t>
  </si>
  <si>
    <t>Departn</t>
  </si>
  <si>
    <t>Interest</t>
  </si>
  <si>
    <t>Income tax progressive</t>
  </si>
  <si>
    <t>500000 or below</t>
  </si>
  <si>
    <t>500001 or above</t>
  </si>
  <si>
    <t>Sales revenue</t>
  </si>
  <si>
    <t>Gross margin</t>
  </si>
  <si>
    <t>VOE</t>
  </si>
  <si>
    <t>Fixed expenses</t>
  </si>
  <si>
    <t>OE</t>
  </si>
  <si>
    <t>Dep. Exp</t>
  </si>
  <si>
    <t>Operating earning (EBIT)</t>
  </si>
  <si>
    <t>Interest Expense</t>
  </si>
  <si>
    <t>Earnings before income tax</t>
  </si>
  <si>
    <t>income tax expense</t>
  </si>
  <si>
    <t>cumm.total</t>
  </si>
  <si>
    <t>#changing cells</t>
  </si>
  <si>
    <t>senarios for yatch purchase</t>
  </si>
  <si>
    <t># results: we are looking for interest paid on purchase in each senarios.</t>
  </si>
  <si>
    <t>#interest period for year 1 &amp; year 2 (1-12)&amp;(13-24)</t>
  </si>
  <si>
    <t>Senario</t>
  </si>
  <si>
    <t>Cummulative Interest Total</t>
  </si>
  <si>
    <t>Price</t>
  </si>
  <si>
    <t>Calculation</t>
  </si>
  <si>
    <t>Fixed Expense</t>
  </si>
  <si>
    <t>btmline</t>
  </si>
  <si>
    <t>S1</t>
  </si>
  <si>
    <t>s2</t>
  </si>
  <si>
    <t>s3</t>
  </si>
  <si>
    <t>s4</t>
  </si>
  <si>
    <t>Net income</t>
  </si>
  <si>
    <t>Contribution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</si>
</sst>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,,\ &quot;M&quot;"/>
    <numFmt numFmtId="165" formatCode="[$$-409]#,##0"/>
    <numFmt numFmtId="166" formatCode="[$$-45C]#,##0"/>
    <numFmt numFmtId="167" formatCode="#,##0.00,,\ &quot;M&quot;"/>
    <numFmt numFmtId="168" formatCode="#,##0.000,,\ 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66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5" borderId="0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  <xf numFmtId="3" fontId="0" fillId="0" borderId="0" xfId="0" applyNumberFormat="1" applyFill="1" applyBorder="1" applyAlignment="1"/>
    <xf numFmtId="3" fontId="0" fillId="6" borderId="0" xfId="0" applyNumberFormat="1" applyFill="1" applyBorder="1" applyAlignment="1"/>
    <xf numFmtId="164" fontId="0" fillId="0" borderId="1" xfId="0" applyNumberFormat="1" applyBorder="1"/>
    <xf numFmtId="0" fontId="0" fillId="0" borderId="1" xfId="0" applyBorder="1" applyAlignment="1">
      <alignment wrapText="1"/>
    </xf>
    <xf numFmtId="9" fontId="0" fillId="0" borderId="1" xfId="1" applyFont="1" applyBorder="1"/>
    <xf numFmtId="0" fontId="0" fillId="0" borderId="0" xfId="0" applyAlignment="1">
      <alignment vertical="center"/>
    </xf>
    <xf numFmtId="3" fontId="0" fillId="2" borderId="1" xfId="0" applyNumberFormat="1" applyFill="1" applyBorder="1"/>
    <xf numFmtId="0" fontId="2" fillId="7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3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/>
    <xf numFmtId="10" fontId="0" fillId="6" borderId="1" xfId="0" applyNumberFormat="1" applyFill="1" applyBorder="1" applyAlignment="1"/>
    <xf numFmtId="0" fontId="0" fillId="6" borderId="1" xfId="0" applyFill="1" applyBorder="1" applyAlignment="1"/>
    <xf numFmtId="165" fontId="0" fillId="7" borderId="1" xfId="0" applyNumberFormat="1" applyFill="1" applyBorder="1" applyAlignment="1"/>
    <xf numFmtId="165" fontId="12" fillId="8" borderId="1" xfId="0" applyNumberFormat="1" applyFont="1" applyFill="1" applyBorder="1" applyAlignment="1"/>
    <xf numFmtId="165" fontId="0" fillId="0" borderId="1" xfId="0" applyNumberFormat="1" applyFill="1" applyBorder="1" applyAlignment="1"/>
    <xf numFmtId="165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3" fontId="0" fillId="10" borderId="1" xfId="0" applyNumberFormat="1" applyFill="1" applyBorder="1" applyAlignment="1">
      <alignment vertical="center"/>
    </xf>
    <xf numFmtId="9" fontId="0" fillId="10" borderId="1" xfId="1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0" fillId="0" borderId="0" xfId="0" applyFont="1"/>
    <xf numFmtId="0" fontId="2" fillId="0" borderId="1" xfId="0" applyFont="1" applyBorder="1"/>
    <xf numFmtId="166" fontId="0" fillId="3" borderId="1" xfId="0" applyNumberFormat="1" applyFill="1" applyBorder="1"/>
    <xf numFmtId="166" fontId="0" fillId="10" borderId="1" xfId="0" applyNumberFormat="1" applyFill="1" applyBorder="1" applyAlignment="1">
      <alignment vertical="center"/>
    </xf>
    <xf numFmtId="166" fontId="2" fillId="0" borderId="1" xfId="0" applyNumberFormat="1" applyFont="1" applyBorder="1"/>
    <xf numFmtId="0" fontId="14" fillId="2" borderId="4" xfId="0" applyFont="1" applyFill="1" applyBorder="1" applyAlignment="1"/>
    <xf numFmtId="166" fontId="9" fillId="11" borderId="1" xfId="0" applyNumberFormat="1" applyFont="1" applyFill="1" applyBorder="1"/>
    <xf numFmtId="10" fontId="11" fillId="11" borderId="1" xfId="0" applyNumberFormat="1" applyFont="1" applyFill="1" applyBorder="1" applyAlignment="1"/>
    <xf numFmtId="0" fontId="11" fillId="11" borderId="1" xfId="0" applyFont="1" applyFill="1" applyBorder="1" applyAlignment="1"/>
    <xf numFmtId="165" fontId="11" fillId="11" borderId="1" xfId="0" applyNumberFormat="1" applyFont="1" applyFill="1" applyBorder="1" applyAlignment="1"/>
    <xf numFmtId="165" fontId="15" fillId="11" borderId="1" xfId="0" applyNumberFormat="1" applyFont="1" applyFill="1" applyBorder="1" applyAlignment="1"/>
    <xf numFmtId="165" fontId="9" fillId="11" borderId="1" xfId="0" applyNumberFormat="1" applyFont="1" applyFill="1" applyBorder="1" applyAlignment="1"/>
    <xf numFmtId="0" fontId="11" fillId="0" borderId="1" xfId="0" applyFont="1" applyFill="1" applyBorder="1" applyAlignment="1"/>
    <xf numFmtId="0" fontId="2" fillId="1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0" fillId="0" borderId="1" xfId="0" applyBorder="1" applyAlignment="1">
      <alignment horizontal="left" indent="3"/>
    </xf>
    <xf numFmtId="167" fontId="0" fillId="0" borderId="1" xfId="0" applyNumberFormat="1" applyBorder="1"/>
    <xf numFmtId="167" fontId="2" fillId="0" borderId="1" xfId="0" applyNumberFormat="1" applyFont="1" applyBorder="1"/>
    <xf numFmtId="9" fontId="0" fillId="0" borderId="0" xfId="1" applyFont="1"/>
    <xf numFmtId="3" fontId="0" fillId="0" borderId="0" xfId="0" applyNumberFormat="1"/>
    <xf numFmtId="0" fontId="2" fillId="12" borderId="0" xfId="0" applyFont="1" applyFill="1"/>
    <xf numFmtId="0" fontId="0" fillId="12" borderId="0" xfId="0" applyFill="1"/>
    <xf numFmtId="0" fontId="0" fillId="0" borderId="0" xfId="0" applyBorder="1" applyAlignment="1">
      <alignment wrapText="1"/>
    </xf>
    <xf numFmtId="9" fontId="0" fillId="0" borderId="0" xfId="1" applyFont="1" applyBorder="1"/>
    <xf numFmtId="0" fontId="16" fillId="0" borderId="0" xfId="0" applyFont="1"/>
    <xf numFmtId="164" fontId="0" fillId="2" borderId="1" xfId="0" applyNumberFormat="1" applyFill="1" applyBorder="1"/>
    <xf numFmtId="9" fontId="0" fillId="2" borderId="1" xfId="0" applyNumberFormat="1" applyFill="1" applyBorder="1"/>
    <xf numFmtId="168" fontId="0" fillId="0" borderId="3" xfId="0" applyNumberFormat="1" applyFill="1" applyBorder="1" applyAlignment="1"/>
    <xf numFmtId="0" fontId="8" fillId="4" borderId="4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167" fontId="0" fillId="6" borderId="0" xfId="0" applyNumberFormat="1" applyFill="1" applyBorder="1" applyAlignment="1"/>
    <xf numFmtId="0" fontId="10" fillId="0" borderId="4" xfId="0" applyFont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vertical="center"/>
    </xf>
    <xf numFmtId="166" fontId="17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166684</xdr:colOff>
      <xdr:row>13</xdr:row>
      <xdr:rowOff>148826</xdr:rowOff>
    </xdr:from>
    <xdr:to>
      <xdr:col>7</xdr:col>
      <xdr:colOff>583405</xdr:colOff>
      <xdr:row>15</xdr:row>
      <xdr:rowOff>59530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CB252A2-63B5-D24D-9BE3-1F598C35677C}"/>
            </a:ext>
          </a:extLst>
        </xdr:cNvPr>
        <xdr:cNvSpPr/>
      </xdr:nvSpPr>
      <xdr:spPr>
        <a:xfrm rot="10800000">
          <a:off x="2381247" y="3387326"/>
          <a:ext cx="3542111" cy="291704"/>
        </a:xfrm>
        <a:prstGeom prst="right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8</xdr:col>
      <xdr:colOff>279797</xdr:colOff>
      <xdr:row>1</xdr:row>
      <xdr:rowOff>35718</xdr:rowOff>
    </xdr:from>
    <xdr:to>
      <xdr:col>10</xdr:col>
      <xdr:colOff>595313</xdr:colOff>
      <xdr:row>3</xdr:row>
      <xdr:rowOff>150813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AE9A80-ED8E-DC93-C36B-0008A5358065}"/>
            </a:ext>
          </a:extLst>
        </xdr:cNvPr>
        <xdr:cNvSpPr/>
      </xdr:nvSpPr>
      <xdr:spPr>
        <a:xfrm>
          <a:off x="6717110" y="416718"/>
          <a:ext cx="1641078" cy="68659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Calculation</a:t>
          </a:r>
          <a:r>
            <a:rPr lang="en-US" sz="1100" baseline="0">
              <a:solidFill>
                <a:schemeClr val="tx1"/>
              </a:solidFill>
            </a:rPr>
            <a:t> of interest is  between the period of 2 years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168672</xdr:colOff>
      <xdr:row>8</xdr:row>
      <xdr:rowOff>11905</xdr:rowOff>
    </xdr:from>
    <xdr:to>
      <xdr:col>6</xdr:col>
      <xdr:colOff>142875</xdr:colOff>
      <xdr:row>10</xdr:row>
      <xdr:rowOff>169068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3319FF-95A9-7FBD-6E65-0A33988F3BF6}"/>
            </a:ext>
          </a:extLst>
        </xdr:cNvPr>
        <xdr:cNvSpPr/>
      </xdr:nvSpPr>
      <xdr:spPr>
        <a:xfrm>
          <a:off x="3034110" y="2575718"/>
          <a:ext cx="1974453" cy="538163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Cumulative interest on payment for year 1 and year 2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166684</xdr:colOff>
      <xdr:row>13</xdr:row>
      <xdr:rowOff>148826</xdr:rowOff>
    </xdr:from>
    <xdr:to>
      <xdr:col>7</xdr:col>
      <xdr:colOff>583405</xdr:colOff>
      <xdr:row>15</xdr:row>
      <xdr:rowOff>59530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0B410A4-0425-43D5-A0FC-CA6974712A47}"/>
            </a:ext>
          </a:extLst>
        </xdr:cNvPr>
        <xdr:cNvSpPr/>
      </xdr:nvSpPr>
      <xdr:spPr>
        <a:xfrm rot="10800000">
          <a:off x="1966909" y="3663551"/>
          <a:ext cx="4369596" cy="291704"/>
        </a:xfrm>
        <a:prstGeom prst="right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8</xdr:col>
      <xdr:colOff>279797</xdr:colOff>
      <xdr:row>1</xdr:row>
      <xdr:rowOff>35718</xdr:rowOff>
    </xdr:from>
    <xdr:to>
      <xdr:col>10</xdr:col>
      <xdr:colOff>595313</xdr:colOff>
      <xdr:row>3</xdr:row>
      <xdr:rowOff>150813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67605A6-FFA4-4BEA-8AC1-286511C44771}"/>
            </a:ext>
          </a:extLst>
        </xdr:cNvPr>
        <xdr:cNvSpPr/>
      </xdr:nvSpPr>
      <xdr:spPr>
        <a:xfrm>
          <a:off x="6718697" y="416718"/>
          <a:ext cx="1639491" cy="68659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Calculation</a:t>
          </a:r>
          <a:r>
            <a:rPr lang="en-US" sz="1100" baseline="0">
              <a:solidFill>
                <a:schemeClr val="tx1"/>
              </a:solidFill>
            </a:rPr>
            <a:t> of interest is  between the period of 2 years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168672</xdr:colOff>
      <xdr:row>8</xdr:row>
      <xdr:rowOff>11905</xdr:rowOff>
    </xdr:from>
    <xdr:to>
      <xdr:col>6</xdr:col>
      <xdr:colOff>142875</xdr:colOff>
      <xdr:row>10</xdr:row>
      <xdr:rowOff>169068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DB6E3D3-BDF2-4AAC-A9A6-98D6BB04B388}"/>
            </a:ext>
          </a:extLst>
        </xdr:cNvPr>
        <xdr:cNvSpPr/>
      </xdr:nvSpPr>
      <xdr:spPr>
        <a:xfrm>
          <a:off x="3035697" y="2574130"/>
          <a:ext cx="1974453" cy="538163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Cumulative interest on payment for year 1 and year 2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166684</xdr:colOff>
      <xdr:row>13</xdr:row>
      <xdr:rowOff>148826</xdr:rowOff>
    </xdr:from>
    <xdr:to>
      <xdr:col>7</xdr:col>
      <xdr:colOff>583405</xdr:colOff>
      <xdr:row>15</xdr:row>
      <xdr:rowOff>59530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604ADEA-C479-4223-A226-CD4D32BF772C}"/>
            </a:ext>
          </a:extLst>
        </xdr:cNvPr>
        <xdr:cNvSpPr/>
      </xdr:nvSpPr>
      <xdr:spPr>
        <a:xfrm rot="10800000">
          <a:off x="1966909" y="3663551"/>
          <a:ext cx="5045871" cy="291704"/>
        </a:xfrm>
        <a:prstGeom prst="right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8</xdr:col>
      <xdr:colOff>279797</xdr:colOff>
      <xdr:row>1</xdr:row>
      <xdr:rowOff>35718</xdr:rowOff>
    </xdr:from>
    <xdr:to>
      <xdr:col>10</xdr:col>
      <xdr:colOff>595313</xdr:colOff>
      <xdr:row>3</xdr:row>
      <xdr:rowOff>150813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B9EB4F-9DBB-4A8F-BB2E-7CB1246AE666}"/>
            </a:ext>
          </a:extLst>
        </xdr:cNvPr>
        <xdr:cNvSpPr/>
      </xdr:nvSpPr>
      <xdr:spPr>
        <a:xfrm>
          <a:off x="7394972" y="416718"/>
          <a:ext cx="1639491" cy="68659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Calculation</a:t>
          </a:r>
          <a:r>
            <a:rPr lang="en-US" sz="1100" baseline="0">
              <a:solidFill>
                <a:schemeClr val="tx1"/>
              </a:solidFill>
            </a:rPr>
            <a:t> of interest is  between the period of 2 years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168672</xdr:colOff>
      <xdr:row>8</xdr:row>
      <xdr:rowOff>11905</xdr:rowOff>
    </xdr:from>
    <xdr:to>
      <xdr:col>6</xdr:col>
      <xdr:colOff>142875</xdr:colOff>
      <xdr:row>10</xdr:row>
      <xdr:rowOff>169068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71FFF8-AFD9-4B74-82B2-C6F1BE562603}"/>
            </a:ext>
          </a:extLst>
        </xdr:cNvPr>
        <xdr:cNvSpPr/>
      </xdr:nvSpPr>
      <xdr:spPr>
        <a:xfrm>
          <a:off x="3711972" y="2574130"/>
          <a:ext cx="1974453" cy="538163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Cumulative interest on payment for year 1 and year 2</a:t>
          </a:r>
          <a:endParaRPr lang="en-001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H17"/>
  <sheetViews>
    <sheetView zoomScale="120" zoomScaleNormal="120" workbookViewId="0">
      <selection activeCell="C7" sqref="C7"/>
    </sheetView>
  </sheetViews>
  <sheetFormatPr defaultRowHeight="15" x14ac:dyDescent="0.25"/>
  <cols>
    <col min="1" max="1" width="3.5703125" customWidth="1"/>
    <col min="2" max="2" width="23.42578125" customWidth="1"/>
    <col min="3" max="3" width="16" customWidth="1"/>
    <col min="4" max="5" width="9.28515625" bestFit="1" customWidth="1"/>
    <col min="6" max="6" width="11.42578125" bestFit="1" customWidth="1"/>
    <col min="7" max="7" width="13.28515625" customWidth="1"/>
    <col min="8" max="8" width="10.28515625" customWidth="1"/>
    <col min="9" max="9" width="10.7109375" customWidth="1"/>
  </cols>
  <sheetData>
    <row r="1" spans="2:8" ht="30" x14ac:dyDescent="0.25">
      <c r="B1" s="42" t="s">
        <v>60</v>
      </c>
      <c r="G1" s="5" t="s">
        <v>9</v>
      </c>
      <c r="H1" s="5" t="s">
        <v>10</v>
      </c>
    </row>
    <row r="2" spans="2:8" x14ac:dyDescent="0.25">
      <c r="B2" s="38" t="s">
        <v>0</v>
      </c>
      <c r="C2" s="40">
        <v>0.06</v>
      </c>
      <c r="F2" s="43" t="s">
        <v>7</v>
      </c>
      <c r="G2" s="55">
        <v>1</v>
      </c>
      <c r="H2" s="37">
        <v>13</v>
      </c>
    </row>
    <row r="3" spans="2:8" x14ac:dyDescent="0.25">
      <c r="B3" s="38" t="s">
        <v>1</v>
      </c>
      <c r="C3" s="41">
        <v>48</v>
      </c>
      <c r="F3" s="43" t="s">
        <v>8</v>
      </c>
      <c r="G3" s="55">
        <v>12</v>
      </c>
      <c r="H3" s="37">
        <v>24</v>
      </c>
    </row>
    <row r="4" spans="2:8" ht="45" customHeight="1" x14ac:dyDescent="0.25">
      <c r="B4" s="38" t="s">
        <v>2</v>
      </c>
      <c r="C4" s="45">
        <v>360000</v>
      </c>
      <c r="F4" s="3"/>
      <c r="G4" s="76" t="s">
        <v>63</v>
      </c>
      <c r="H4" s="76"/>
    </row>
    <row r="6" spans="2:8" ht="36.75" customHeight="1" x14ac:dyDescent="0.25">
      <c r="B6" s="75" t="s">
        <v>62</v>
      </c>
      <c r="C6" s="75"/>
    </row>
    <row r="7" spans="2:8" x14ac:dyDescent="0.25">
      <c r="B7" s="38" t="s">
        <v>3</v>
      </c>
      <c r="C7" s="44">
        <f>-PMT(C2/12,C3,C4,,0)</f>
        <v>8454.610457256822</v>
      </c>
    </row>
    <row r="8" spans="2:8" x14ac:dyDescent="0.25">
      <c r="B8" s="27"/>
      <c r="F8" s="3"/>
    </row>
    <row r="9" spans="2:8" x14ac:dyDescent="0.25">
      <c r="B9" s="38" t="s">
        <v>4</v>
      </c>
      <c r="C9" s="44">
        <f>-CUMIPMT($C$2/12,$C$3,$C$4,G2,G3,0)</f>
        <v>19366.963124238304</v>
      </c>
      <c r="F9" s="3"/>
    </row>
    <row r="10" spans="2:8" x14ac:dyDescent="0.25">
      <c r="B10" s="38" t="s">
        <v>5</v>
      </c>
      <c r="C10" s="44">
        <f>-CUMIPMT($C$2/12,$C$3,$C$4,H2,H3,0)</f>
        <v>14303.932554157975</v>
      </c>
      <c r="F10" s="3"/>
    </row>
    <row r="11" spans="2:8" x14ac:dyDescent="0.25">
      <c r="B11" s="38" t="s">
        <v>6</v>
      </c>
      <c r="C11" s="48">
        <f>SUM(C9:C10)</f>
        <v>33670.895678396279</v>
      </c>
    </row>
    <row r="12" spans="2:8" x14ac:dyDescent="0.25">
      <c r="B12" s="27"/>
    </row>
    <row r="13" spans="2:8" x14ac:dyDescent="0.25">
      <c r="C13" s="47" t="s">
        <v>61</v>
      </c>
      <c r="D13" s="47"/>
      <c r="E13" s="47"/>
      <c r="F13" s="47"/>
      <c r="G13" s="47"/>
      <c r="H13" s="47"/>
    </row>
    <row r="14" spans="2:8" x14ac:dyDescent="0.25">
      <c r="B14" s="26" t="s">
        <v>11</v>
      </c>
      <c r="C14" s="26" t="s">
        <v>14</v>
      </c>
      <c r="D14" s="26" t="s">
        <v>15</v>
      </c>
      <c r="E14" s="26" t="s">
        <v>16</v>
      </c>
      <c r="F14" s="26" t="s">
        <v>18</v>
      </c>
      <c r="G14" s="26" t="s">
        <v>17</v>
      </c>
      <c r="H14" s="26" t="s">
        <v>19</v>
      </c>
    </row>
    <row r="15" spans="2:8" x14ac:dyDescent="0.25">
      <c r="B15" s="1" t="s">
        <v>12</v>
      </c>
      <c r="C15" s="1">
        <v>7</v>
      </c>
      <c r="D15" s="1">
        <v>6.75</v>
      </c>
      <c r="E15" s="1">
        <v>6.5</v>
      </c>
      <c r="F15" s="1">
        <v>6.25</v>
      </c>
      <c r="G15" s="1">
        <v>6</v>
      </c>
      <c r="H15" s="1">
        <v>5.75</v>
      </c>
    </row>
    <row r="16" spans="2:8" x14ac:dyDescent="0.25">
      <c r="B16" s="1" t="s">
        <v>1</v>
      </c>
      <c r="C16" s="1">
        <v>72</v>
      </c>
      <c r="D16" s="1">
        <v>72</v>
      </c>
      <c r="E16" s="1">
        <v>60</v>
      </c>
      <c r="F16" s="1">
        <v>60</v>
      </c>
      <c r="G16" s="1">
        <v>48</v>
      </c>
      <c r="H16" s="1">
        <v>48</v>
      </c>
    </row>
    <row r="17" spans="2:8" x14ac:dyDescent="0.25">
      <c r="B17" s="1" t="s">
        <v>13</v>
      </c>
      <c r="C17" s="46">
        <v>160000</v>
      </c>
      <c r="D17" s="46">
        <v>150000</v>
      </c>
      <c r="E17" s="46">
        <v>140000</v>
      </c>
      <c r="F17" s="46">
        <v>180000</v>
      </c>
      <c r="G17" s="46">
        <v>330000</v>
      </c>
      <c r="H17" s="46">
        <v>360000</v>
      </c>
    </row>
  </sheetData>
  <scenarios current="2" sqref="C6 C8 C9 C10">
    <scenario name="A" locked="1" count="3" user="Michael Aboagye" comment="Created by Michael Aboagye on 27 08 2024_x000a_Modified by Michael Aboagye on 27 08 2024">
      <inputCells r="C2" val="0.07" numFmtId="9"/>
      <inputCells r="C3" val="72"/>
      <inputCells r="C4" val="160000"/>
    </scenario>
    <scenario name="B" locked="1" count="3" user="Michael Aboagye" comment="Created by Michael Aboagye on 27 08 2024_x000a_Modified by Michael Aboagye on 27 08 2024">
      <inputCells r="C2" val="0.0675" numFmtId="9"/>
      <inputCells r="C3" val="72"/>
      <inputCells r="C4" val="150000"/>
    </scenario>
    <scenario name="C" locked="1" count="3" user="Michael Aboagye" comment="Created by Michael Aboagye on 27 08 2024_x000a_Modified by Michael Aboagye on 27 08 2024">
      <inputCells r="C2" val="0.065" numFmtId="9"/>
      <inputCells r="C3" val="60"/>
      <inputCells r="C4" val="140000"/>
    </scenario>
    <scenario name="D" locked="1" count="3" user="Michael Aboagye" comment="Created by Michael Aboagye on 27 08 2024">
      <inputCells r="C2" val="0.0625" numFmtId="9"/>
      <inputCells r="C3" val="60"/>
      <inputCells r="C4" val="180000"/>
    </scenario>
    <scenario name="E" locked="1" count="3" user="Michael Aboagye" comment="Created by Michael Aboagye on 27 08 2024">
      <inputCells r="C2" val="0.06" numFmtId="9"/>
      <inputCells r="C3" val="48"/>
      <inputCells r="C4" val="330000"/>
    </scenario>
    <scenario name="F" locked="1" count="3" user="Michael Aboagye" comment="Created by Michael Aboagye on 27 08 2024">
      <inputCells r="C2" val="0.0575" numFmtId="9"/>
      <inputCells r="C3" val="48"/>
      <inputCells r="C4" val="360000"/>
    </scenario>
  </scenarios>
  <mergeCells count="2">
    <mergeCell ref="B6:C6"/>
    <mergeCell ref="G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6C08-43F7-427A-A90F-69D54F08F364}">
  <sheetPr>
    <tabColor rgb="FF00B050"/>
    <outlinePr summaryBelow="0"/>
  </sheetPr>
  <dimension ref="B1:M16"/>
  <sheetViews>
    <sheetView zoomScale="130" zoomScaleNormal="130" workbookViewId="0">
      <selection activeCell="E24" sqref="E24"/>
    </sheetView>
  </sheetViews>
  <sheetFormatPr defaultRowHeight="15" outlineLevelRow="1" outlineLevelCol="1" x14ac:dyDescent="0.25"/>
  <cols>
    <col min="2" max="2" width="4.28515625" customWidth="1"/>
    <col min="3" max="3" width="20.5703125" bestFit="1" customWidth="1"/>
    <col min="4" max="4" width="13.140625" bestFit="1" customWidth="1" outlineLevel="1"/>
    <col min="5" max="7" width="15.28515625" bestFit="1" customWidth="1" outlineLevel="1"/>
    <col min="8" max="10" width="12.7109375" bestFit="1" customWidth="1" outlineLevel="1"/>
    <col min="12" max="12" width="7.7109375" bestFit="1" customWidth="1"/>
    <col min="13" max="13" width="13.140625" customWidth="1"/>
  </cols>
  <sheetData>
    <row r="1" spans="2:13" ht="15.75" thickBot="1" x14ac:dyDescent="0.3"/>
    <row r="2" spans="2:13" ht="28.5" customHeight="1" x14ac:dyDescent="0.25">
      <c r="B2" s="9" t="s">
        <v>22</v>
      </c>
      <c r="C2" s="9"/>
      <c r="D2" s="14"/>
      <c r="E2" s="14"/>
      <c r="F2" s="14"/>
      <c r="G2" s="14"/>
      <c r="H2" s="14"/>
      <c r="I2" s="14"/>
      <c r="J2" s="14"/>
      <c r="L2" s="57" t="s">
        <v>64</v>
      </c>
      <c r="M2" s="58" t="s">
        <v>65</v>
      </c>
    </row>
    <row r="3" spans="2:13" ht="15.75" collapsed="1" x14ac:dyDescent="0.25">
      <c r="B3" s="8"/>
      <c r="C3" s="8"/>
      <c r="D3" s="15" t="s">
        <v>24</v>
      </c>
      <c r="E3" s="28" t="s">
        <v>14</v>
      </c>
      <c r="F3" s="28" t="s">
        <v>15</v>
      </c>
      <c r="G3" s="28" t="s">
        <v>16</v>
      </c>
      <c r="H3" s="28" t="s">
        <v>18</v>
      </c>
      <c r="I3" s="28" t="s">
        <v>17</v>
      </c>
      <c r="J3" s="28" t="s">
        <v>19</v>
      </c>
      <c r="L3" s="43" t="s">
        <v>16</v>
      </c>
      <c r="M3" s="56">
        <v>15117.4576473257</v>
      </c>
    </row>
    <row r="4" spans="2:13" ht="67.5" hidden="1" outlineLevel="1" x14ac:dyDescent="0.25">
      <c r="B4" s="11"/>
      <c r="C4" s="11"/>
      <c r="D4" s="6"/>
      <c r="E4" s="29" t="s">
        <v>21</v>
      </c>
      <c r="F4" s="29" t="s">
        <v>21</v>
      </c>
      <c r="G4" s="29" t="s">
        <v>21</v>
      </c>
      <c r="H4" s="29" t="s">
        <v>20</v>
      </c>
      <c r="I4" s="29" t="s">
        <v>20</v>
      </c>
      <c r="J4" s="29" t="s">
        <v>20</v>
      </c>
      <c r="L4" s="43" t="s">
        <v>15</v>
      </c>
      <c r="M4" s="56">
        <v>17505.661581500201</v>
      </c>
    </row>
    <row r="5" spans="2:13" x14ac:dyDescent="0.25">
      <c r="B5" s="12" t="s">
        <v>23</v>
      </c>
      <c r="C5" s="12"/>
      <c r="D5" s="30"/>
      <c r="E5" s="30"/>
      <c r="F5" s="30"/>
      <c r="G5" s="30"/>
      <c r="H5" s="30"/>
      <c r="I5" s="30"/>
      <c r="J5" s="30"/>
      <c r="L5" s="43" t="s">
        <v>18</v>
      </c>
      <c r="M5" s="56">
        <v>18670.489478900501</v>
      </c>
    </row>
    <row r="6" spans="2:13" outlineLevel="1" x14ac:dyDescent="0.25">
      <c r="B6" s="11"/>
      <c r="C6" s="11" t="s">
        <v>29</v>
      </c>
      <c r="D6" s="49">
        <v>0.06</v>
      </c>
      <c r="E6" s="31">
        <v>7.0000000000000007E-2</v>
      </c>
      <c r="F6" s="31">
        <v>6.7500000000000004E-2</v>
      </c>
      <c r="G6" s="31">
        <v>6.5000000000000002E-2</v>
      </c>
      <c r="H6" s="31">
        <v>6.25E-2</v>
      </c>
      <c r="I6" s="31">
        <v>0.06</v>
      </c>
      <c r="J6" s="31">
        <v>5.7500000000000002E-2</v>
      </c>
      <c r="L6" s="43" t="s">
        <v>14</v>
      </c>
      <c r="M6" s="56">
        <v>19383.375896638499</v>
      </c>
    </row>
    <row r="7" spans="2:13" outlineLevel="1" x14ac:dyDescent="0.25">
      <c r="B7" s="11"/>
      <c r="C7" s="11" t="s">
        <v>30</v>
      </c>
      <c r="D7" s="50">
        <v>48</v>
      </c>
      <c r="E7" s="32">
        <v>72</v>
      </c>
      <c r="F7" s="32">
        <v>72</v>
      </c>
      <c r="G7" s="32">
        <v>60</v>
      </c>
      <c r="H7" s="32">
        <v>60</v>
      </c>
      <c r="I7" s="32">
        <v>48</v>
      </c>
      <c r="J7" s="32">
        <v>48</v>
      </c>
      <c r="L7" s="43" t="s">
        <v>17</v>
      </c>
      <c r="M7" s="56">
        <v>30864.9877051966</v>
      </c>
    </row>
    <row r="8" spans="2:13" outlineLevel="1" x14ac:dyDescent="0.25">
      <c r="B8" s="11"/>
      <c r="C8" s="11" t="s">
        <v>31</v>
      </c>
      <c r="D8" s="51">
        <v>360000</v>
      </c>
      <c r="E8" s="33">
        <v>160000</v>
      </c>
      <c r="F8" s="33">
        <v>150000</v>
      </c>
      <c r="G8" s="33">
        <v>140000</v>
      </c>
      <c r="H8" s="33">
        <v>180000</v>
      </c>
      <c r="I8" s="33">
        <v>330000</v>
      </c>
      <c r="J8" s="33">
        <v>360000</v>
      </c>
      <c r="L8" s="43" t="s">
        <v>19</v>
      </c>
      <c r="M8" s="56">
        <v>32235.7895524417</v>
      </c>
    </row>
    <row r="9" spans="2:13" x14ac:dyDescent="0.25">
      <c r="B9" s="12" t="s">
        <v>25</v>
      </c>
      <c r="C9" s="12"/>
      <c r="D9" s="54"/>
      <c r="E9" s="30"/>
      <c r="F9" s="30"/>
      <c r="G9" s="30"/>
      <c r="H9" s="30"/>
      <c r="I9" s="30"/>
      <c r="J9" s="30"/>
    </row>
    <row r="10" spans="2:13" outlineLevel="1" x14ac:dyDescent="0.25">
      <c r="B10" s="11"/>
      <c r="C10" s="11" t="s">
        <v>32</v>
      </c>
      <c r="D10" s="52">
        <v>8454.6104572568202</v>
      </c>
      <c r="E10" s="34">
        <v>2727.84103551514</v>
      </c>
      <c r="F10" s="34">
        <v>2539.3821051332102</v>
      </c>
      <c r="G10" s="34">
        <v>2739.2607506220002</v>
      </c>
      <c r="H10" s="34">
        <v>3500.8671031445901</v>
      </c>
      <c r="I10" s="34">
        <v>7750.0595858187498</v>
      </c>
      <c r="J10" s="34">
        <v>8413.4090686047293</v>
      </c>
    </row>
    <row r="11" spans="2:13" outlineLevel="1" x14ac:dyDescent="0.25">
      <c r="B11" s="11"/>
      <c r="C11" s="11" t="s">
        <v>33</v>
      </c>
      <c r="D11" s="51">
        <v>19366.9631242383</v>
      </c>
      <c r="E11" s="35">
        <v>10495.502673977</v>
      </c>
      <c r="F11" s="35">
        <v>9483.5426544276397</v>
      </c>
      <c r="G11" s="35">
        <v>8378.8746409831492</v>
      </c>
      <c r="H11" s="35">
        <v>10353.363911050599</v>
      </c>
      <c r="I11" s="35">
        <v>17753.049530551802</v>
      </c>
      <c r="J11" s="35">
        <v>18550.6389896445</v>
      </c>
    </row>
    <row r="12" spans="2:13" outlineLevel="1" x14ac:dyDescent="0.25">
      <c r="B12" s="11"/>
      <c r="C12" s="11" t="s">
        <v>34</v>
      </c>
      <c r="D12" s="51">
        <v>14303.932554158</v>
      </c>
      <c r="E12" s="35">
        <v>8887.8732226614993</v>
      </c>
      <c r="F12" s="35">
        <v>8022.1189270725699</v>
      </c>
      <c r="G12" s="35">
        <v>6738.5830063425301</v>
      </c>
      <c r="H12" s="35">
        <v>8317.1255678499892</v>
      </c>
      <c r="I12" s="35">
        <v>13111.9381746448</v>
      </c>
      <c r="J12" s="35">
        <v>13685.1505627971</v>
      </c>
    </row>
    <row r="13" spans="2:13" ht="15.75" outlineLevel="1" thickBot="1" x14ac:dyDescent="0.3">
      <c r="B13" s="13"/>
      <c r="C13" s="13" t="s">
        <v>59</v>
      </c>
      <c r="D13" s="53">
        <v>33670.8956783963</v>
      </c>
      <c r="E13" s="36">
        <v>19383.375896638499</v>
      </c>
      <c r="F13" s="36">
        <v>17505.661581500201</v>
      </c>
      <c r="G13" s="36">
        <v>15117.4576473257</v>
      </c>
      <c r="H13" s="36">
        <v>18670.489478900501</v>
      </c>
      <c r="I13" s="36">
        <v>30864.9877051966</v>
      </c>
      <c r="J13" s="36">
        <v>32235.7895524417</v>
      </c>
    </row>
    <row r="14" spans="2:13" x14ac:dyDescent="0.25">
      <c r="B14" s="42" t="s">
        <v>26</v>
      </c>
      <c r="C14" s="42"/>
    </row>
    <row r="15" spans="2:13" x14ac:dyDescent="0.25">
      <c r="B15" s="42" t="s">
        <v>27</v>
      </c>
      <c r="C15" s="42"/>
    </row>
    <row r="16" spans="2:13" x14ac:dyDescent="0.25">
      <c r="B16" s="42" t="s">
        <v>28</v>
      </c>
      <c r="C16" s="42"/>
    </row>
  </sheetData>
  <sortState xmlns:xlrd2="http://schemas.microsoft.com/office/spreadsheetml/2017/richdata2" ref="L3:M8">
    <sortCondition ref="M3:M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6F71-A35A-4A2A-828F-AF09243900F4}">
  <dimension ref="A2:I33"/>
  <sheetViews>
    <sheetView topLeftCell="A8" zoomScale="130" zoomScaleNormal="130" workbookViewId="0">
      <selection activeCell="D28" sqref="D28"/>
    </sheetView>
  </sheetViews>
  <sheetFormatPr defaultColWidth="0" defaultRowHeight="15" x14ac:dyDescent="0.25"/>
  <cols>
    <col min="1" max="1" width="9.140625" customWidth="1"/>
    <col min="2" max="2" width="29.42578125" customWidth="1"/>
    <col min="3" max="3" width="8.140625" bestFit="1" customWidth="1"/>
    <col min="4" max="5" width="7.140625" bestFit="1" customWidth="1"/>
    <col min="6" max="6" width="15.140625" bestFit="1" customWidth="1"/>
    <col min="7" max="7" width="9.85546875" bestFit="1" customWidth="1"/>
    <col min="8" max="8" width="8.140625" bestFit="1" customWidth="1"/>
    <col min="9" max="9" width="9.140625" customWidth="1"/>
    <col min="10" max="16384" width="9.140625" hidden="1"/>
  </cols>
  <sheetData>
    <row r="2" spans="2:8" x14ac:dyDescent="0.25">
      <c r="B2" s="64" t="s">
        <v>35</v>
      </c>
      <c r="C2" s="65"/>
      <c r="D2" s="65"/>
      <c r="E2" s="65"/>
      <c r="F2" s="65"/>
      <c r="G2" s="65"/>
      <c r="H2" s="65"/>
    </row>
    <row r="3" spans="2:8" x14ac:dyDescent="0.25">
      <c r="B3" s="68" t="s">
        <v>36</v>
      </c>
    </row>
    <row r="4" spans="2:8" x14ac:dyDescent="0.25">
      <c r="B4" s="3"/>
      <c r="F4" s="3" t="s">
        <v>37</v>
      </c>
    </row>
    <row r="5" spans="2:8" x14ac:dyDescent="0.25">
      <c r="B5" s="3" t="s">
        <v>66</v>
      </c>
      <c r="C5" s="3" t="s">
        <v>40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45</v>
      </c>
    </row>
    <row r="6" spans="2:8" x14ac:dyDescent="0.25">
      <c r="B6" s="2">
        <v>2.25</v>
      </c>
      <c r="C6" s="69">
        <v>4000000</v>
      </c>
      <c r="D6" s="70">
        <v>0.25</v>
      </c>
      <c r="E6" s="70">
        <v>0.35</v>
      </c>
      <c r="F6" s="25">
        <v>300000</v>
      </c>
      <c r="G6" s="25">
        <v>300000</v>
      </c>
      <c r="H6" s="25">
        <v>250000</v>
      </c>
    </row>
    <row r="8" spans="2:8" x14ac:dyDescent="0.25">
      <c r="B8" s="68" t="s">
        <v>38</v>
      </c>
    </row>
    <row r="9" spans="2:8" x14ac:dyDescent="0.25">
      <c r="F9" s="77" t="s">
        <v>68</v>
      </c>
      <c r="G9" s="77"/>
      <c r="H9" s="77"/>
    </row>
    <row r="10" spans="2:8" ht="20.25" customHeight="1" x14ac:dyDescent="0.25">
      <c r="B10" s="3" t="s">
        <v>39</v>
      </c>
      <c r="C10" s="3" t="s">
        <v>40</v>
      </c>
      <c r="D10" s="3" t="s">
        <v>41</v>
      </c>
      <c r="E10" s="3" t="s">
        <v>42</v>
      </c>
      <c r="F10" s="27" t="s">
        <v>43</v>
      </c>
      <c r="G10" s="3" t="s">
        <v>44</v>
      </c>
      <c r="H10" s="3" t="s">
        <v>45</v>
      </c>
    </row>
    <row r="11" spans="2:8" x14ac:dyDescent="0.25">
      <c r="B11" s="1">
        <v>2.25</v>
      </c>
      <c r="C11" s="4">
        <v>200000</v>
      </c>
      <c r="D11" s="23">
        <v>0.45</v>
      </c>
      <c r="E11" s="23">
        <v>0.25</v>
      </c>
      <c r="F11" s="4">
        <v>300000</v>
      </c>
      <c r="G11" s="4">
        <v>250000</v>
      </c>
      <c r="H11" s="4">
        <v>170000</v>
      </c>
    </row>
    <row r="12" spans="2:8" x14ac:dyDescent="0.25">
      <c r="B12" s="1">
        <v>1.75</v>
      </c>
      <c r="C12" s="21">
        <v>4000000</v>
      </c>
      <c r="D12" s="23">
        <v>0.24</v>
      </c>
      <c r="E12" s="23">
        <v>0.35</v>
      </c>
      <c r="F12" s="4">
        <v>450000</v>
      </c>
      <c r="G12" s="4">
        <v>300000</v>
      </c>
      <c r="H12" s="4">
        <v>250000</v>
      </c>
    </row>
    <row r="14" spans="2:8" ht="21" customHeight="1" x14ac:dyDescent="0.25">
      <c r="B14" s="3" t="s">
        <v>46</v>
      </c>
    </row>
    <row r="15" spans="2:8" ht="27.75" customHeight="1" x14ac:dyDescent="0.25">
      <c r="B15" s="22" t="s">
        <v>47</v>
      </c>
      <c r="C15" s="23">
        <v>0.23</v>
      </c>
    </row>
    <row r="16" spans="2:8" x14ac:dyDescent="0.25">
      <c r="B16" s="22" t="s">
        <v>48</v>
      </c>
      <c r="C16" s="23">
        <v>0.34</v>
      </c>
    </row>
    <row r="17" spans="2:8" x14ac:dyDescent="0.25">
      <c r="B17" s="66"/>
      <c r="C17" s="67"/>
    </row>
    <row r="18" spans="2:8" x14ac:dyDescent="0.25">
      <c r="B18" s="64" t="s">
        <v>67</v>
      </c>
      <c r="C18" s="64"/>
      <c r="D18" s="64"/>
      <c r="E18" s="64"/>
      <c r="F18" s="64"/>
      <c r="G18" s="64"/>
      <c r="H18" s="64"/>
    </row>
    <row r="20" spans="2:8" x14ac:dyDescent="0.25">
      <c r="B20" s="43" t="s">
        <v>49</v>
      </c>
      <c r="C20" s="21">
        <f>B6*C6</f>
        <v>9000000</v>
      </c>
      <c r="D20" s="43"/>
    </row>
    <row r="21" spans="2:8" x14ac:dyDescent="0.25">
      <c r="B21" s="43" t="s">
        <v>41</v>
      </c>
      <c r="C21" s="60">
        <f>sales_rev*D6</f>
        <v>2250000</v>
      </c>
      <c r="D21" s="43"/>
    </row>
    <row r="22" spans="2:8" x14ac:dyDescent="0.25">
      <c r="B22" s="59" t="s">
        <v>50</v>
      </c>
      <c r="C22" s="21"/>
      <c r="D22" s="61">
        <f>sales_rev-C21</f>
        <v>6750000</v>
      </c>
    </row>
    <row r="23" spans="2:8" x14ac:dyDescent="0.25">
      <c r="B23" s="43" t="s">
        <v>51</v>
      </c>
      <c r="C23" s="60">
        <f>sales_rev*E6</f>
        <v>3150000</v>
      </c>
      <c r="D23" s="43"/>
    </row>
    <row r="24" spans="2:8" x14ac:dyDescent="0.25">
      <c r="B24" s="59" t="s">
        <v>75</v>
      </c>
      <c r="C24" s="1"/>
      <c r="D24" s="61">
        <f>D22-C23</f>
        <v>3600000</v>
      </c>
    </row>
    <row r="25" spans="2:8" x14ac:dyDescent="0.25">
      <c r="B25" s="43" t="s">
        <v>52</v>
      </c>
      <c r="C25" s="1"/>
      <c r="D25" s="43"/>
    </row>
    <row r="26" spans="2:8" x14ac:dyDescent="0.25">
      <c r="B26" s="59" t="s">
        <v>53</v>
      </c>
      <c r="C26" s="4">
        <f>F6</f>
        <v>300000</v>
      </c>
      <c r="D26" s="43"/>
      <c r="G26" s="62">
        <f>C31/sales_rev</f>
        <v>9.7777777777777783E-2</v>
      </c>
    </row>
    <row r="27" spans="2:8" x14ac:dyDescent="0.25">
      <c r="B27" s="59" t="s">
        <v>54</v>
      </c>
      <c r="C27" s="4">
        <f>G6</f>
        <v>300000</v>
      </c>
      <c r="D27" s="43"/>
      <c r="G27">
        <f>C31/D30</f>
        <v>0.32</v>
      </c>
    </row>
    <row r="28" spans="2:8" x14ac:dyDescent="0.25">
      <c r="B28" s="59" t="s">
        <v>55</v>
      </c>
      <c r="C28" s="1"/>
      <c r="D28" s="61">
        <f>D24-SUM(C26:C27)</f>
        <v>3000000</v>
      </c>
      <c r="G28" s="63">
        <f>C16*sales_rev</f>
        <v>3060000</v>
      </c>
    </row>
    <row r="29" spans="2:8" x14ac:dyDescent="0.25">
      <c r="B29" s="43" t="s">
        <v>56</v>
      </c>
      <c r="C29" s="4">
        <f>H6</f>
        <v>250000</v>
      </c>
      <c r="D29" s="43"/>
      <c r="G29" s="62">
        <f>G28/sales_rev</f>
        <v>0.34</v>
      </c>
    </row>
    <row r="30" spans="2:8" x14ac:dyDescent="0.25">
      <c r="B30" s="59" t="s">
        <v>57</v>
      </c>
      <c r="C30" s="1"/>
      <c r="D30" s="61">
        <f>D28-C29</f>
        <v>2750000</v>
      </c>
    </row>
    <row r="31" spans="2:8" x14ac:dyDescent="0.25">
      <c r="B31" s="43" t="s">
        <v>58</v>
      </c>
      <c r="C31" s="60">
        <v>880000</v>
      </c>
      <c r="D31" s="43"/>
    </row>
    <row r="32" spans="2:8" x14ac:dyDescent="0.25">
      <c r="B32" s="59" t="s">
        <v>74</v>
      </c>
      <c r="C32" s="1"/>
      <c r="D32" s="61">
        <f>D30-C31</f>
        <v>1870000</v>
      </c>
    </row>
    <row r="33" spans="2:2" x14ac:dyDescent="0.25">
      <c r="B33" s="24"/>
    </row>
  </sheetData>
  <scenarios current="0" sqref="D32">
    <scenario name="S1" locked="1" count="7" user="Michael Aboagye" comment="Created by Michael Aboagye on 27 08 2024">
      <inputCells r="B6" val="2.25"/>
      <inputCells r="C6" val="4000000" numFmtId="164"/>
      <inputCells r="D6" val="0.25" numFmtId="9"/>
      <inputCells r="E6" val="0.35" numFmtId="9"/>
      <inputCells r="F6" val="300000" numFmtId="3"/>
      <inputCells r="G6" val="300000" numFmtId="3"/>
      <inputCells r="H6" val="250000" numFmtId="3"/>
    </scenario>
    <scenario name="s2" locked="1" count="7" user="Michael Aboagye" comment="Created by Michael Aboagye on 27 08 2024">
      <inputCells r="B6" val="2.25"/>
      <inputCells r="C6" val="200000" numFmtId="164"/>
      <inputCells r="D6" val="0.45" numFmtId="9"/>
      <inputCells r="E6" val="0.25" numFmtId="9"/>
      <inputCells r="F6" val="300000" numFmtId="3"/>
      <inputCells r="G6" val="250000" numFmtId="3"/>
      <inputCells r="H6" val="170000" numFmtId="3"/>
    </scenario>
    <scenario name="s3" locked="1" count="7" user="Michael Aboagye" comment="Created by Michael Aboagye on 27 08 2024">
      <inputCells r="B6" val="1.75"/>
      <inputCells r="C6" val="4000000" numFmtId="164"/>
      <inputCells r="D6" val="0.25" numFmtId="9"/>
      <inputCells r="E6" val="0.35" numFmtId="9"/>
      <inputCells r="F6" val="450000" numFmtId="3"/>
      <inputCells r="G6" val="300000" numFmtId="3"/>
      <inputCells r="H6" val="250000" numFmtId="3"/>
    </scenario>
    <scenario name="s4" locked="1" count="7" user="Michael Aboagye" comment="Created by Michael Aboagye on 27 08 2024">
      <inputCells r="B6" val="1.75"/>
      <inputCells r="C6" val="4000000" numFmtId="164"/>
      <inputCells r="D6" val="0.45" numFmtId="9"/>
      <inputCells r="E6" val="0.35" numFmtId="9"/>
      <inputCells r="F6" val="450000" numFmtId="3"/>
      <inputCells r="G6" val="300000" numFmtId="3"/>
      <inputCells r="H6" val="250000" numFmtId="3"/>
    </scenario>
  </scenarios>
  <mergeCells count="1"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1C8A-3F28-455C-882B-9D5D8DB274E1}">
  <sheetPr>
    <outlinePr summaryBelow="0"/>
  </sheetPr>
  <dimension ref="B1:H17"/>
  <sheetViews>
    <sheetView zoomScale="140" zoomScaleNormal="140" workbookViewId="0">
      <selection activeCell="D19" sqref="D19"/>
    </sheetView>
  </sheetViews>
  <sheetFormatPr defaultRowHeight="15" outlineLevelRow="1" outlineLevelCol="1" x14ac:dyDescent="0.25"/>
  <cols>
    <col min="2" max="2" width="7.7109375" customWidth="1"/>
    <col min="3" max="3" width="9.85546875" bestFit="1" customWidth="1"/>
    <col min="4" max="4" width="13.140625" bestFit="1" customWidth="1" outlineLevel="1"/>
    <col min="5" max="8" width="12.42578125" bestFit="1" customWidth="1" outlineLevel="1"/>
  </cols>
  <sheetData>
    <row r="1" spans="2:8" ht="15.75" thickBot="1" x14ac:dyDescent="0.3"/>
    <row r="2" spans="2:8" ht="15.75" x14ac:dyDescent="0.25">
      <c r="B2" s="9" t="s">
        <v>22</v>
      </c>
      <c r="C2" s="9"/>
      <c r="D2" s="14"/>
      <c r="E2" s="14"/>
      <c r="F2" s="14"/>
      <c r="G2" s="14"/>
      <c r="H2" s="14"/>
    </row>
    <row r="3" spans="2:8" ht="15.75" collapsed="1" x14ac:dyDescent="0.25">
      <c r="B3" s="8"/>
      <c r="C3" s="8"/>
      <c r="D3" s="72" t="s">
        <v>24</v>
      </c>
      <c r="E3" s="72" t="s">
        <v>70</v>
      </c>
      <c r="F3" s="72" t="s">
        <v>71</v>
      </c>
      <c r="G3" s="72" t="s">
        <v>72</v>
      </c>
      <c r="H3" s="72" t="s">
        <v>73</v>
      </c>
    </row>
    <row r="4" spans="2:8" ht="33.75" hidden="1" outlineLevel="1" x14ac:dyDescent="0.25">
      <c r="B4" s="11"/>
      <c r="C4" s="11"/>
      <c r="D4" s="6"/>
      <c r="E4" s="18" t="s">
        <v>20</v>
      </c>
      <c r="F4" s="18" t="s">
        <v>20</v>
      </c>
      <c r="G4" s="18" t="s">
        <v>20</v>
      </c>
      <c r="H4" s="18" t="s">
        <v>20</v>
      </c>
    </row>
    <row r="5" spans="2:8" x14ac:dyDescent="0.25">
      <c r="B5" s="12" t="s">
        <v>23</v>
      </c>
      <c r="C5" s="12"/>
      <c r="D5" s="10"/>
      <c r="E5" s="10"/>
      <c r="F5" s="10"/>
      <c r="G5" s="10"/>
      <c r="H5" s="10"/>
    </row>
    <row r="6" spans="2:8" outlineLevel="1" x14ac:dyDescent="0.25">
      <c r="B6" s="11"/>
      <c r="C6" s="11" t="s">
        <v>66</v>
      </c>
      <c r="D6" s="6">
        <v>2.25</v>
      </c>
      <c r="E6" s="17">
        <v>2.25</v>
      </c>
      <c r="F6" s="17">
        <v>2.25</v>
      </c>
      <c r="G6" s="17">
        <v>1.75</v>
      </c>
      <c r="H6" s="17">
        <v>1.75</v>
      </c>
    </row>
    <row r="7" spans="2:8" outlineLevel="1" x14ac:dyDescent="0.25">
      <c r="B7" s="11"/>
      <c r="C7" s="11" t="s">
        <v>40</v>
      </c>
      <c r="D7" s="73">
        <v>4000000</v>
      </c>
      <c r="E7" s="74">
        <v>4000000</v>
      </c>
      <c r="F7" s="74">
        <v>200000</v>
      </c>
      <c r="G7" s="74">
        <v>4000000</v>
      </c>
      <c r="H7" s="74">
        <v>4000000</v>
      </c>
    </row>
    <row r="8" spans="2:8" outlineLevel="1" x14ac:dyDescent="0.25">
      <c r="B8" s="11"/>
      <c r="C8" s="11" t="s">
        <v>41</v>
      </c>
      <c r="D8" s="7">
        <v>0.25</v>
      </c>
      <c r="E8" s="16">
        <v>0.25</v>
      </c>
      <c r="F8" s="16">
        <v>0.45</v>
      </c>
      <c r="G8" s="16">
        <v>0.25</v>
      </c>
      <c r="H8" s="16">
        <v>0.45</v>
      </c>
    </row>
    <row r="9" spans="2:8" outlineLevel="1" x14ac:dyDescent="0.25">
      <c r="B9" s="11"/>
      <c r="C9" s="11" t="s">
        <v>42</v>
      </c>
      <c r="D9" s="7">
        <v>0.35</v>
      </c>
      <c r="E9" s="16">
        <v>0.35</v>
      </c>
      <c r="F9" s="16">
        <v>0.25</v>
      </c>
      <c r="G9" s="16">
        <v>0.35</v>
      </c>
      <c r="H9" s="16">
        <v>0.35</v>
      </c>
    </row>
    <row r="10" spans="2:8" outlineLevel="1" x14ac:dyDescent="0.25">
      <c r="B10" s="11"/>
      <c r="C10" s="11" t="s">
        <v>43</v>
      </c>
      <c r="D10" s="19">
        <v>300000</v>
      </c>
      <c r="E10" s="20">
        <v>300000</v>
      </c>
      <c r="F10" s="20">
        <v>300000</v>
      </c>
      <c r="G10" s="20">
        <v>450000</v>
      </c>
      <c r="H10" s="20">
        <v>450000</v>
      </c>
    </row>
    <row r="11" spans="2:8" outlineLevel="1" x14ac:dyDescent="0.25">
      <c r="B11" s="11"/>
      <c r="C11" s="11" t="s">
        <v>44</v>
      </c>
      <c r="D11" s="19">
        <v>300000</v>
      </c>
      <c r="E11" s="20">
        <v>300000</v>
      </c>
      <c r="F11" s="20">
        <v>250000</v>
      </c>
      <c r="G11" s="20">
        <v>300000</v>
      </c>
      <c r="H11" s="20">
        <v>300000</v>
      </c>
    </row>
    <row r="12" spans="2:8" outlineLevel="1" x14ac:dyDescent="0.25">
      <c r="B12" s="11"/>
      <c r="C12" s="11" t="s">
        <v>45</v>
      </c>
      <c r="D12" s="19">
        <v>250000</v>
      </c>
      <c r="E12" s="20">
        <v>250000</v>
      </c>
      <c r="F12" s="20">
        <v>170000</v>
      </c>
      <c r="G12" s="20">
        <v>250000</v>
      </c>
      <c r="H12" s="20">
        <v>250000</v>
      </c>
    </row>
    <row r="13" spans="2:8" x14ac:dyDescent="0.25">
      <c r="B13" s="12" t="s">
        <v>25</v>
      </c>
      <c r="C13" s="12"/>
      <c r="D13" s="10"/>
      <c r="E13" s="10"/>
      <c r="F13" s="10"/>
      <c r="G13" s="10"/>
      <c r="H13" s="10"/>
    </row>
    <row r="14" spans="2:8" ht="15.75" outlineLevel="1" thickBot="1" x14ac:dyDescent="0.3">
      <c r="B14" s="13"/>
      <c r="C14" s="13" t="s">
        <v>69</v>
      </c>
      <c r="D14" s="71">
        <v>1870000</v>
      </c>
      <c r="E14" s="71">
        <v>1870000</v>
      </c>
      <c r="F14" s="71">
        <v>-1465000</v>
      </c>
      <c r="G14" s="71">
        <v>920000</v>
      </c>
      <c r="H14" s="71">
        <v>-480000</v>
      </c>
    </row>
    <row r="15" spans="2:8" x14ac:dyDescent="0.25">
      <c r="B15" t="s">
        <v>26</v>
      </c>
    </row>
    <row r="16" spans="2:8" x14ac:dyDescent="0.25">
      <c r="B16" t="s">
        <v>27</v>
      </c>
    </row>
    <row r="17" spans="2:2" x14ac:dyDescent="0.25">
      <c r="B17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0D87-2C34-4DE3-BEEA-A5119BB56201}">
  <sheetPr>
    <tabColor rgb="FF92D050"/>
  </sheetPr>
  <dimension ref="B1:H17"/>
  <sheetViews>
    <sheetView zoomScale="120" zoomScaleNormal="120" workbookViewId="0">
      <selection activeCell="P3" sqref="P3"/>
    </sheetView>
  </sheetViews>
  <sheetFormatPr defaultRowHeight="15" x14ac:dyDescent="0.25"/>
  <cols>
    <col min="1" max="1" width="3.5703125" customWidth="1"/>
    <col min="2" max="2" width="23.42578125" customWidth="1"/>
    <col min="3" max="3" width="26.140625" bestFit="1" customWidth="1"/>
    <col min="4" max="5" width="9.28515625" bestFit="1" customWidth="1"/>
    <col min="6" max="6" width="11.42578125" bestFit="1" customWidth="1"/>
    <col min="7" max="7" width="13.28515625" customWidth="1"/>
    <col min="8" max="8" width="10.28515625" customWidth="1"/>
    <col min="9" max="9" width="10.7109375" customWidth="1"/>
  </cols>
  <sheetData>
    <row r="1" spans="2:8" ht="30" x14ac:dyDescent="0.25">
      <c r="B1" s="42" t="s">
        <v>60</v>
      </c>
      <c r="G1" s="5" t="s">
        <v>9</v>
      </c>
      <c r="H1" s="5" t="s">
        <v>10</v>
      </c>
    </row>
    <row r="2" spans="2:8" x14ac:dyDescent="0.25">
      <c r="B2" s="38" t="s">
        <v>0</v>
      </c>
      <c r="C2" s="40">
        <v>7.0000000000000007E-2</v>
      </c>
      <c r="F2" s="43" t="s">
        <v>7</v>
      </c>
      <c r="G2" s="55">
        <v>1</v>
      </c>
      <c r="H2" s="37">
        <v>13</v>
      </c>
    </row>
    <row r="3" spans="2:8" x14ac:dyDescent="0.25">
      <c r="B3" s="38" t="s">
        <v>1</v>
      </c>
      <c r="C3" s="78">
        <v>56.479075726089484</v>
      </c>
      <c r="F3" s="43" t="s">
        <v>8</v>
      </c>
      <c r="G3" s="55">
        <v>12</v>
      </c>
      <c r="H3" s="37">
        <v>24</v>
      </c>
    </row>
    <row r="4" spans="2:8" ht="45" customHeight="1" x14ac:dyDescent="0.25">
      <c r="B4" s="38" t="s">
        <v>2</v>
      </c>
      <c r="C4" s="45">
        <v>240000</v>
      </c>
      <c r="F4" s="3"/>
      <c r="G4" s="76" t="s">
        <v>63</v>
      </c>
      <c r="H4" s="76"/>
    </row>
    <row r="6" spans="2:8" ht="36.75" customHeight="1" x14ac:dyDescent="0.25">
      <c r="B6" s="75" t="s">
        <v>62</v>
      </c>
      <c r="C6" s="75"/>
    </row>
    <row r="7" spans="2:8" x14ac:dyDescent="0.25">
      <c r="B7" s="38" t="s">
        <v>3</v>
      </c>
      <c r="C7" s="44">
        <f>-PMT(C2/12,C3,C4,,0)</f>
        <v>4999.9999993612701</v>
      </c>
    </row>
    <row r="8" spans="2:8" x14ac:dyDescent="0.25">
      <c r="B8" s="27"/>
      <c r="F8" s="3"/>
    </row>
    <row r="9" spans="2:8" x14ac:dyDescent="0.25">
      <c r="B9" s="38" t="s">
        <v>4</v>
      </c>
      <c r="C9" s="44">
        <f>-CUMIPMT($C$2/12,$C$3,$C$4,G2,G3,0)</f>
        <v>15386.692957545318</v>
      </c>
      <c r="F9" s="3"/>
    </row>
    <row r="10" spans="2:8" x14ac:dyDescent="0.25">
      <c r="B10" s="38" t="s">
        <v>5</v>
      </c>
      <c r="C10" s="44">
        <f>-CUMIPMT($C$2/12,$C$3,$C$4,H2,H3,0)</f>
        <v>12161.593384736283</v>
      </c>
      <c r="F10" s="3"/>
    </row>
    <row r="11" spans="2:8" x14ac:dyDescent="0.25">
      <c r="B11" s="38" t="s">
        <v>6</v>
      </c>
      <c r="C11" s="48">
        <f>SUM(C9:C10)</f>
        <v>27548.286342281601</v>
      </c>
    </row>
    <row r="12" spans="2:8" x14ac:dyDescent="0.25">
      <c r="B12" s="27"/>
    </row>
    <row r="13" spans="2:8" x14ac:dyDescent="0.25">
      <c r="C13" s="47" t="s">
        <v>61</v>
      </c>
      <c r="D13" s="47"/>
      <c r="E13" s="47"/>
      <c r="F13" s="47"/>
      <c r="G13" s="47"/>
      <c r="H13" s="47"/>
    </row>
    <row r="14" spans="2:8" x14ac:dyDescent="0.25">
      <c r="B14" s="26" t="s">
        <v>11</v>
      </c>
      <c r="C14" s="26" t="s">
        <v>14</v>
      </c>
      <c r="D14" s="26" t="s">
        <v>15</v>
      </c>
      <c r="E14" s="26" t="s">
        <v>16</v>
      </c>
      <c r="F14" s="26" t="s">
        <v>18</v>
      </c>
      <c r="G14" s="26" t="s">
        <v>17</v>
      </c>
      <c r="H14" s="26" t="s">
        <v>19</v>
      </c>
    </row>
    <row r="15" spans="2:8" x14ac:dyDescent="0.25">
      <c r="B15" s="1" t="s">
        <v>12</v>
      </c>
      <c r="C15" s="1">
        <v>7</v>
      </c>
      <c r="D15" s="1">
        <v>6.75</v>
      </c>
      <c r="E15" s="1">
        <v>6.5</v>
      </c>
      <c r="F15" s="1">
        <v>6.25</v>
      </c>
      <c r="G15" s="1">
        <v>6</v>
      </c>
      <c r="H15" s="1">
        <v>5.75</v>
      </c>
    </row>
    <row r="16" spans="2:8" x14ac:dyDescent="0.25">
      <c r="B16" s="1" t="s">
        <v>1</v>
      </c>
      <c r="C16" s="1">
        <v>72</v>
      </c>
      <c r="D16" s="1">
        <v>72</v>
      </c>
      <c r="E16" s="1">
        <v>60</v>
      </c>
      <c r="F16" s="1">
        <v>60</v>
      </c>
      <c r="G16" s="1">
        <v>48</v>
      </c>
      <c r="H16" s="1">
        <v>48</v>
      </c>
    </row>
    <row r="17" spans="2:8" x14ac:dyDescent="0.25">
      <c r="B17" s="1" t="s">
        <v>13</v>
      </c>
      <c r="C17" s="46">
        <v>160000</v>
      </c>
      <c r="D17" s="46">
        <v>150000</v>
      </c>
      <c r="E17" s="46">
        <v>140000</v>
      </c>
      <c r="F17" s="46">
        <v>180000</v>
      </c>
      <c r="G17" s="46">
        <v>330000</v>
      </c>
      <c r="H17" s="46">
        <v>360000</v>
      </c>
    </row>
  </sheetData>
  <scenarios current="2" sqref="C6 C8 C9 C10">
    <scenario name="A" locked="1" count="3" user="Michael Aboagye" comment="Created by Michael Aboagye on 27 08 2024_x000a_Modified by Michael Aboagye on 27 08 2024">
      <inputCells r="C2" val="0.07" numFmtId="9"/>
      <inputCells r="C3" val="72"/>
      <inputCells r="C4" val="160000"/>
    </scenario>
    <scenario name="B" locked="1" count="3" user="Michael Aboagye" comment="Created by Michael Aboagye on 27 08 2024_x000a_Modified by Michael Aboagye on 27 08 2024">
      <inputCells r="C2" val="0.0675" numFmtId="9"/>
      <inputCells r="C3" val="72"/>
      <inputCells r="C4" val="150000"/>
    </scenario>
    <scenario name="C" locked="1" count="3" user="Michael Aboagye" comment="Created by Michael Aboagye on 27 08 2024_x000a_Modified by Michael Aboagye on 27 08 2024">
      <inputCells r="C2" val="0.065" numFmtId="9"/>
      <inputCells r="C3" val="60"/>
      <inputCells r="C4" val="140000"/>
    </scenario>
    <scenario name="D" locked="1" count="3" user="Michael Aboagye" comment="Created by Michael Aboagye on 27 08 2024">
      <inputCells r="C2" val="0.0625" numFmtId="9"/>
      <inputCells r="C3" val="60"/>
      <inputCells r="C4" val="180000"/>
    </scenario>
    <scenario name="E" locked="1" count="3" user="Michael Aboagye" comment="Created by Michael Aboagye on 27 08 2024">
      <inputCells r="C2" val="0.06" numFmtId="9"/>
      <inputCells r="C3" val="48"/>
      <inputCells r="C4" val="330000"/>
    </scenario>
    <scenario name="F" locked="1" count="3" user="Michael Aboagye" comment="Created by Michael Aboagye on 27 08 2024">
      <inputCells r="C2" val="0.0575" numFmtId="9"/>
      <inputCells r="C3" val="48"/>
      <inputCells r="C4" val="360000"/>
    </scenario>
  </scenarios>
  <mergeCells count="2">
    <mergeCell ref="G4:H4"/>
    <mergeCell ref="B6:C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38B8-835A-438D-B969-E3179FF70E8E}">
  <sheetPr>
    <tabColor rgb="FF92D050"/>
  </sheetPr>
  <dimension ref="A1:L17"/>
  <sheetViews>
    <sheetView tabSelected="1" zoomScale="120" zoomScaleNormal="120" workbookViewId="0">
      <selection activeCell="C11" sqref="C11"/>
    </sheetView>
  </sheetViews>
  <sheetFormatPr defaultColWidth="0" defaultRowHeight="15" x14ac:dyDescent="0.25"/>
  <cols>
    <col min="1" max="1" width="3.5703125" customWidth="1"/>
    <col min="2" max="2" width="17.5703125" customWidth="1"/>
    <col min="3" max="3" width="26.140625" bestFit="1" customWidth="1"/>
    <col min="4" max="5" width="9.28515625" bestFit="1" customWidth="1"/>
    <col min="6" max="6" width="11.42578125" bestFit="1" customWidth="1"/>
    <col min="7" max="7" width="13.28515625" customWidth="1"/>
    <col min="8" max="8" width="10.28515625" customWidth="1"/>
    <col min="9" max="9" width="10.7109375" customWidth="1"/>
    <col min="10" max="12" width="9.140625" customWidth="1"/>
    <col min="13" max="16384" width="9.140625" hidden="1"/>
  </cols>
  <sheetData>
    <row r="1" spans="2:8" ht="30" x14ac:dyDescent="0.25">
      <c r="B1" s="42" t="s">
        <v>60</v>
      </c>
      <c r="G1" s="5" t="s">
        <v>9</v>
      </c>
      <c r="H1" s="5" t="s">
        <v>10</v>
      </c>
    </row>
    <row r="2" spans="2:8" ht="30" x14ac:dyDescent="0.25">
      <c r="B2" s="38" t="s">
        <v>0</v>
      </c>
      <c r="C2" s="40">
        <v>7.0000000000000007E-2</v>
      </c>
      <c r="F2" s="43" t="s">
        <v>7</v>
      </c>
      <c r="G2" s="55">
        <v>1</v>
      </c>
      <c r="H2" s="37">
        <v>13</v>
      </c>
    </row>
    <row r="3" spans="2:8" ht="30" x14ac:dyDescent="0.25">
      <c r="B3" s="38" t="s">
        <v>1</v>
      </c>
      <c r="C3" s="39">
        <v>41.587984856300587</v>
      </c>
      <c r="F3" s="43" t="s">
        <v>8</v>
      </c>
      <c r="G3" s="55">
        <v>12</v>
      </c>
      <c r="H3" s="37">
        <v>24</v>
      </c>
    </row>
    <row r="4" spans="2:8" ht="45" customHeight="1" x14ac:dyDescent="0.25">
      <c r="B4" s="38" t="s">
        <v>2</v>
      </c>
      <c r="C4" s="45">
        <v>240000</v>
      </c>
      <c r="F4" s="3"/>
      <c r="G4" s="76" t="s">
        <v>63</v>
      </c>
      <c r="H4" s="76"/>
    </row>
    <row r="6" spans="2:8" ht="36.75" customHeight="1" x14ac:dyDescent="0.25">
      <c r="B6" s="75" t="s">
        <v>62</v>
      </c>
      <c r="C6" s="75"/>
    </row>
    <row r="7" spans="2:8" x14ac:dyDescent="0.25">
      <c r="B7" s="38" t="s">
        <v>3</v>
      </c>
      <c r="C7" s="44">
        <f>-PMT(C2/12,C3,C4,,0)</f>
        <v>6515.9062410278411</v>
      </c>
    </row>
    <row r="8" spans="2:8" x14ac:dyDescent="0.25">
      <c r="B8" s="27"/>
      <c r="F8" s="3"/>
    </row>
    <row r="9" spans="2:8" x14ac:dyDescent="0.25">
      <c r="B9" s="38" t="s">
        <v>4</v>
      </c>
      <c r="C9" s="44">
        <f>-CUMIPMT($C$2/12,$C$3,$C$4,G2,G3,0)</f>
        <v>14791.57046659293</v>
      </c>
      <c r="F9" s="3"/>
    </row>
    <row r="10" spans="2:8" x14ac:dyDescent="0.25">
      <c r="B10" s="38" t="s">
        <v>5</v>
      </c>
      <c r="C10" s="44">
        <f>-CUMIPMT($C$2/12,$C$3,$C$4,H2,H3,0)</f>
        <v>10208.429623427015</v>
      </c>
      <c r="F10" s="3"/>
    </row>
    <row r="11" spans="2:8" x14ac:dyDescent="0.25">
      <c r="B11" s="38" t="s">
        <v>6</v>
      </c>
      <c r="C11" s="79">
        <f>SUM(C9:C10)</f>
        <v>25000.000090019945</v>
      </c>
    </row>
    <row r="12" spans="2:8" x14ac:dyDescent="0.25">
      <c r="B12" s="27"/>
    </row>
    <row r="13" spans="2:8" x14ac:dyDescent="0.25">
      <c r="C13" s="47" t="s">
        <v>61</v>
      </c>
      <c r="D13" s="47"/>
      <c r="E13" s="47"/>
      <c r="F13" s="47"/>
      <c r="G13" s="47"/>
      <c r="H13" s="47"/>
    </row>
    <row r="14" spans="2:8" x14ac:dyDescent="0.25">
      <c r="B14" s="26" t="s">
        <v>11</v>
      </c>
      <c r="C14" s="26" t="s">
        <v>14</v>
      </c>
      <c r="D14" s="26" t="s">
        <v>15</v>
      </c>
      <c r="E14" s="26" t="s">
        <v>16</v>
      </c>
      <c r="F14" s="26" t="s">
        <v>18</v>
      </c>
      <c r="G14" s="26" t="s">
        <v>17</v>
      </c>
      <c r="H14" s="26" t="s">
        <v>19</v>
      </c>
    </row>
    <row r="15" spans="2:8" x14ac:dyDescent="0.25">
      <c r="B15" s="1" t="s">
        <v>12</v>
      </c>
      <c r="C15" s="1">
        <v>7</v>
      </c>
      <c r="D15" s="1">
        <v>6.75</v>
      </c>
      <c r="E15" s="1">
        <v>6.5</v>
      </c>
      <c r="F15" s="1">
        <v>6.25</v>
      </c>
      <c r="G15" s="1">
        <v>6</v>
      </c>
      <c r="H15" s="1">
        <v>5.75</v>
      </c>
    </row>
    <row r="16" spans="2:8" x14ac:dyDescent="0.25">
      <c r="B16" s="1" t="s">
        <v>1</v>
      </c>
      <c r="C16" s="1">
        <v>72</v>
      </c>
      <c r="D16" s="1">
        <v>72</v>
      </c>
      <c r="E16" s="1">
        <v>60</v>
      </c>
      <c r="F16" s="1">
        <v>60</v>
      </c>
      <c r="G16" s="1">
        <v>48</v>
      </c>
      <c r="H16" s="1">
        <v>48</v>
      </c>
    </row>
    <row r="17" spans="2:8" x14ac:dyDescent="0.25">
      <c r="B17" s="1" t="s">
        <v>13</v>
      </c>
      <c r="C17" s="46">
        <v>160000</v>
      </c>
      <c r="D17" s="46">
        <v>150000</v>
      </c>
      <c r="E17" s="46">
        <v>140000</v>
      </c>
      <c r="F17" s="46">
        <v>180000</v>
      </c>
      <c r="G17" s="46">
        <v>330000</v>
      </c>
      <c r="H17" s="46">
        <v>360000</v>
      </c>
    </row>
  </sheetData>
  <scenarios current="2" sqref="C6 C8 C9 C10">
    <scenario name="A" locked="1" count="3" user="Michael Aboagye" comment="Created by Michael Aboagye on 27 08 2024_x000a_Modified by Michael Aboagye on 27 08 2024">
      <inputCells r="C2" val="0.07" numFmtId="9"/>
      <inputCells r="C3" val="72"/>
      <inputCells r="C4" val="160000"/>
    </scenario>
    <scenario name="B" locked="1" count="3" user="Michael Aboagye" comment="Created by Michael Aboagye on 27 08 2024_x000a_Modified by Michael Aboagye on 27 08 2024">
      <inputCells r="C2" val="0.0675" numFmtId="9"/>
      <inputCells r="C3" val="72"/>
      <inputCells r="C4" val="150000"/>
    </scenario>
    <scenario name="C" locked="1" count="3" user="Michael Aboagye" comment="Created by Michael Aboagye on 27 08 2024_x000a_Modified by Michael Aboagye on 27 08 2024">
      <inputCells r="C2" val="0.065" numFmtId="9"/>
      <inputCells r="C3" val="60"/>
      <inputCells r="C4" val="140000"/>
    </scenario>
    <scenario name="D" locked="1" count="3" user="Michael Aboagye" comment="Created by Michael Aboagye on 27 08 2024">
      <inputCells r="C2" val="0.0625" numFmtId="9"/>
      <inputCells r="C3" val="60"/>
      <inputCells r="C4" val="180000"/>
    </scenario>
    <scenario name="E" locked="1" count="3" user="Michael Aboagye" comment="Created by Michael Aboagye on 27 08 2024">
      <inputCells r="C2" val="0.06" numFmtId="9"/>
      <inputCells r="C3" val="48"/>
      <inputCells r="C4" val="330000"/>
    </scenario>
    <scenario name="F" locked="1" count="3" user="Michael Aboagye" comment="Created by Michael Aboagye on 27 08 2024">
      <inputCells r="C2" val="0.0575" numFmtId="9"/>
      <inputCells r="C3" val="48"/>
      <inputCells r="C4" val="360000"/>
    </scenario>
  </scenarios>
  <mergeCells count="2">
    <mergeCell ref="G4:H4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size="45" baseType="lpstr">
      <vt:lpstr>EXAMP.1</vt:lpstr>
      <vt:lpstr>EXAMP.1 SENARIO</vt:lpstr>
      <vt:lpstr>EXAMP2</vt:lpstr>
      <vt:lpstr>EXAMP.2 SENARIO.SUMMARY</vt:lpstr>
      <vt:lpstr>Ex.3 goalseek-No. of months</vt:lpstr>
      <vt:lpstr>Ex.3 goalseek-total2yrinterest</vt:lpstr>
      <vt:lpstr>'Ex.3 goalseek-No. of months'!ann.i.rate</vt:lpstr>
      <vt:lpstr>'Ex.3 goalseek-total2yrinterest'!ann.i.rate</vt:lpstr>
      <vt:lpstr>ann.i.rate</vt:lpstr>
      <vt:lpstr>btmline</vt:lpstr>
      <vt:lpstr>COGS</vt:lpstr>
      <vt:lpstr>'Ex.3 goalseek-No. of months'!cumm.i.1</vt:lpstr>
      <vt:lpstr>'Ex.3 goalseek-total2yrinterest'!cumm.i.1</vt:lpstr>
      <vt:lpstr>cumm.i.1</vt:lpstr>
      <vt:lpstr>'Ex.3 goalseek-No. of months'!cumm.i.2</vt:lpstr>
      <vt:lpstr>'Ex.3 goalseek-total2yrinterest'!cumm.i.2</vt:lpstr>
      <vt:lpstr>cumm.i.2</vt:lpstr>
      <vt:lpstr>'Ex.3 goalseek-No. of months'!cumm.total</vt:lpstr>
      <vt:lpstr>'Ex.3 goalseek-total2yrinterest'!cumm.total</vt:lpstr>
      <vt:lpstr>cumm.total</vt:lpstr>
      <vt:lpstr>Departn</vt:lpstr>
      <vt:lpstr>'Ex.3 goalseek-No. of months'!Interest</vt:lpstr>
      <vt:lpstr>'Ex.3 goalseek-total2yrinterest'!Interest</vt:lpstr>
      <vt:lpstr>EXAMP2!Interest</vt:lpstr>
      <vt:lpstr>Interest</vt:lpstr>
      <vt:lpstr>'Ex.3 goalseek-No. of months'!monthly.payment</vt:lpstr>
      <vt:lpstr>'Ex.3 goalseek-total2yrinterest'!monthly.payment</vt:lpstr>
      <vt:lpstr>monthly.payment</vt:lpstr>
      <vt:lpstr>'Ex.3 goalseek-No. of months'!No._of_periods</vt:lpstr>
      <vt:lpstr>'Ex.3 goalseek-total2yrinterest'!No._of_periods</vt:lpstr>
      <vt:lpstr>No._of_periods</vt:lpstr>
      <vt:lpstr>'Ex.3 goalseek-No. of months'!no.of.periods.months</vt:lpstr>
      <vt:lpstr>'Ex.3 goalseek-total2yrinterest'!no.of.periods.months</vt:lpstr>
      <vt:lpstr>no.of.periods.months</vt:lpstr>
      <vt:lpstr>Operating</vt:lpstr>
      <vt:lpstr>'Ex.3 goalseek-No. of months'!present.value</vt:lpstr>
      <vt:lpstr>'Ex.3 goalseek-total2yrinterest'!present.value</vt:lpstr>
      <vt:lpstr>present.value</vt:lpstr>
      <vt:lpstr>Price</vt:lpstr>
      <vt:lpstr>'Ex.3 goalseek-No. of months'!Principal</vt:lpstr>
      <vt:lpstr>'Ex.3 goalseek-total2yrinterest'!Principal</vt:lpstr>
      <vt:lpstr>Principal</vt:lpstr>
      <vt:lpstr>sales_rev</vt:lpstr>
      <vt:lpstr>VarExp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2015-06-05T18:17:20Z</dcterms:created>
  <dcterms:modified xsi:type="dcterms:W3CDTF">2024-08-29T22:51:31Z</dcterms:modified>
</cp:coreProperties>
</file>