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o/Downloads/EXCEL PROJECT/"/>
    </mc:Choice>
  </mc:AlternateContent>
  <xr:revisionPtr revIDLastSave="0" documentId="13_ncr:1_{98278F9B-7A98-1A4B-A906-39CC6AA0027C}" xr6:coauthVersionLast="47" xr6:coauthVersionMax="47" xr10:uidLastSave="{00000000-0000-0000-0000-000000000000}"/>
  <bookViews>
    <workbookView xWindow="0" yWindow="500" windowWidth="28800" windowHeight="16260" tabRatio="759" firstSheet="3" activeTab="6" xr2:uid="{253495A9-FFE1-4F49-93A4-D4B0F9DE7DAC}"/>
  </bookViews>
  <sheets>
    <sheet name="Sheet1" sheetId="9" r:id="rId1"/>
    <sheet name="Text Functions" sheetId="8" r:id="rId2"/>
    <sheet name="Date Functions" sheetId="5" r:id="rId3"/>
    <sheet name="Aggregation Functions" sheetId="2" r:id="rId4"/>
    <sheet name="Excel Tables" sheetId="7" r:id="rId5"/>
    <sheet name="Logical &amp; Lookup Functions" sheetId="6" r:id="rId6"/>
    <sheet name="LOCATION FOR VLOOKUP" sheetId="10" r:id="rId7"/>
  </sheets>
  <externalReferences>
    <externalReference r:id="rId8"/>
  </externalReferences>
  <definedNames>
    <definedName name="_xlnm._FilterDatabase" localSheetId="5" hidden="1">'Logical &amp; Lookup Functions'!$A$13:$J$37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3" i="6"/>
  <c r="F4" i="6"/>
  <c r="F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14" i="6"/>
  <c r="G14" i="6"/>
  <c r="G25" i="6"/>
  <c r="G15" i="6"/>
  <c r="G16" i="6"/>
  <c r="G17" i="6"/>
  <c r="G18" i="6"/>
  <c r="G19" i="6"/>
  <c r="G20" i="6"/>
  <c r="G21" i="6"/>
  <c r="G22" i="6"/>
  <c r="G23" i="6"/>
  <c r="G24" i="6"/>
  <c r="G26" i="6"/>
  <c r="G27" i="6"/>
  <c r="G28" i="6"/>
  <c r="G29" i="6"/>
  <c r="G30" i="6"/>
  <c r="G31" i="6"/>
  <c r="G32" i="6"/>
  <c r="G33" i="6"/>
  <c r="G34" i="6"/>
  <c r="G35" i="6"/>
  <c r="G36" i="6"/>
  <c r="G37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14" i="6"/>
  <c r="D7" i="6"/>
  <c r="D4" i="6"/>
  <c r="D3" i="6"/>
  <c r="C4" i="6"/>
  <c r="C3" i="6"/>
  <c r="B4" i="6"/>
  <c r="B3" i="6"/>
  <c r="A26" i="5"/>
  <c r="A22" i="5"/>
  <c r="H17" i="5"/>
  <c r="H18" i="5"/>
  <c r="H19" i="5"/>
  <c r="H16" i="5"/>
  <c r="G17" i="5"/>
  <c r="G18" i="5"/>
  <c r="G19" i="5"/>
  <c r="G16" i="5"/>
  <c r="F17" i="5"/>
  <c r="F18" i="5"/>
  <c r="F19" i="5"/>
  <c r="F16" i="5"/>
  <c r="E17" i="5"/>
  <c r="E18" i="5"/>
  <c r="E19" i="5"/>
  <c r="E16" i="5"/>
  <c r="D17" i="5"/>
  <c r="D18" i="5"/>
  <c r="D19" i="5"/>
  <c r="D16" i="5"/>
  <c r="C17" i="5"/>
  <c r="C18" i="5"/>
  <c r="C19" i="5"/>
  <c r="C16" i="5"/>
  <c r="B17" i="5"/>
  <c r="B18" i="5"/>
  <c r="B19" i="5"/>
  <c r="B16" i="5"/>
  <c r="H10" i="5"/>
  <c r="H11" i="5"/>
  <c r="H12" i="5"/>
  <c r="H9" i="5"/>
  <c r="G10" i="5"/>
  <c r="G11" i="5"/>
  <c r="G12" i="5"/>
  <c r="G9" i="5"/>
  <c r="F10" i="5"/>
  <c r="F11" i="5"/>
  <c r="F12" i="5"/>
  <c r="F9" i="5"/>
  <c r="E10" i="5"/>
  <c r="E11" i="5"/>
  <c r="E12" i="5"/>
  <c r="E9" i="5"/>
  <c r="D10" i="5"/>
  <c r="D11" i="5"/>
  <c r="D12" i="5"/>
  <c r="D9" i="5"/>
  <c r="E43" i="8"/>
  <c r="E44" i="8"/>
  <c r="E45" i="8"/>
  <c r="E46" i="8"/>
  <c r="E47" i="8"/>
  <c r="E48" i="8"/>
  <c r="E49" i="8"/>
  <c r="E50" i="8"/>
  <c r="B55" i="8"/>
  <c r="C55" i="8" s="1"/>
  <c r="B56" i="8"/>
  <c r="C56" i="8" s="1"/>
  <c r="B57" i="8"/>
  <c r="C57" i="8" s="1"/>
  <c r="B58" i="8"/>
  <c r="C58" i="8" s="1"/>
  <c r="B59" i="8"/>
  <c r="C59" i="8" s="1"/>
  <c r="C17" i="2"/>
  <c r="D17" i="2"/>
  <c r="E17" i="2"/>
  <c r="F17" i="2"/>
  <c r="G17" i="2"/>
  <c r="B17" i="2"/>
  <c r="C16" i="2"/>
  <c r="D16" i="2"/>
  <c r="E16" i="2"/>
  <c r="F16" i="2"/>
  <c r="G16" i="2"/>
  <c r="B16" i="2"/>
  <c r="C15" i="2"/>
  <c r="D15" i="2"/>
  <c r="E15" i="2"/>
  <c r="F15" i="2"/>
  <c r="G15" i="2"/>
  <c r="B15" i="2"/>
  <c r="C14" i="2"/>
  <c r="D14" i="2"/>
  <c r="E14" i="2"/>
  <c r="F14" i="2"/>
  <c r="G14" i="2"/>
  <c r="B14" i="2"/>
  <c r="C13" i="2"/>
  <c r="D13" i="2"/>
  <c r="E13" i="2"/>
  <c r="F13" i="2"/>
  <c r="G13" i="2"/>
  <c r="B13" i="2"/>
  <c r="C12" i="2"/>
  <c r="D12" i="2"/>
  <c r="E12" i="2"/>
  <c r="F12" i="2"/>
  <c r="G12" i="2"/>
  <c r="B12" i="2"/>
  <c r="C11" i="2"/>
  <c r="D11" i="2"/>
  <c r="E11" i="2"/>
  <c r="F11" i="2"/>
  <c r="G11" i="2"/>
  <c r="B11" i="2"/>
  <c r="C10" i="5"/>
  <c r="C11" i="5"/>
  <c r="C12" i="5"/>
  <c r="C9" i="5"/>
  <c r="B4" i="5"/>
  <c r="B3" i="5"/>
  <c r="G44" i="8"/>
  <c r="G45" i="8"/>
  <c r="G46" i="8"/>
  <c r="G47" i="8"/>
  <c r="G48" i="8"/>
  <c r="G49" i="8"/>
  <c r="G50" i="8"/>
  <c r="G43" i="8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43" i="8"/>
  <c r="F43" i="8" s="1"/>
  <c r="C44" i="8"/>
  <c r="C45" i="8"/>
  <c r="C46" i="8"/>
  <c r="C47" i="8"/>
  <c r="C48" i="8"/>
  <c r="C49" i="8"/>
  <c r="C50" i="8"/>
  <c r="C43" i="8"/>
  <c r="B34" i="8"/>
  <c r="B35" i="8"/>
  <c r="B36" i="8"/>
  <c r="B37" i="8"/>
  <c r="B33" i="8"/>
  <c r="B24" i="8"/>
  <c r="B25" i="8"/>
  <c r="B26" i="8"/>
  <c r="B27" i="8"/>
  <c r="B28" i="8"/>
  <c r="B29" i="8"/>
  <c r="B23" i="8"/>
  <c r="B16" i="8"/>
  <c r="B17" i="8"/>
  <c r="B18" i="8"/>
  <c r="B19" i="8"/>
  <c r="B15" i="8"/>
  <c r="D58" i="8" l="1"/>
  <c r="D57" i="8"/>
  <c r="D59" i="8"/>
  <c r="D56" i="8"/>
  <c r="D55" i="8"/>
</calcChain>
</file>

<file path=xl/sharedStrings.xml><?xml version="1.0" encoding="utf-8"?>
<sst xmlns="http://schemas.openxmlformats.org/spreadsheetml/2006/main" count="399" uniqueCount="252">
  <si>
    <t>timothy.odubanjo@careerinsights.tv</t>
  </si>
  <si>
    <t>sandra.malanda@careerinsights.tv</t>
  </si>
  <si>
    <t>oladimeji.mayowa@careerinsights.tv</t>
  </si>
  <si>
    <t>lauren.eze@careerinsights.tv</t>
  </si>
  <si>
    <t>imaobong.etukafia@careerinsights.tv</t>
  </si>
  <si>
    <t>TEXT_TO_COLUMNS</t>
  </si>
  <si>
    <t>_x0014_VELCADE</t>
  </si>
  <si>
    <t>_x0014_LEUSTATIN</t>
  </si>
  <si>
    <t xml:space="preserve">   Copiers and Fax   </t>
  </si>
  <si>
    <t>Binders and Binder     Accessories</t>
  </si>
  <si>
    <t xml:space="preserve">      Computer Peripherals</t>
  </si>
  <si>
    <t>_x0014_CONCERTA</t>
  </si>
  <si>
    <t>Chairs     &amp; Chairmats</t>
  </si>
  <si>
    <t>_x0014_PARIET</t>
  </si>
  <si>
    <t xml:space="preserve"> Bookcases</t>
  </si>
  <si>
    <t>_x0014_PROGRAF</t>
  </si>
  <si>
    <t>SUBSTITUTE</t>
  </si>
  <si>
    <t>RESULT</t>
  </si>
  <si>
    <t>TRIM</t>
  </si>
  <si>
    <t>CLEAN</t>
  </si>
  <si>
    <t>Copiers and Fax</t>
  </si>
  <si>
    <t>Computer Peripherals</t>
  </si>
  <si>
    <t>Chairs &amp; Chairmats</t>
  </si>
  <si>
    <t>Bookcases</t>
  </si>
  <si>
    <t>Binders and Binder Accessories</t>
  </si>
  <si>
    <t>Appliances</t>
  </si>
  <si>
    <t>June</t>
  </si>
  <si>
    <t>May</t>
  </si>
  <si>
    <t>April</t>
  </si>
  <si>
    <t>March</t>
  </si>
  <si>
    <t>February</t>
  </si>
  <si>
    <t>January</t>
  </si>
  <si>
    <t>Product</t>
  </si>
  <si>
    <t>TEXT</t>
  </si>
  <si>
    <t>Athlete</t>
  </si>
  <si>
    <t>Endorsements</t>
  </si>
  <si>
    <t>Sport</t>
  </si>
  <si>
    <t>LeBron James</t>
  </si>
  <si>
    <t>Basketball</t>
  </si>
  <si>
    <t>Kobe Bryant</t>
  </si>
  <si>
    <t>Derrick Rose</t>
  </si>
  <si>
    <t>Kevin Durant</t>
  </si>
  <si>
    <t>Dwyane Wade</t>
  </si>
  <si>
    <t>Roger Federer</t>
  </si>
  <si>
    <t>Tennis</t>
  </si>
  <si>
    <t>Rafael Nadal</t>
  </si>
  <si>
    <t>Carmelo Anthony</t>
  </si>
  <si>
    <t>Amar'e Stoudemire</t>
  </si>
  <si>
    <t>Dwight Howard</t>
  </si>
  <si>
    <t>Novak Djokovic</t>
  </si>
  <si>
    <t>Maria Sharapova</t>
  </si>
  <si>
    <t>Chris Paul</t>
  </si>
  <si>
    <t>Li Na</t>
  </si>
  <si>
    <t>Dirk Nowitzki</t>
  </si>
  <si>
    <t>Blake Griffin</t>
  </si>
  <si>
    <t>Joe Johnson</t>
  </si>
  <si>
    <t>Serena Williams</t>
  </si>
  <si>
    <t>Chris Bosh</t>
  </si>
  <si>
    <t>Pau Gasol</t>
  </si>
  <si>
    <t>Deron Williams</t>
  </si>
  <si>
    <t>Russell Westbrook</t>
  </si>
  <si>
    <t>Zach Randolph</t>
  </si>
  <si>
    <t>Rudy Gay</t>
  </si>
  <si>
    <t>Cities</t>
  </si>
  <si>
    <t>CAMPINA GRANDE</t>
  </si>
  <si>
    <t>NATAL</t>
  </si>
  <si>
    <t>BELÉM</t>
  </si>
  <si>
    <t>JOÃO PESSOA</t>
  </si>
  <si>
    <t>CASTANHAL</t>
  </si>
  <si>
    <t>MARANGUAPE</t>
  </si>
  <si>
    <t>Country</t>
  </si>
  <si>
    <t>Brazil</t>
  </si>
  <si>
    <t>South Africa</t>
  </si>
  <si>
    <t>Ceará</t>
  </si>
  <si>
    <t>Proper</t>
  </si>
  <si>
    <t>Concatenate</t>
  </si>
  <si>
    <t>LEN</t>
  </si>
  <si>
    <t>First Name</t>
  </si>
  <si>
    <t>Last Name</t>
  </si>
  <si>
    <t>Domain</t>
  </si>
  <si>
    <t>UPPER</t>
  </si>
  <si>
    <t>LOWER</t>
  </si>
  <si>
    <t>LEFT</t>
  </si>
  <si>
    <t>RIGHT</t>
  </si>
  <si>
    <t>PROPER, CONCANTENATE, LEN, UPPER, LOWER</t>
  </si>
  <si>
    <t>DAYS</t>
  </si>
  <si>
    <t>DAYS360</t>
  </si>
  <si>
    <t>EDATE</t>
  </si>
  <si>
    <t>EOMONTH</t>
  </si>
  <si>
    <t>NOW: Get the current date and time</t>
  </si>
  <si>
    <t>Start Date</t>
  </si>
  <si>
    <t>End Date</t>
  </si>
  <si>
    <t>Diff in Months</t>
  </si>
  <si>
    <t>Diff in years</t>
  </si>
  <si>
    <t>DateText</t>
  </si>
  <si>
    <t>DateValue</t>
  </si>
  <si>
    <t>1 Nov 2019</t>
  </si>
  <si>
    <t>Month</t>
  </si>
  <si>
    <t>Difference between dates (DATEDIF: Get days, months, or years between two dates, DAYS, DAYS360, NETWORKDAYS, NETWORKDAYS.INTL)</t>
  </si>
  <si>
    <t>WeekDay</t>
  </si>
  <si>
    <t>WeekNum</t>
  </si>
  <si>
    <t>Year</t>
  </si>
  <si>
    <t>DATEVALUE, MONTH, YEAR, WEEKDAY, WEEKNUM, ISOWeekNum, EDATE, EOMONTH</t>
  </si>
  <si>
    <t>COUNTIF</t>
  </si>
  <si>
    <t>SUMIF</t>
  </si>
  <si>
    <t>DateDif: (StartDate, EndDate, Method{"d" - days, "m" - months, "y" - years})</t>
  </si>
  <si>
    <t>TODAY: Get the current date (CTRL ;)</t>
  </si>
  <si>
    <t>Sample Date</t>
  </si>
  <si>
    <t>Althete's City Location</t>
  </si>
  <si>
    <t>(VLOOKUP)</t>
  </si>
  <si>
    <t>(IF)</t>
  </si>
  <si>
    <t>Athlete Class</t>
  </si>
  <si>
    <t>Athlete Grade</t>
  </si>
  <si>
    <t>Popularity Scale</t>
  </si>
  <si>
    <t>(IF &amp; AND)</t>
  </si>
  <si>
    <t>(IF &amp; OR)</t>
  </si>
  <si>
    <t>(Nested IF)</t>
  </si>
  <si>
    <t>Earnings Grade</t>
  </si>
  <si>
    <t>SUM, COUNT, COUNTA, MAX, MIN, AVERAGE, SUBTOTAL</t>
  </si>
  <si>
    <t>COUNTIFS</t>
  </si>
  <si>
    <t>LAGOS</t>
  </si>
  <si>
    <t>Nigeria</t>
  </si>
  <si>
    <t>PARIS</t>
  </si>
  <si>
    <t>France</t>
  </si>
  <si>
    <t>NETWORKDAYS</t>
  </si>
  <si>
    <t>DATEDIF</t>
  </si>
  <si>
    <t>2 Apr 2020</t>
  </si>
  <si>
    <t>18 Jul 2022</t>
  </si>
  <si>
    <t>28 Dec 1996</t>
  </si>
  <si>
    <t>Names</t>
  </si>
  <si>
    <t>Identify &amp; Remove Duplicates</t>
  </si>
  <si>
    <t>AVERAGEIF</t>
  </si>
  <si>
    <t>DATE</t>
  </si>
  <si>
    <t>DATE: Create a valid date from year, month, and day in the right format</t>
  </si>
  <si>
    <t>can also use FIND &amp; REPLACE tool</t>
  </si>
  <si>
    <t>SUMIFS</t>
  </si>
  <si>
    <t>Count of Athletes per Sport</t>
  </si>
  <si>
    <t>Total 2020 Pay per Sport</t>
  </si>
  <si>
    <t>Avg Bonus per Sport</t>
  </si>
  <si>
    <t>Count athlethes with &gt;avg Bonus per Sport</t>
  </si>
  <si>
    <t>Total 2020 Pay for athletes with &gt;avg Bonus per Sport</t>
  </si>
  <si>
    <t>Version 1.0</t>
  </si>
  <si>
    <t>Version 1.1</t>
  </si>
  <si>
    <t>Version 1.2</t>
  </si>
  <si>
    <t>Version 1.3</t>
  </si>
  <si>
    <t>Version 1.4</t>
  </si>
  <si>
    <t>2020 Pay (M)</t>
  </si>
  <si>
    <t>Bonus (M)</t>
  </si>
  <si>
    <t>sandra.malanda</t>
  </si>
  <si>
    <t>careerinsights.tv</t>
  </si>
  <si>
    <t>imaobong.etukafia</t>
  </si>
  <si>
    <t>lauren.eze</t>
  </si>
  <si>
    <t>oladimeji.mayowa</t>
  </si>
  <si>
    <t>timothy.odubanjo</t>
  </si>
  <si>
    <t>sandra</t>
  </si>
  <si>
    <t>malanda</t>
  </si>
  <si>
    <t>imaobong</t>
  </si>
  <si>
    <t>etukafia</t>
  </si>
  <si>
    <t>lauren</t>
  </si>
  <si>
    <t>eze</t>
  </si>
  <si>
    <t>oladimeji</t>
  </si>
  <si>
    <t>mayowa</t>
  </si>
  <si>
    <t>timothy</t>
  </si>
  <si>
    <t>odubanjo</t>
  </si>
  <si>
    <t>SUM</t>
  </si>
  <si>
    <t>COUNT</t>
  </si>
  <si>
    <t>COUNTA</t>
  </si>
  <si>
    <t>MAX</t>
  </si>
  <si>
    <t>MIN</t>
  </si>
  <si>
    <t>AVERAGE</t>
  </si>
  <si>
    <t>BOY</t>
  </si>
  <si>
    <t>GIRL</t>
  </si>
  <si>
    <t>SUBTOTAL AVERAGE</t>
  </si>
  <si>
    <t>AVERAGE 2020 PAY</t>
  </si>
  <si>
    <t>NAME</t>
  </si>
  <si>
    <t>LOCATION</t>
  </si>
  <si>
    <t>New York</t>
  </si>
  <si>
    <t>New Jersey</t>
  </si>
  <si>
    <t>Washington</t>
  </si>
  <si>
    <t>Sydney</t>
  </si>
  <si>
    <t>Kemi Lawal</t>
  </si>
  <si>
    <t>Lagos</t>
  </si>
  <si>
    <t>Anthony Joshua</t>
  </si>
  <si>
    <t>London</t>
  </si>
  <si>
    <t>Stephen Richards</t>
  </si>
  <si>
    <t>Marcus Rashford</t>
  </si>
  <si>
    <t>Jake Gyllenhall</t>
  </si>
  <si>
    <t>Carlifornia</t>
  </si>
  <si>
    <t>Los Angeles</t>
  </si>
  <si>
    <t>Zenith</t>
  </si>
  <si>
    <t>Beijin</t>
  </si>
  <si>
    <t>Texas</t>
  </si>
  <si>
    <t>Michael Jordan</t>
  </si>
  <si>
    <t>Johannessburg</t>
  </si>
  <si>
    <t>Diwght York</t>
  </si>
  <si>
    <t>Jamaica</t>
  </si>
  <si>
    <t>Ferdy Adimefe</t>
  </si>
  <si>
    <t>Oreoluwa Odunewu</t>
  </si>
  <si>
    <t>Toronto</t>
  </si>
  <si>
    <t>Victor Adeniran</t>
  </si>
  <si>
    <t>Maryland</t>
  </si>
  <si>
    <t>Beirut</t>
  </si>
  <si>
    <t>Steve Curry</t>
  </si>
  <si>
    <t>Micher Schummer</t>
  </si>
  <si>
    <t>Rosevelt Herb</t>
  </si>
  <si>
    <t>Wigs Ogbs</t>
  </si>
  <si>
    <t>Chima Anazodie</t>
  </si>
  <si>
    <t>Abuja</t>
  </si>
  <si>
    <t>Putin Fuch</t>
  </si>
  <si>
    <t>Moscow</t>
  </si>
  <si>
    <t>Lewis Hamilton</t>
  </si>
  <si>
    <t>Paris</t>
  </si>
  <si>
    <t>Jack Ma</t>
  </si>
  <si>
    <t>Hon Kong</t>
  </si>
  <si>
    <t>Royer Khaleeisi</t>
  </si>
  <si>
    <t>Zodd Fost</t>
  </si>
  <si>
    <t>Rivers</t>
  </si>
  <si>
    <t>Lika Manuc</t>
  </si>
  <si>
    <t>Williamson Adamson</t>
  </si>
  <si>
    <t>Accra</t>
  </si>
  <si>
    <t>Roger Tylenha</t>
  </si>
  <si>
    <t>Reywi Colson</t>
  </si>
  <si>
    <t>Missisuaga</t>
  </si>
  <si>
    <t>Paris Faris</t>
  </si>
  <si>
    <t>Baltimore</t>
  </si>
  <si>
    <t>Leke Alder</t>
  </si>
  <si>
    <t>Micheal Cooper</t>
  </si>
  <si>
    <t>Mastoff Relebe</t>
  </si>
  <si>
    <t>Kid Lopel</t>
  </si>
  <si>
    <t>Sawa Mawa</t>
  </si>
  <si>
    <t>Redemption Ebere</t>
  </si>
  <si>
    <t>Sikiru Shindodo</t>
  </si>
  <si>
    <t>Frank Thompson</t>
  </si>
  <si>
    <t>Bode Roberts</t>
  </si>
  <si>
    <t>MAryland</t>
  </si>
  <si>
    <t>Titi Bello</t>
  </si>
  <si>
    <t>Wale</t>
  </si>
  <si>
    <t>Onome Alagolo</t>
  </si>
  <si>
    <t>Vancouver</t>
  </si>
  <si>
    <t>Ife mohammed</t>
  </si>
  <si>
    <t>Ohio</t>
  </si>
  <si>
    <t>Montreal</t>
  </si>
  <si>
    <t>Aliya Liah</t>
  </si>
  <si>
    <t>Cotonou</t>
  </si>
  <si>
    <t>Micheal Clarke</t>
  </si>
  <si>
    <t>Kosnet Gyuipin</t>
  </si>
  <si>
    <t>Roman Rashit</t>
  </si>
  <si>
    <t>Assad rausel</t>
  </si>
  <si>
    <t>Base Lina</t>
  </si>
  <si>
    <t>Indonesia</t>
  </si>
  <si>
    <t>Ragabomi Anuolu</t>
  </si>
  <si>
    <t>James Recce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</si>
</sst>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m/d/yy\ h:mm\ AM/PM;@"/>
    <numFmt numFmtId="165" formatCode="\$#,##0.0,,&quot;M&quot;"/>
    <numFmt numFmtId="166" formatCode="#,##0.00\ [$₦-467]"/>
    <numFmt numFmtId="167" formatCode="yyyy\-mm\-dd;@"/>
    <numFmt numFmtId="168" formatCode="[$$-409]#,##0.0"/>
    <numFmt numFmtId="169" formatCode="[$-809]dd\ mmmm\ 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i/>
      <u/>
      <sz val="10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Border="1"/>
    <xf numFmtId="0" fontId="0" fillId="2" borderId="1" xfId="0" applyFill="1" applyBorder="1"/>
    <xf numFmtId="14" fontId="0" fillId="0" borderId="1" xfId="0" quotePrefix="1" applyNumberFormat="1" applyBorder="1"/>
    <xf numFmtId="14" fontId="0" fillId="0" borderId="0" xfId="0" quotePrefix="1" applyNumberFormat="1" applyBorder="1"/>
    <xf numFmtId="0" fontId="0" fillId="0" borderId="1" xfId="0" applyNumberFormat="1" applyBorder="1"/>
    <xf numFmtId="0" fontId="0" fillId="0" borderId="1" xfId="0" quotePrefix="1" applyNumberFormat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" fontId="0" fillId="0" borderId="1" xfId="0" applyNumberFormat="1" applyBorder="1"/>
    <xf numFmtId="0" fontId="1" fillId="0" borderId="0" xfId="0" applyFont="1" applyFill="1" applyBorder="1"/>
    <xf numFmtId="0" fontId="3" fillId="0" borderId="0" xfId="0" applyFont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center"/>
    </xf>
    <xf numFmtId="0" fontId="8" fillId="0" borderId="0" xfId="0" quotePrefix="1" applyFont="1"/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165" fontId="8" fillId="0" borderId="0" xfId="0" applyNumberFormat="1" applyFont="1"/>
    <xf numFmtId="14" fontId="0" fillId="5" borderId="0" xfId="0" applyNumberFormat="1" applyFill="1" applyBorder="1"/>
    <xf numFmtId="0" fontId="0" fillId="5" borderId="0" xfId="0" applyFill="1" applyBorder="1"/>
    <xf numFmtId="0" fontId="0" fillId="5" borderId="0" xfId="0" applyFill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166" fontId="0" fillId="0" borderId="0" xfId="0" applyNumberFormat="1"/>
    <xf numFmtId="167" fontId="0" fillId="0" borderId="1" xfId="0" quotePrefix="1" applyNumberFormat="1" applyBorder="1"/>
    <xf numFmtId="22" fontId="0" fillId="0" borderId="1" xfId="0" applyNumberFormat="1" applyBorder="1"/>
    <xf numFmtId="165" fontId="10" fillId="0" borderId="0" xfId="0" applyNumberFormat="1" applyFont="1"/>
    <xf numFmtId="168" fontId="8" fillId="0" borderId="0" xfId="0" applyNumberFormat="1" applyFont="1"/>
    <xf numFmtId="0" fontId="0" fillId="3" borderId="1" xfId="0" applyFill="1" applyBorder="1"/>
    <xf numFmtId="0" fontId="0" fillId="4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1" fillId="2" borderId="1" xfId="0" applyFont="1" applyFill="1" applyBorder="1"/>
    <xf numFmtId="16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1" fillId="0" borderId="0" xfId="0" applyFont="1" applyAlignment="1">
      <alignment horizontal="center"/>
    </xf>
    <xf numFmtId="168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0</xdr:rowOff>
    </xdr:from>
    <xdr:to>
      <xdr:col>10</xdr:col>
      <xdr:colOff>241300</xdr:colOff>
      <xdr:row>9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FC1478-CC2B-8F48-A934-260F1935E3C3}"/>
            </a:ext>
          </a:extLst>
        </xdr:cNvPr>
        <xdr:cNvSpPr txBox="1"/>
      </xdr:nvSpPr>
      <xdr:spPr>
        <a:xfrm>
          <a:off x="6115050" y="0"/>
          <a:ext cx="4381500" cy="223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/>
            <a:t>Conditions</a:t>
          </a:r>
        </a:p>
        <a:p>
          <a:r>
            <a:rPr lang="en-GB" sz="900"/>
            <a:t>1. Earning Grade</a:t>
          </a:r>
        </a:p>
        <a:p>
          <a:r>
            <a:rPr lang="en-GB" sz="900"/>
            <a:t>Earning above or below the Average 2020 Pay</a:t>
          </a:r>
        </a:p>
        <a:p>
          <a:endParaRPr lang="en-GB" sz="900"/>
        </a:p>
        <a:p>
          <a:r>
            <a:rPr lang="en-GB" sz="900"/>
            <a:t>2. Athlete Class</a:t>
          </a:r>
        </a:p>
        <a:p>
          <a:r>
            <a:rPr lang="en-GB" sz="900"/>
            <a:t>Those whose Bonus&gt; $15M and Endorsement &gt; 15 are ELITES, others are REGULAR</a:t>
          </a:r>
        </a:p>
        <a:p>
          <a:endParaRPr lang="en-GB" sz="900"/>
        </a:p>
        <a:p>
          <a:r>
            <a:rPr lang="en-GB" sz="900"/>
            <a:t>3. Popularity Scale</a:t>
          </a:r>
        </a:p>
        <a:p>
          <a:r>
            <a:rPr lang="en-GB" sz="900"/>
            <a:t>Those whose Bonus&gt; $15M or Endorsement &gt; 20 are POPULAR, others are NON-POPULAR</a:t>
          </a:r>
        </a:p>
        <a:p>
          <a:endParaRPr lang="en-GB" sz="900"/>
        </a:p>
        <a:p>
          <a:r>
            <a:rPr lang="en-GB" sz="900"/>
            <a:t>4. Athlete Grade (based on pay)</a:t>
          </a:r>
        </a:p>
        <a:p>
          <a:r>
            <a:rPr lang="en-GB" sz="900"/>
            <a:t>&lt; $20M - D</a:t>
          </a:r>
        </a:p>
        <a:p>
          <a:r>
            <a:rPr lang="en-GB" sz="900"/>
            <a:t>&lt;= $40M - C</a:t>
          </a:r>
        </a:p>
        <a:p>
          <a:r>
            <a:rPr lang="en-GB" sz="900"/>
            <a:t>&lt; $50M - B</a:t>
          </a:r>
        </a:p>
        <a:p>
          <a:r>
            <a:rPr lang="en-GB" sz="900"/>
            <a:t>&gt;= $50M - 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o/Downloads/LOCATION%20DATA.xlsx%20-%20Sheet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DATA.xlsx - Sheet2"/>
    </sheetNames>
    <sheetDataSet>
      <sheetData sheetId="0">
        <row r="1">
          <cell r="A1" t="str">
            <v>NAME</v>
          </cell>
          <cell r="B1" t="str">
            <v>LOCATION</v>
          </cell>
        </row>
        <row r="2">
          <cell r="A2" t="str">
            <v>Dirk Nowitzki</v>
          </cell>
          <cell r="B2" t="str">
            <v>New York</v>
          </cell>
        </row>
        <row r="3">
          <cell r="A3" t="str">
            <v>Deron Williams</v>
          </cell>
          <cell r="B3" t="str">
            <v>New Jersey</v>
          </cell>
        </row>
        <row r="4">
          <cell r="A4" t="str">
            <v>Kevin Durant</v>
          </cell>
          <cell r="B4" t="str">
            <v>Washington</v>
          </cell>
        </row>
        <row r="5">
          <cell r="A5" t="str">
            <v>Zach Randolph</v>
          </cell>
          <cell r="B5" t="str">
            <v>Sydney</v>
          </cell>
        </row>
        <row r="6">
          <cell r="A6" t="str">
            <v>Kemi Lawal</v>
          </cell>
          <cell r="B6" t="str">
            <v>Lagos</v>
          </cell>
        </row>
        <row r="7">
          <cell r="A7" t="str">
            <v>Anthony Joshua</v>
          </cell>
          <cell r="B7" t="str">
            <v>London</v>
          </cell>
        </row>
        <row r="8">
          <cell r="A8" t="str">
            <v>Stephen Richards</v>
          </cell>
          <cell r="B8" t="str">
            <v>London</v>
          </cell>
        </row>
        <row r="9">
          <cell r="A9" t="str">
            <v>Marcus Rashford</v>
          </cell>
          <cell r="B9" t="str">
            <v>London</v>
          </cell>
        </row>
        <row r="10">
          <cell r="A10" t="str">
            <v>Jake Gyllenhall</v>
          </cell>
          <cell r="B10" t="str">
            <v>Carlifornia</v>
          </cell>
        </row>
        <row r="11">
          <cell r="A11" t="str">
            <v>Novak Djokovic</v>
          </cell>
          <cell r="B11" t="str">
            <v>Los Angeles</v>
          </cell>
        </row>
        <row r="12">
          <cell r="A12" t="str">
            <v>Maria Sharapova</v>
          </cell>
          <cell r="B12" t="str">
            <v>Zenith</v>
          </cell>
        </row>
        <row r="13">
          <cell r="A13" t="str">
            <v>Chris Paul</v>
          </cell>
          <cell r="B13" t="str">
            <v>Beijin</v>
          </cell>
        </row>
        <row r="14">
          <cell r="A14" t="str">
            <v>Joe Johnson</v>
          </cell>
          <cell r="B14" t="str">
            <v>Texas</v>
          </cell>
        </row>
        <row r="15">
          <cell r="A15" t="str">
            <v>Michael Jordan</v>
          </cell>
          <cell r="B15" t="str">
            <v>Johannessburg</v>
          </cell>
        </row>
        <row r="16">
          <cell r="A16" t="str">
            <v>Diwght York</v>
          </cell>
          <cell r="B16" t="str">
            <v>Jamaica</v>
          </cell>
        </row>
        <row r="17">
          <cell r="A17" t="str">
            <v>Ferdy Adimefe</v>
          </cell>
          <cell r="B17" t="str">
            <v>Lagos</v>
          </cell>
        </row>
        <row r="18">
          <cell r="A18" t="str">
            <v>Oreoluwa Odunewu</v>
          </cell>
          <cell r="B18" t="str">
            <v>Toronto</v>
          </cell>
        </row>
        <row r="19">
          <cell r="A19" t="str">
            <v>Victor Adeniran</v>
          </cell>
          <cell r="B19" t="str">
            <v>Maryland</v>
          </cell>
        </row>
        <row r="20">
          <cell r="A20" t="str">
            <v>Kevin Durant</v>
          </cell>
          <cell r="B20" t="str">
            <v>Beirut</v>
          </cell>
        </row>
        <row r="21">
          <cell r="A21" t="str">
            <v>Steve Curry</v>
          </cell>
          <cell r="B21" t="str">
            <v>Los Angeles</v>
          </cell>
        </row>
        <row r="22">
          <cell r="A22" t="str">
            <v>Micher Schummer</v>
          </cell>
          <cell r="B22" t="str">
            <v>New York</v>
          </cell>
        </row>
        <row r="23">
          <cell r="A23" t="str">
            <v>Rosevelt Herb</v>
          </cell>
          <cell r="B23" t="str">
            <v>New York</v>
          </cell>
        </row>
        <row r="24">
          <cell r="A24" t="str">
            <v>Wigs Ogbs</v>
          </cell>
          <cell r="B24" t="str">
            <v>Texas</v>
          </cell>
        </row>
        <row r="25">
          <cell r="A25" t="str">
            <v>Chima Anazodie</v>
          </cell>
          <cell r="B25" t="str">
            <v>Abuja</v>
          </cell>
        </row>
        <row r="26">
          <cell r="A26" t="str">
            <v>Putin Fuch</v>
          </cell>
          <cell r="B26" t="str">
            <v>Moscow</v>
          </cell>
        </row>
        <row r="27">
          <cell r="A27" t="str">
            <v>Lewis Hamilton</v>
          </cell>
          <cell r="B27" t="str">
            <v>Paris</v>
          </cell>
        </row>
        <row r="28">
          <cell r="A28" t="str">
            <v>Jack Ma</v>
          </cell>
          <cell r="B28" t="str">
            <v>Hon Kong</v>
          </cell>
        </row>
        <row r="29">
          <cell r="A29" t="str">
            <v>Royer Khaleeisi</v>
          </cell>
          <cell r="B29" t="str">
            <v>Paris</v>
          </cell>
        </row>
        <row r="30">
          <cell r="A30" t="str">
            <v>Zodd Fost</v>
          </cell>
          <cell r="B30" t="str">
            <v>Rivers</v>
          </cell>
        </row>
        <row r="31">
          <cell r="A31" t="str">
            <v>Lika Manuc</v>
          </cell>
          <cell r="B31" t="str">
            <v>Sydney</v>
          </cell>
        </row>
        <row r="32">
          <cell r="A32" t="str">
            <v>Williamson Adamson</v>
          </cell>
          <cell r="B32" t="str">
            <v>Accra</v>
          </cell>
        </row>
        <row r="33">
          <cell r="A33" t="str">
            <v>Roger Tylenha</v>
          </cell>
          <cell r="B33" t="str">
            <v>Toronto</v>
          </cell>
        </row>
        <row r="34">
          <cell r="A34" t="str">
            <v>Reywi Colson</v>
          </cell>
          <cell r="B34" t="str">
            <v>Missisuaga</v>
          </cell>
        </row>
        <row r="35">
          <cell r="A35" t="str">
            <v>Paris Faris</v>
          </cell>
          <cell r="B35" t="str">
            <v>Baltimore</v>
          </cell>
        </row>
        <row r="36">
          <cell r="A36" t="str">
            <v>Leke Alder</v>
          </cell>
          <cell r="B36" t="str">
            <v>Abuja</v>
          </cell>
        </row>
        <row r="37">
          <cell r="A37" t="str">
            <v>Micheal Cooper</v>
          </cell>
          <cell r="B37" t="str">
            <v>Accra</v>
          </cell>
        </row>
        <row r="38">
          <cell r="A38" t="str">
            <v>Mastoff Relebe</v>
          </cell>
          <cell r="B38" t="str">
            <v>Texas</v>
          </cell>
        </row>
        <row r="39">
          <cell r="A39" t="str">
            <v>Kid Lopel</v>
          </cell>
          <cell r="B39" t="str">
            <v>Paris</v>
          </cell>
        </row>
        <row r="40">
          <cell r="A40" t="str">
            <v>Sawa Mawa</v>
          </cell>
          <cell r="B40" t="str">
            <v>Hon Kong</v>
          </cell>
        </row>
        <row r="41">
          <cell r="A41" t="str">
            <v>Redemption Ebere</v>
          </cell>
          <cell r="B41" t="str">
            <v>Paris</v>
          </cell>
        </row>
        <row r="42">
          <cell r="A42" t="str">
            <v>Sikiru Shindodo</v>
          </cell>
          <cell r="B42" t="str">
            <v>Sydney</v>
          </cell>
        </row>
        <row r="43">
          <cell r="A43" t="str">
            <v>Frank Thompson</v>
          </cell>
          <cell r="B43" t="str">
            <v>Lagos</v>
          </cell>
        </row>
        <row r="44">
          <cell r="A44" t="str">
            <v>Serena Williams</v>
          </cell>
          <cell r="B44" t="str">
            <v>Lagos</v>
          </cell>
        </row>
        <row r="45">
          <cell r="A45" t="str">
            <v>Chris Bosh</v>
          </cell>
          <cell r="B45" t="str">
            <v>Abuja</v>
          </cell>
        </row>
        <row r="46">
          <cell r="A46" t="str">
            <v>Pau Gasol</v>
          </cell>
          <cell r="B46" t="str">
            <v>Lagos</v>
          </cell>
        </row>
        <row r="47">
          <cell r="A47" t="str">
            <v>Bode Roberts</v>
          </cell>
          <cell r="B47" t="str">
            <v>MAryland</v>
          </cell>
        </row>
        <row r="48">
          <cell r="A48" t="str">
            <v>Titi Bello</v>
          </cell>
          <cell r="B48" t="str">
            <v>Lagos</v>
          </cell>
        </row>
        <row r="49">
          <cell r="A49" t="str">
            <v>Wale</v>
          </cell>
          <cell r="B49" t="str">
            <v>Lagos</v>
          </cell>
        </row>
        <row r="50">
          <cell r="A50" t="str">
            <v>Roger Federer</v>
          </cell>
          <cell r="B50" t="str">
            <v>Carlifornia</v>
          </cell>
        </row>
        <row r="51">
          <cell r="A51" t="str">
            <v>Onome Alagolo</v>
          </cell>
          <cell r="B51" t="str">
            <v>Vancouver</v>
          </cell>
        </row>
        <row r="52">
          <cell r="A52" t="str">
            <v>Ife mohammed</v>
          </cell>
          <cell r="B52" t="str">
            <v>Accra</v>
          </cell>
        </row>
        <row r="53">
          <cell r="A53" t="str">
            <v>Rafael Nadal</v>
          </cell>
          <cell r="B53" t="str">
            <v>Texas</v>
          </cell>
        </row>
        <row r="54">
          <cell r="A54" t="str">
            <v>Carmelo Anthony</v>
          </cell>
          <cell r="B54" t="str">
            <v>Carlifornia</v>
          </cell>
        </row>
        <row r="55">
          <cell r="A55" t="str">
            <v>Amar'e Stoudemire</v>
          </cell>
          <cell r="B55" t="str">
            <v>Washington</v>
          </cell>
        </row>
        <row r="56">
          <cell r="A56" t="str">
            <v>Dwight Howard</v>
          </cell>
          <cell r="B56" t="str">
            <v>Abuja</v>
          </cell>
        </row>
        <row r="57">
          <cell r="A57" t="str">
            <v>Dwyane Wade</v>
          </cell>
          <cell r="B57" t="str">
            <v>Missisuaga</v>
          </cell>
        </row>
        <row r="58">
          <cell r="A58" t="str">
            <v>Li Na</v>
          </cell>
          <cell r="B58" t="str">
            <v>Baltimore</v>
          </cell>
        </row>
        <row r="59">
          <cell r="A59" t="str">
            <v>Rudy Gay</v>
          </cell>
          <cell r="B59" t="str">
            <v>Ohio</v>
          </cell>
        </row>
        <row r="60">
          <cell r="A60" t="str">
            <v>Blake Griffin</v>
          </cell>
          <cell r="B60" t="str">
            <v>Montreal</v>
          </cell>
        </row>
        <row r="61">
          <cell r="A61" t="str">
            <v>Russell Westbrook</v>
          </cell>
          <cell r="B61" t="str">
            <v>New Jersey</v>
          </cell>
        </row>
        <row r="62">
          <cell r="A62" t="str">
            <v>Aliya Liah</v>
          </cell>
          <cell r="B62" t="str">
            <v>Cotonou</v>
          </cell>
        </row>
        <row r="63">
          <cell r="A63" t="str">
            <v>Micheal Clarke</v>
          </cell>
          <cell r="B63" t="str">
            <v>London</v>
          </cell>
        </row>
        <row r="64">
          <cell r="A64" t="str">
            <v>Kosnet Gyuipin</v>
          </cell>
          <cell r="B64" t="str">
            <v>London</v>
          </cell>
        </row>
        <row r="65">
          <cell r="A65" t="str">
            <v>Roman Rashit</v>
          </cell>
          <cell r="B65" t="str">
            <v>London</v>
          </cell>
        </row>
        <row r="66">
          <cell r="A66" t="str">
            <v>LeBron James</v>
          </cell>
          <cell r="B66" t="str">
            <v>London</v>
          </cell>
        </row>
        <row r="67">
          <cell r="A67" t="str">
            <v>Kobe Bryant</v>
          </cell>
          <cell r="B67" t="str">
            <v>London</v>
          </cell>
        </row>
        <row r="68">
          <cell r="A68" t="str">
            <v>Derrick Rose</v>
          </cell>
          <cell r="B68" t="str">
            <v>London</v>
          </cell>
        </row>
        <row r="69">
          <cell r="A69" t="str">
            <v>Assad rausel</v>
          </cell>
          <cell r="B69" t="str">
            <v>London</v>
          </cell>
        </row>
        <row r="70">
          <cell r="A70" t="str">
            <v>Base Lina</v>
          </cell>
          <cell r="B70" t="str">
            <v>Indonesia</v>
          </cell>
        </row>
        <row r="71">
          <cell r="A71" t="str">
            <v>Ragabomi Anuolu</v>
          </cell>
          <cell r="B71" t="str">
            <v>Lagos</v>
          </cell>
        </row>
        <row r="72">
          <cell r="A72" t="str">
            <v>James Recce</v>
          </cell>
          <cell r="B72" t="str">
            <v>London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A1299-FFC4-B748-A197-84A7A21AB569}" name="Table1" displayName="Table1" ref="A2:G8" totalsRowShown="0" headerRowDxfId="10" headerRowBorderDxfId="9" tableBorderDxfId="8" totalsRowBorderDxfId="7">
  <autoFilter ref="A2:G8" xr:uid="{936A1299-FFC4-B748-A197-84A7A21AB569}"/>
  <tableColumns count="7">
    <tableColumn id="1" xr3:uid="{7BD09309-9E63-B24E-9300-5C83B6F915A0}" name="Product" dataDxfId="6"/>
    <tableColumn id="2" xr3:uid="{DC47AC56-51B3-5444-8E63-11B414365702}" name="January" dataDxfId="5"/>
    <tableColumn id="3" xr3:uid="{AC81C8AC-7D29-1A4F-A1AD-E34DBF1AF3E6}" name="February" dataDxfId="4"/>
    <tableColumn id="4" xr3:uid="{B7C27C88-4952-0640-9BE6-082BB47F3BC4}" name="March" dataDxfId="3"/>
    <tableColumn id="5" xr3:uid="{608505D4-EA57-A14E-9760-5991901C3185}" name="April" dataDxfId="2"/>
    <tableColumn id="6" xr3:uid="{E25D09AC-EC3B-C243-8C66-993F391C1D31}" name="May" dataDxfId="1"/>
    <tableColumn id="7" xr3:uid="{F874CD3B-A1B5-FA43-A572-615EC158B45A}" name="Jun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ndra.malanda@careerinsights.tv" TargetMode="External"/><Relationship Id="rId2" Type="http://schemas.openxmlformats.org/officeDocument/2006/relationships/hyperlink" Target="mailto:sandra.malanda@careerinsights.tv" TargetMode="External"/><Relationship Id="rId1" Type="http://schemas.openxmlformats.org/officeDocument/2006/relationships/hyperlink" Target="mailto:timothy.odubanjo@careerinsights.tv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38A5-FA75-446D-A218-9CE245A6A54C}">
  <dimension ref="A1:L16"/>
  <sheetViews>
    <sheetView workbookViewId="0"/>
  </sheetViews>
  <sheetFormatPr baseColWidth="10" defaultColWidth="8.83203125" defaultRowHeight="15" x14ac:dyDescent="0.2"/>
  <cols>
    <col min="1" max="2" width="8.6640625" style="37"/>
    <col min="3" max="3" width="16.5" customWidth="1"/>
    <col min="5" max="5" width="11.1640625" bestFit="1" customWidth="1"/>
    <col min="6" max="6" width="16.33203125" customWidth="1"/>
    <col min="7" max="7" width="16.5" customWidth="1"/>
    <col min="9" max="9" width="8.5" customWidth="1"/>
    <col min="10" max="10" width="10.5" bestFit="1" customWidth="1"/>
    <col min="12" max="12" width="11.83203125" customWidth="1"/>
  </cols>
  <sheetData>
    <row r="1" spans="1:12" ht="16" x14ac:dyDescent="0.2">
      <c r="A1" s="36"/>
    </row>
    <row r="2" spans="1:12" ht="16" x14ac:dyDescent="0.2">
      <c r="A2" s="36"/>
    </row>
    <row r="3" spans="1:12" ht="16" x14ac:dyDescent="0.2">
      <c r="A3" s="36"/>
      <c r="J3" s="4"/>
    </row>
    <row r="4" spans="1:12" ht="16" x14ac:dyDescent="0.2">
      <c r="A4" s="36"/>
    </row>
    <row r="5" spans="1:12" ht="16" x14ac:dyDescent="0.2">
      <c r="A5" s="38"/>
    </row>
    <row r="6" spans="1:12" ht="16" x14ac:dyDescent="0.2">
      <c r="A6" s="38"/>
      <c r="L6" s="39"/>
    </row>
    <row r="7" spans="1:12" ht="16" x14ac:dyDescent="0.2">
      <c r="A7" s="38"/>
    </row>
    <row r="8" spans="1:12" ht="16" x14ac:dyDescent="0.2">
      <c r="A8" s="38"/>
    </row>
    <row r="9" spans="1:12" ht="16" x14ac:dyDescent="0.2">
      <c r="A9" s="38"/>
      <c r="L9" s="4"/>
    </row>
    <row r="10" spans="1:12" ht="16" x14ac:dyDescent="0.2">
      <c r="A10" s="38"/>
    </row>
    <row r="11" spans="1:12" ht="16" x14ac:dyDescent="0.2">
      <c r="A11" s="36"/>
      <c r="L11" s="4"/>
    </row>
    <row r="12" spans="1:12" ht="16" x14ac:dyDescent="0.2">
      <c r="A12" s="36"/>
    </row>
    <row r="13" spans="1:12" ht="16" x14ac:dyDescent="0.2">
      <c r="A13" s="36"/>
    </row>
    <row r="14" spans="1:12" ht="16" x14ac:dyDescent="0.2">
      <c r="A14" s="36"/>
    </row>
    <row r="15" spans="1:12" ht="16" x14ac:dyDescent="0.2">
      <c r="A15" s="36"/>
    </row>
    <row r="16" spans="1:12" ht="16" x14ac:dyDescent="0.2">
      <c r="A16" s="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1B8A-2ED5-4217-B02D-56C4FF298AEE}">
  <dimension ref="A1:O68"/>
  <sheetViews>
    <sheetView topLeftCell="A41" workbookViewId="0">
      <selection activeCell="G62" sqref="G62"/>
    </sheetView>
  </sheetViews>
  <sheetFormatPr baseColWidth="10" defaultColWidth="8.83203125" defaultRowHeight="15" x14ac:dyDescent="0.2"/>
  <cols>
    <col min="1" max="1" width="32" customWidth="1"/>
    <col min="2" max="2" width="23.6640625" customWidth="1"/>
    <col min="3" max="3" width="13.6640625" bestFit="1" customWidth="1"/>
    <col min="4" max="7" width="11.33203125" customWidth="1"/>
    <col min="8" max="8" width="18.6640625" customWidth="1"/>
    <col min="9" max="9" width="28.1640625" customWidth="1"/>
  </cols>
  <sheetData>
    <row r="1" spans="1:15" x14ac:dyDescent="0.2">
      <c r="A1" s="1" t="s">
        <v>130</v>
      </c>
    </row>
    <row r="2" spans="1:15" x14ac:dyDescent="0.2">
      <c r="A2" s="48" t="s">
        <v>32</v>
      </c>
      <c r="B2" s="48" t="s">
        <v>31</v>
      </c>
      <c r="C2" s="48" t="s">
        <v>30</v>
      </c>
      <c r="D2" s="48" t="s">
        <v>29</v>
      </c>
      <c r="E2" s="48" t="s">
        <v>28</v>
      </c>
      <c r="F2" s="48" t="s">
        <v>27</v>
      </c>
      <c r="G2" s="48" t="s">
        <v>26</v>
      </c>
      <c r="I2" s="48" t="s">
        <v>32</v>
      </c>
      <c r="J2" s="48" t="s">
        <v>31</v>
      </c>
      <c r="K2" s="48" t="s">
        <v>30</v>
      </c>
      <c r="L2" s="48" t="s">
        <v>29</v>
      </c>
      <c r="M2" s="48" t="s">
        <v>28</v>
      </c>
      <c r="N2" s="48" t="s">
        <v>27</v>
      </c>
      <c r="O2" s="48" t="s">
        <v>26</v>
      </c>
    </row>
    <row r="3" spans="1:15" x14ac:dyDescent="0.2">
      <c r="A3" s="3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3">
        <v>48</v>
      </c>
      <c r="I3" s="3" t="s">
        <v>25</v>
      </c>
      <c r="J3" s="3">
        <v>496</v>
      </c>
      <c r="K3" s="3">
        <v>623</v>
      </c>
      <c r="L3" s="3">
        <v>2</v>
      </c>
      <c r="M3" s="3">
        <v>8</v>
      </c>
      <c r="N3" s="3">
        <v>55</v>
      </c>
      <c r="O3" s="3">
        <v>48</v>
      </c>
    </row>
    <row r="4" spans="1:15" x14ac:dyDescent="0.2">
      <c r="A4" s="49" t="s">
        <v>24</v>
      </c>
      <c r="B4" s="49">
        <v>239</v>
      </c>
      <c r="C4" s="49">
        <v>979</v>
      </c>
      <c r="D4" s="49">
        <v>1</v>
      </c>
      <c r="E4" s="49">
        <v>6</v>
      </c>
      <c r="F4" s="49">
        <v>46</v>
      </c>
      <c r="G4" s="49">
        <v>35</v>
      </c>
      <c r="I4" s="3" t="s">
        <v>24</v>
      </c>
      <c r="J4" s="3">
        <v>239</v>
      </c>
      <c r="K4" s="3">
        <v>979</v>
      </c>
      <c r="L4" s="3">
        <v>1</v>
      </c>
      <c r="M4" s="3">
        <v>6</v>
      </c>
      <c r="N4" s="3">
        <v>46</v>
      </c>
      <c r="O4" s="3">
        <v>35</v>
      </c>
    </row>
    <row r="5" spans="1:15" x14ac:dyDescent="0.2">
      <c r="A5" s="49" t="s">
        <v>24</v>
      </c>
      <c r="B5" s="49">
        <v>239</v>
      </c>
      <c r="C5" s="49">
        <v>979</v>
      </c>
      <c r="D5" s="49">
        <v>1</v>
      </c>
      <c r="E5" s="49">
        <v>6</v>
      </c>
      <c r="F5" s="49">
        <v>46</v>
      </c>
      <c r="G5" s="49">
        <v>35</v>
      </c>
      <c r="I5" s="3" t="s">
        <v>23</v>
      </c>
      <c r="J5" s="3">
        <v>500</v>
      </c>
      <c r="K5" s="3">
        <v>349</v>
      </c>
      <c r="L5" s="3">
        <v>51</v>
      </c>
      <c r="M5" s="3">
        <v>0</v>
      </c>
      <c r="N5" s="3">
        <v>1</v>
      </c>
      <c r="O5" s="3">
        <v>40</v>
      </c>
    </row>
    <row r="6" spans="1:15" x14ac:dyDescent="0.2">
      <c r="A6" s="3" t="s">
        <v>23</v>
      </c>
      <c r="B6" s="3">
        <v>500</v>
      </c>
      <c r="C6" s="3">
        <v>349</v>
      </c>
      <c r="D6" s="3">
        <v>51</v>
      </c>
      <c r="E6" s="3">
        <v>0</v>
      </c>
      <c r="F6" s="3">
        <v>1</v>
      </c>
      <c r="G6" s="3">
        <v>40</v>
      </c>
      <c r="I6" s="3" t="s">
        <v>22</v>
      </c>
      <c r="J6" s="3">
        <v>579</v>
      </c>
      <c r="K6" s="3">
        <v>635</v>
      </c>
      <c r="L6" s="3">
        <v>35</v>
      </c>
      <c r="M6" s="3">
        <v>18</v>
      </c>
      <c r="N6" s="3">
        <v>11</v>
      </c>
      <c r="O6" s="3">
        <v>38</v>
      </c>
    </row>
    <row r="7" spans="1:15" x14ac:dyDescent="0.2">
      <c r="A7" s="49" t="s">
        <v>22</v>
      </c>
      <c r="B7" s="49">
        <v>579</v>
      </c>
      <c r="C7" s="49">
        <v>635</v>
      </c>
      <c r="D7" s="49">
        <v>35</v>
      </c>
      <c r="E7" s="49">
        <v>18</v>
      </c>
      <c r="F7" s="49">
        <v>11</v>
      </c>
      <c r="G7" s="49">
        <v>38</v>
      </c>
      <c r="I7" s="3" t="s">
        <v>21</v>
      </c>
      <c r="J7" s="3">
        <v>991</v>
      </c>
      <c r="K7" s="3">
        <v>1133</v>
      </c>
      <c r="L7" s="3">
        <v>8</v>
      </c>
      <c r="M7" s="3">
        <v>11</v>
      </c>
      <c r="N7" s="3">
        <v>15</v>
      </c>
      <c r="O7" s="3">
        <v>27</v>
      </c>
    </row>
    <row r="8" spans="1:15" x14ac:dyDescent="0.2">
      <c r="A8" s="3" t="s">
        <v>21</v>
      </c>
      <c r="B8" s="3">
        <v>991</v>
      </c>
      <c r="C8" s="3">
        <v>1133</v>
      </c>
      <c r="D8" s="3">
        <v>8</v>
      </c>
      <c r="E8" s="3">
        <v>11</v>
      </c>
      <c r="F8" s="3">
        <v>15</v>
      </c>
      <c r="G8" s="3">
        <v>27</v>
      </c>
      <c r="I8" s="3" t="s">
        <v>20</v>
      </c>
      <c r="J8" s="3">
        <v>100</v>
      </c>
      <c r="K8" s="3">
        <v>70</v>
      </c>
      <c r="L8" s="3">
        <v>0</v>
      </c>
      <c r="M8" s="3">
        <v>0</v>
      </c>
      <c r="N8" s="3">
        <v>0</v>
      </c>
      <c r="O8" s="3">
        <v>0</v>
      </c>
    </row>
    <row r="9" spans="1:15" x14ac:dyDescent="0.2">
      <c r="A9" s="3" t="s">
        <v>20</v>
      </c>
      <c r="B9" s="3">
        <v>100</v>
      </c>
      <c r="C9" s="3">
        <v>70</v>
      </c>
      <c r="D9" s="3">
        <v>0</v>
      </c>
      <c r="E9" s="3">
        <v>0</v>
      </c>
      <c r="F9" s="3">
        <v>0</v>
      </c>
      <c r="G9" s="3">
        <v>0</v>
      </c>
    </row>
    <row r="10" spans="1:15" x14ac:dyDescent="0.2">
      <c r="A10" s="49" t="s">
        <v>22</v>
      </c>
      <c r="B10" s="49">
        <v>579</v>
      </c>
      <c r="C10" s="49">
        <v>635</v>
      </c>
      <c r="D10" s="49">
        <v>35</v>
      </c>
      <c r="E10" s="49">
        <v>18</v>
      </c>
      <c r="F10" s="49">
        <v>11</v>
      </c>
      <c r="G10" s="49">
        <v>38</v>
      </c>
    </row>
    <row r="14" spans="1:15" x14ac:dyDescent="0.2">
      <c r="A14" s="50" t="s">
        <v>18</v>
      </c>
      <c r="B14" s="50" t="s">
        <v>17</v>
      </c>
    </row>
    <row r="15" spans="1:15" x14ac:dyDescent="0.2">
      <c r="A15" s="3" t="s">
        <v>14</v>
      </c>
      <c r="B15" s="3" t="str">
        <f>TRIM(A15)</f>
        <v>Bookcases</v>
      </c>
    </row>
    <row r="16" spans="1:15" x14ac:dyDescent="0.2">
      <c r="A16" s="3" t="s">
        <v>12</v>
      </c>
      <c r="B16" s="3" t="str">
        <f t="shared" ref="B16:B19" si="0">TRIM(A16)</f>
        <v>Chairs &amp; Chairmats</v>
      </c>
    </row>
    <row r="17" spans="1:2" x14ac:dyDescent="0.2">
      <c r="A17" s="3" t="s">
        <v>10</v>
      </c>
      <c r="B17" s="3" t="str">
        <f t="shared" si="0"/>
        <v>Computer Peripherals</v>
      </c>
    </row>
    <row r="18" spans="1:2" x14ac:dyDescent="0.2">
      <c r="A18" s="3" t="s">
        <v>9</v>
      </c>
      <c r="B18" s="3" t="str">
        <f t="shared" si="0"/>
        <v>Binders and Binder Accessories</v>
      </c>
    </row>
    <row r="19" spans="1:2" x14ac:dyDescent="0.2">
      <c r="A19" s="3" t="s">
        <v>8</v>
      </c>
      <c r="B19" s="3" t="str">
        <f t="shared" si="0"/>
        <v>Copiers and Fax</v>
      </c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50" t="s">
        <v>19</v>
      </c>
      <c r="B22" s="50" t="s">
        <v>17</v>
      </c>
    </row>
    <row r="23" spans="1:2" x14ac:dyDescent="0.2">
      <c r="A23" s="3" t="s">
        <v>15</v>
      </c>
      <c r="B23" s="3" t="str">
        <f>CLEAN(A23)</f>
        <v>PROGRAF</v>
      </c>
    </row>
    <row r="24" spans="1:2" x14ac:dyDescent="0.2">
      <c r="A24" s="3" t="s">
        <v>13</v>
      </c>
      <c r="B24" s="3" t="str">
        <f t="shared" ref="B24:B29" si="1">CLEAN(A24)</f>
        <v>PARIET</v>
      </c>
    </row>
    <row r="25" spans="1:2" x14ac:dyDescent="0.2">
      <c r="A25" s="3" t="s">
        <v>11</v>
      </c>
      <c r="B25" s="3" t="str">
        <f t="shared" si="1"/>
        <v>CONCERTA</v>
      </c>
    </row>
    <row r="26" spans="1:2" x14ac:dyDescent="0.2">
      <c r="A26" s="3" t="s">
        <v>7</v>
      </c>
      <c r="B26" s="3" t="str">
        <f t="shared" si="1"/>
        <v>LEUSTATIN</v>
      </c>
    </row>
    <row r="27" spans="1:2" x14ac:dyDescent="0.2">
      <c r="A27" s="3" t="s">
        <v>6</v>
      </c>
      <c r="B27" s="3" t="str">
        <f t="shared" si="1"/>
        <v>VELCADE</v>
      </c>
    </row>
    <row r="28" spans="1:2" x14ac:dyDescent="0.2">
      <c r="A28" s="3" t="s">
        <v>7</v>
      </c>
      <c r="B28" s="3" t="str">
        <f t="shared" si="1"/>
        <v>LEUSTATIN</v>
      </c>
    </row>
    <row r="29" spans="1:2" x14ac:dyDescent="0.2">
      <c r="A29" s="3" t="s">
        <v>6</v>
      </c>
      <c r="B29" s="3" t="str">
        <f t="shared" si="1"/>
        <v>VELCADE</v>
      </c>
    </row>
    <row r="32" spans="1:2" x14ac:dyDescent="0.2">
      <c r="A32" s="50" t="s">
        <v>16</v>
      </c>
      <c r="B32" s="50" t="s">
        <v>17</v>
      </c>
    </row>
    <row r="33" spans="1:8" x14ac:dyDescent="0.2">
      <c r="A33" s="3" t="s">
        <v>141</v>
      </c>
      <c r="B33" s="3" t="str">
        <f>SUBSTITUTE(A33, ".", "_")</f>
        <v>Version 1_0</v>
      </c>
    </row>
    <row r="34" spans="1:8" x14ac:dyDescent="0.2">
      <c r="A34" s="3" t="s">
        <v>142</v>
      </c>
      <c r="B34" s="3" t="str">
        <f t="shared" ref="B34:B37" si="2">SUBSTITUTE(A34, ".", "_")</f>
        <v>Version 1_1</v>
      </c>
    </row>
    <row r="35" spans="1:8" x14ac:dyDescent="0.2">
      <c r="A35" s="3" t="s">
        <v>143</v>
      </c>
      <c r="B35" s="3" t="str">
        <f t="shared" si="2"/>
        <v>Version 1_2</v>
      </c>
    </row>
    <row r="36" spans="1:8" x14ac:dyDescent="0.2">
      <c r="A36" s="3" t="s">
        <v>144</v>
      </c>
      <c r="B36" s="3" t="str">
        <f t="shared" si="2"/>
        <v>Version 1_3</v>
      </c>
    </row>
    <row r="37" spans="1:8" x14ac:dyDescent="0.2">
      <c r="A37" s="3" t="s">
        <v>145</v>
      </c>
      <c r="B37" s="3" t="str">
        <f t="shared" si="2"/>
        <v>Version 1_4</v>
      </c>
    </row>
    <row r="38" spans="1:8" x14ac:dyDescent="0.2">
      <c r="A38" s="18" t="s">
        <v>134</v>
      </c>
      <c r="B38" s="3"/>
    </row>
    <row r="39" spans="1:8" x14ac:dyDescent="0.2">
      <c r="B39" s="7"/>
    </row>
    <row r="40" spans="1:8" x14ac:dyDescent="0.2">
      <c r="A40" s="7"/>
      <c r="B40" s="7"/>
    </row>
    <row r="41" spans="1:8" x14ac:dyDescent="0.2">
      <c r="A41" s="1" t="s">
        <v>84</v>
      </c>
    </row>
    <row r="42" spans="1:8" x14ac:dyDescent="0.2">
      <c r="A42" s="50" t="s">
        <v>63</v>
      </c>
      <c r="B42" s="50" t="s">
        <v>70</v>
      </c>
      <c r="C42" s="50" t="s">
        <v>74</v>
      </c>
      <c r="D42" s="50" t="s">
        <v>75</v>
      </c>
      <c r="E42" s="50" t="s">
        <v>76</v>
      </c>
      <c r="F42" s="50" t="s">
        <v>80</v>
      </c>
      <c r="G42" s="50" t="s">
        <v>81</v>
      </c>
    </row>
    <row r="43" spans="1:8" x14ac:dyDescent="0.2">
      <c r="A43" s="3" t="s">
        <v>120</v>
      </c>
      <c r="B43" s="3" t="s">
        <v>121</v>
      </c>
      <c r="C43" s="3" t="str">
        <f>PROPER(A43)</f>
        <v>Lagos</v>
      </c>
      <c r="D43" s="3" t="str">
        <f>_xlfn.CONCAT(B43)</f>
        <v>Nigeria</v>
      </c>
      <c r="E43" s="3">
        <f>LEN(A43)</f>
        <v>5</v>
      </c>
      <c r="F43" s="3" t="str">
        <f>UPPER(D43)</f>
        <v>NIGERIA</v>
      </c>
      <c r="G43" s="3" t="str">
        <f>LOWER(A43)</f>
        <v>lagos</v>
      </c>
    </row>
    <row r="44" spans="1:8" x14ac:dyDescent="0.2">
      <c r="A44" s="3" t="s">
        <v>64</v>
      </c>
      <c r="B44" s="3" t="s">
        <v>71</v>
      </c>
      <c r="C44" s="3" t="str">
        <f t="shared" ref="C44:C50" si="3">PROPER(A44)</f>
        <v>Campina Grande</v>
      </c>
      <c r="D44" s="3" t="str">
        <f t="shared" ref="D44:D50" si="4">_xlfn.CONCAT(B44)</f>
        <v>Brazil</v>
      </c>
      <c r="E44" s="3">
        <f t="shared" ref="E44:E50" si="5">LEN(A44)</f>
        <v>14</v>
      </c>
      <c r="F44" s="3" t="str">
        <f t="shared" ref="F44:F50" si="6">UPPER(D44)</f>
        <v>BRAZIL</v>
      </c>
      <c r="G44" s="3" t="str">
        <f t="shared" ref="G44:G50" si="7">LOWER(A44)</f>
        <v>campina grande</v>
      </c>
    </row>
    <row r="45" spans="1:8" x14ac:dyDescent="0.2">
      <c r="A45" s="3" t="s">
        <v>65</v>
      </c>
      <c r="B45" s="3" t="s">
        <v>72</v>
      </c>
      <c r="C45" s="3" t="str">
        <f t="shared" si="3"/>
        <v>Natal</v>
      </c>
      <c r="D45" s="3" t="str">
        <f t="shared" si="4"/>
        <v>South Africa</v>
      </c>
      <c r="E45" s="3">
        <f t="shared" si="5"/>
        <v>5</v>
      </c>
      <c r="F45" s="3" t="str">
        <f t="shared" si="6"/>
        <v>SOUTH AFRICA</v>
      </c>
      <c r="G45" s="3" t="str">
        <f t="shared" si="7"/>
        <v>natal</v>
      </c>
    </row>
    <row r="46" spans="1:8" x14ac:dyDescent="0.2">
      <c r="A46" s="3" t="s">
        <v>66</v>
      </c>
      <c r="B46" s="3" t="s">
        <v>71</v>
      </c>
      <c r="C46" s="3" t="str">
        <f t="shared" si="3"/>
        <v>Belém</v>
      </c>
      <c r="D46" s="3" t="str">
        <f t="shared" si="4"/>
        <v>Brazil</v>
      </c>
      <c r="E46" s="3">
        <f t="shared" si="5"/>
        <v>5</v>
      </c>
      <c r="F46" s="3" t="str">
        <f t="shared" si="6"/>
        <v>BRAZIL</v>
      </c>
      <c r="G46" s="3" t="str">
        <f t="shared" si="7"/>
        <v>belém</v>
      </c>
    </row>
    <row r="47" spans="1:8" x14ac:dyDescent="0.2">
      <c r="A47" s="3" t="s">
        <v>67</v>
      </c>
      <c r="B47" s="3" t="s">
        <v>71</v>
      </c>
      <c r="C47" s="3" t="str">
        <f t="shared" si="3"/>
        <v>João Pessoa</v>
      </c>
      <c r="D47" s="3" t="str">
        <f t="shared" si="4"/>
        <v>Brazil</v>
      </c>
      <c r="E47" s="3">
        <f t="shared" si="5"/>
        <v>11</v>
      </c>
      <c r="F47" s="3" t="str">
        <f t="shared" si="6"/>
        <v>BRAZIL</v>
      </c>
      <c r="G47" s="3" t="str">
        <f t="shared" si="7"/>
        <v>joão pessoa</v>
      </c>
      <c r="H47" s="41"/>
    </row>
    <row r="48" spans="1:8" x14ac:dyDescent="0.2">
      <c r="A48" s="3" t="s">
        <v>122</v>
      </c>
      <c r="B48" s="3" t="s">
        <v>123</v>
      </c>
      <c r="C48" s="3" t="str">
        <f t="shared" si="3"/>
        <v>Paris</v>
      </c>
      <c r="D48" s="3" t="str">
        <f t="shared" si="4"/>
        <v>France</v>
      </c>
      <c r="E48" s="3">
        <f t="shared" si="5"/>
        <v>5</v>
      </c>
      <c r="F48" s="3" t="str">
        <f t="shared" si="6"/>
        <v>FRANCE</v>
      </c>
      <c r="G48" s="3" t="str">
        <f t="shared" si="7"/>
        <v>paris</v>
      </c>
    </row>
    <row r="49" spans="1:7" x14ac:dyDescent="0.2">
      <c r="A49" s="3" t="s">
        <v>68</v>
      </c>
      <c r="B49" s="3" t="s">
        <v>71</v>
      </c>
      <c r="C49" s="3" t="str">
        <f t="shared" si="3"/>
        <v>Castanhal</v>
      </c>
      <c r="D49" s="3" t="str">
        <f t="shared" si="4"/>
        <v>Brazil</v>
      </c>
      <c r="E49" s="3">
        <f t="shared" si="5"/>
        <v>9</v>
      </c>
      <c r="F49" s="3" t="str">
        <f t="shared" si="6"/>
        <v>BRAZIL</v>
      </c>
      <c r="G49" s="3" t="str">
        <f t="shared" si="7"/>
        <v>castanhal</v>
      </c>
    </row>
    <row r="50" spans="1:7" x14ac:dyDescent="0.2">
      <c r="A50" s="3" t="s">
        <v>69</v>
      </c>
      <c r="B50" s="3" t="s">
        <v>73</v>
      </c>
      <c r="C50" s="3" t="str">
        <f t="shared" si="3"/>
        <v>Maranguape</v>
      </c>
      <c r="D50" s="3" t="str">
        <f t="shared" si="4"/>
        <v>Ceará</v>
      </c>
      <c r="E50" s="3">
        <f t="shared" si="5"/>
        <v>10</v>
      </c>
      <c r="F50" s="3" t="str">
        <f t="shared" si="6"/>
        <v>CEARÁ</v>
      </c>
      <c r="G50" s="3" t="str">
        <f t="shared" si="7"/>
        <v>maranguape</v>
      </c>
    </row>
    <row r="51" spans="1:7" x14ac:dyDescent="0.2">
      <c r="A51" s="7"/>
      <c r="B51" s="7"/>
      <c r="C51" s="7"/>
      <c r="D51" s="7"/>
      <c r="E51" s="7"/>
      <c r="F51" s="7"/>
      <c r="G51" s="7"/>
    </row>
    <row r="53" spans="1:7" x14ac:dyDescent="0.2">
      <c r="B53" s="40"/>
    </row>
    <row r="54" spans="1:7" x14ac:dyDescent="0.2">
      <c r="A54" s="50" t="s">
        <v>107</v>
      </c>
      <c r="B54" s="8" t="s">
        <v>33</v>
      </c>
      <c r="C54" s="8" t="s">
        <v>82</v>
      </c>
      <c r="D54" s="8" t="s">
        <v>83</v>
      </c>
      <c r="E54" s="57"/>
    </row>
    <row r="55" spans="1:7" x14ac:dyDescent="0.2">
      <c r="A55" s="5">
        <v>44737</v>
      </c>
      <c r="B55" s="3" t="str">
        <f>TEXT(A55, "dd, mmmm, yyyy")</f>
        <v>25, June, 2022</v>
      </c>
      <c r="C55" s="3" t="str">
        <f>LEFT(B55, 4)</f>
        <v xml:space="preserve">25, </v>
      </c>
      <c r="D55" s="3" t="str">
        <f>RIGHT(B55, 4)</f>
        <v>2022</v>
      </c>
      <c r="E55" s="7"/>
      <c r="G55" s="4"/>
    </row>
    <row r="56" spans="1:7" x14ac:dyDescent="0.2">
      <c r="A56" s="5">
        <v>44738</v>
      </c>
      <c r="B56" s="3" t="str">
        <f t="shared" ref="B56:B59" si="8">TEXT(A56, "dd, mmmm, yyyy")</f>
        <v>26, June, 2022</v>
      </c>
      <c r="C56" s="3" t="str">
        <f t="shared" ref="C56:C59" si="9">LEFT(B56, 4)</f>
        <v xml:space="preserve">26, </v>
      </c>
      <c r="D56" s="3" t="str">
        <f t="shared" ref="D56:D59" si="10">RIGHT(B56, 4)</f>
        <v>2022</v>
      </c>
      <c r="E56" s="7"/>
    </row>
    <row r="57" spans="1:7" x14ac:dyDescent="0.2">
      <c r="A57" s="5">
        <v>43872</v>
      </c>
      <c r="B57" s="3" t="str">
        <f t="shared" si="8"/>
        <v>11, February, 2020</v>
      </c>
      <c r="C57" s="3" t="str">
        <f t="shared" si="9"/>
        <v xml:space="preserve">11, </v>
      </c>
      <c r="D57" s="3" t="str">
        <f t="shared" si="10"/>
        <v>2020</v>
      </c>
      <c r="E57" s="7"/>
    </row>
    <row r="58" spans="1:7" x14ac:dyDescent="0.2">
      <c r="A58" s="5">
        <v>44483</v>
      </c>
      <c r="B58" s="3" t="str">
        <f t="shared" si="8"/>
        <v>14, October, 2021</v>
      </c>
      <c r="C58" s="3" t="str">
        <f t="shared" si="9"/>
        <v xml:space="preserve">14, </v>
      </c>
      <c r="D58" s="3" t="str">
        <f t="shared" si="10"/>
        <v>2021</v>
      </c>
      <c r="E58" s="7"/>
    </row>
    <row r="59" spans="1:7" x14ac:dyDescent="0.2">
      <c r="A59" s="5">
        <v>37631</v>
      </c>
      <c r="B59" s="3" t="str">
        <f t="shared" si="8"/>
        <v>10, January, 2003</v>
      </c>
      <c r="C59" s="3" t="str">
        <f t="shared" si="9"/>
        <v xml:space="preserve">10, </v>
      </c>
      <c r="D59" s="3" t="str">
        <f t="shared" si="10"/>
        <v>2003</v>
      </c>
      <c r="E59" s="7"/>
    </row>
    <row r="60" spans="1:7" x14ac:dyDescent="0.2">
      <c r="A60" s="4"/>
    </row>
    <row r="62" spans="1:7" x14ac:dyDescent="0.2">
      <c r="A62" s="2" t="s">
        <v>5</v>
      </c>
      <c r="B62" s="46" t="s">
        <v>129</v>
      </c>
      <c r="C62" s="46" t="s">
        <v>79</v>
      </c>
      <c r="D62" s="47" t="s">
        <v>77</v>
      </c>
      <c r="E62" s="47" t="s">
        <v>78</v>
      </c>
    </row>
    <row r="63" spans="1:7" x14ac:dyDescent="0.2">
      <c r="A63" s="3" t="s">
        <v>1</v>
      </c>
      <c r="B63" s="3" t="s">
        <v>148</v>
      </c>
      <c r="C63" s="3" t="s">
        <v>149</v>
      </c>
      <c r="D63" s="3" t="s">
        <v>154</v>
      </c>
      <c r="E63" s="3" t="s">
        <v>155</v>
      </c>
    </row>
    <row r="64" spans="1:7" x14ac:dyDescent="0.2">
      <c r="A64" s="3" t="s">
        <v>4</v>
      </c>
      <c r="B64" s="3" t="s">
        <v>150</v>
      </c>
      <c r="C64" s="3" t="s">
        <v>149</v>
      </c>
      <c r="D64" s="3" t="s">
        <v>156</v>
      </c>
      <c r="E64" s="3" t="s">
        <v>157</v>
      </c>
    </row>
    <row r="65" spans="1:5" x14ac:dyDescent="0.2">
      <c r="A65" s="3" t="s">
        <v>3</v>
      </c>
      <c r="B65" s="3" t="s">
        <v>151</v>
      </c>
      <c r="C65" s="3" t="s">
        <v>149</v>
      </c>
      <c r="D65" s="3" t="s">
        <v>158</v>
      </c>
      <c r="E65" s="3" t="s">
        <v>159</v>
      </c>
    </row>
    <row r="66" spans="1:5" x14ac:dyDescent="0.2">
      <c r="A66" s="3" t="s">
        <v>2</v>
      </c>
      <c r="B66" s="3" t="s">
        <v>152</v>
      </c>
      <c r="C66" s="3" t="s">
        <v>149</v>
      </c>
      <c r="D66" s="3" t="s">
        <v>160</v>
      </c>
      <c r="E66" s="3" t="s">
        <v>161</v>
      </c>
    </row>
    <row r="67" spans="1:5" x14ac:dyDescent="0.2">
      <c r="A67" s="3" t="s">
        <v>1</v>
      </c>
      <c r="B67" s="3" t="s">
        <v>148</v>
      </c>
      <c r="C67" s="3" t="s">
        <v>149</v>
      </c>
      <c r="D67" s="3" t="s">
        <v>154</v>
      </c>
      <c r="E67" s="3" t="s">
        <v>155</v>
      </c>
    </row>
    <row r="68" spans="1:5" x14ac:dyDescent="0.2">
      <c r="A68" s="3" t="s">
        <v>0</v>
      </c>
      <c r="B68" s="3" t="s">
        <v>153</v>
      </c>
      <c r="C68" s="3" t="s">
        <v>149</v>
      </c>
      <c r="D68" s="3" t="s">
        <v>162</v>
      </c>
      <c r="E68" s="3" t="s">
        <v>163</v>
      </c>
    </row>
  </sheetData>
  <phoneticPr fontId="2" type="noConversion"/>
  <hyperlinks>
    <hyperlink ref="A68" r:id="rId1" xr:uid="{33CAAB7B-7049-464E-AD34-0F7B08C0FEBC}"/>
    <hyperlink ref="A67" r:id="rId2" xr:uid="{5DD30D67-0237-461F-93FD-DCE2EED12554}"/>
    <hyperlink ref="A63" r:id="rId3" xr:uid="{A0275FC7-2FAD-4CD7-9DA7-1A890E493367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58FD-FA46-4BE3-8735-7042A5DD26A5}">
  <dimension ref="A1:K28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17.33203125" customWidth="1"/>
    <col min="2" max="2" width="16.1640625" bestFit="1" customWidth="1"/>
    <col min="3" max="3" width="11" bestFit="1" customWidth="1"/>
    <col min="4" max="4" width="13.5" customWidth="1"/>
    <col min="5" max="5" width="13.83203125" bestFit="1" customWidth="1"/>
    <col min="6" max="6" width="11.5" bestFit="1" customWidth="1"/>
    <col min="7" max="7" width="12.33203125" customWidth="1"/>
    <col min="8" max="8" width="14.83203125" bestFit="1" customWidth="1"/>
    <col min="9" max="9" width="19.1640625" bestFit="1" customWidth="1"/>
    <col min="10" max="10" width="10.5" bestFit="1" customWidth="1"/>
    <col min="11" max="11" width="14" customWidth="1"/>
  </cols>
  <sheetData>
    <row r="1" spans="1:11" x14ac:dyDescent="0.2">
      <c r="A1" s="1" t="s">
        <v>133</v>
      </c>
      <c r="F1" s="4"/>
    </row>
    <row r="2" spans="1:11" x14ac:dyDescent="0.2">
      <c r="B2" s="16" t="s">
        <v>132</v>
      </c>
      <c r="F2" s="4"/>
    </row>
    <row r="3" spans="1:11" x14ac:dyDescent="0.2">
      <c r="A3" s="5">
        <v>44606</v>
      </c>
      <c r="B3" s="51">
        <f>DATE(2022, 2, 14)</f>
        <v>44606</v>
      </c>
      <c r="D3" s="4"/>
    </row>
    <row r="4" spans="1:11" x14ac:dyDescent="0.2">
      <c r="A4" s="5">
        <v>44740</v>
      </c>
      <c r="B4" s="51">
        <f>DATE(2022, 6, 28)</f>
        <v>44740</v>
      </c>
      <c r="D4" s="4"/>
      <c r="F4" s="4"/>
    </row>
    <row r="5" spans="1:11" x14ac:dyDescent="0.2">
      <c r="A5" s="6"/>
      <c r="B5" s="7"/>
      <c r="F5" s="4"/>
    </row>
    <row r="6" spans="1:11" x14ac:dyDescent="0.2">
      <c r="A6" s="30" t="s">
        <v>105</v>
      </c>
      <c r="B6" s="31"/>
      <c r="C6" s="32"/>
      <c r="D6" s="32"/>
      <c r="K6" s="4"/>
    </row>
    <row r="7" spans="1:11" x14ac:dyDescent="0.2">
      <c r="A7" s="1" t="s">
        <v>98</v>
      </c>
      <c r="K7" s="4"/>
    </row>
    <row r="8" spans="1:11" x14ac:dyDescent="0.2">
      <c r="A8" s="8" t="s">
        <v>90</v>
      </c>
      <c r="B8" s="8" t="s">
        <v>91</v>
      </c>
      <c r="C8" s="8" t="s">
        <v>125</v>
      </c>
      <c r="D8" s="8" t="s">
        <v>92</v>
      </c>
      <c r="E8" s="8" t="s">
        <v>93</v>
      </c>
      <c r="F8" s="8" t="s">
        <v>85</v>
      </c>
      <c r="G8" s="8" t="s">
        <v>86</v>
      </c>
      <c r="H8" s="8" t="s">
        <v>124</v>
      </c>
      <c r="J8" s="4"/>
      <c r="K8" s="4"/>
    </row>
    <row r="9" spans="1:11" x14ac:dyDescent="0.2">
      <c r="A9" s="5">
        <v>27867</v>
      </c>
      <c r="B9" s="5">
        <v>44102</v>
      </c>
      <c r="C9" s="3">
        <f>DATEDIF(A9,B9,  "d")</f>
        <v>16235</v>
      </c>
      <c r="D9" s="11">
        <f>DATEDIF(A9,B9,"m")</f>
        <v>533</v>
      </c>
      <c r="E9" s="17">
        <f>DATEDIF(A9,B9,"y")</f>
        <v>44</v>
      </c>
      <c r="F9" s="17">
        <f>_xlfn.DAYS(B9,A9)</f>
        <v>16235</v>
      </c>
      <c r="G9" s="3">
        <f>DAYS360(A9,B9)</f>
        <v>16001</v>
      </c>
      <c r="H9" s="3">
        <f>NETWORKDAYS(A9,B9)</f>
        <v>11596</v>
      </c>
      <c r="K9" s="4"/>
    </row>
    <row r="10" spans="1:11" x14ac:dyDescent="0.2">
      <c r="A10" s="5">
        <v>36684</v>
      </c>
      <c r="B10" s="5">
        <v>44118</v>
      </c>
      <c r="C10" s="3">
        <f t="shared" ref="C10:C12" si="0">DATEDIF(A10,B10,  "d")</f>
        <v>7434</v>
      </c>
      <c r="D10" s="11">
        <f t="shared" ref="D10:D12" si="1">DATEDIF(A10,B10,"m")</f>
        <v>244</v>
      </c>
      <c r="E10" s="17">
        <f t="shared" ref="E10:E12" si="2">DATEDIF(A10,B10,"y")</f>
        <v>20</v>
      </c>
      <c r="F10" s="17">
        <f t="shared" ref="F10:F12" si="3">_xlfn.DAYS(B10,A10)</f>
        <v>7434</v>
      </c>
      <c r="G10" s="3">
        <f t="shared" ref="G10:G12" si="4">DAYS360(A10,B10)</f>
        <v>7327</v>
      </c>
      <c r="H10" s="3">
        <f t="shared" ref="H10:H12" si="5">NETWORKDAYS(A10,B10)</f>
        <v>5311</v>
      </c>
      <c r="K10" s="4"/>
    </row>
    <row r="11" spans="1:11" x14ac:dyDescent="0.2">
      <c r="A11" s="5">
        <v>44150</v>
      </c>
      <c r="B11" s="5">
        <v>44161</v>
      </c>
      <c r="C11" s="3">
        <f t="shared" si="0"/>
        <v>11</v>
      </c>
      <c r="D11" s="11">
        <f t="shared" si="1"/>
        <v>0</v>
      </c>
      <c r="E11" s="17">
        <f t="shared" si="2"/>
        <v>0</v>
      </c>
      <c r="F11" s="17">
        <f t="shared" si="3"/>
        <v>11</v>
      </c>
      <c r="G11" s="3">
        <f t="shared" si="4"/>
        <v>11</v>
      </c>
      <c r="H11" s="3">
        <f t="shared" si="5"/>
        <v>9</v>
      </c>
    </row>
    <row r="12" spans="1:11" x14ac:dyDescent="0.2">
      <c r="A12" s="5">
        <v>42071</v>
      </c>
      <c r="B12" s="5">
        <v>44792</v>
      </c>
      <c r="C12" s="3">
        <f t="shared" si="0"/>
        <v>2721</v>
      </c>
      <c r="D12" s="11">
        <f t="shared" si="1"/>
        <v>89</v>
      </c>
      <c r="E12" s="17">
        <f t="shared" si="2"/>
        <v>7</v>
      </c>
      <c r="F12" s="17">
        <f t="shared" si="3"/>
        <v>2721</v>
      </c>
      <c r="G12" s="3">
        <f t="shared" si="4"/>
        <v>2681</v>
      </c>
      <c r="H12" s="3">
        <f t="shared" si="5"/>
        <v>1945</v>
      </c>
    </row>
    <row r="14" spans="1:11" x14ac:dyDescent="0.2">
      <c r="A14" s="1" t="s">
        <v>102</v>
      </c>
    </row>
    <row r="15" spans="1:11" x14ac:dyDescent="0.2">
      <c r="A15" s="8" t="s">
        <v>94</v>
      </c>
      <c r="B15" s="8" t="s">
        <v>95</v>
      </c>
      <c r="C15" s="8" t="s">
        <v>97</v>
      </c>
      <c r="D15" s="8" t="s">
        <v>101</v>
      </c>
      <c r="E15" s="8" t="s">
        <v>99</v>
      </c>
      <c r="F15" s="8" t="s">
        <v>100</v>
      </c>
      <c r="G15" s="8" t="s">
        <v>87</v>
      </c>
      <c r="H15" s="8" t="s">
        <v>88</v>
      </c>
    </row>
    <row r="16" spans="1:11" x14ac:dyDescent="0.2">
      <c r="A16" s="9" t="s">
        <v>96</v>
      </c>
      <c r="B16" s="5">
        <f>DATEVALUE(A16)</f>
        <v>43770</v>
      </c>
      <c r="C16" s="12">
        <f>MONTH(B16)</f>
        <v>11</v>
      </c>
      <c r="D16" s="12">
        <f>YEAR(B16)</f>
        <v>2019</v>
      </c>
      <c r="E16" s="12">
        <f>WEEKDAY(B16)</f>
        <v>6</v>
      </c>
      <c r="F16" s="12">
        <f>WEEKNUM(B16)</f>
        <v>44</v>
      </c>
      <c r="G16" s="42">
        <f>EDATE(A16,3)</f>
        <v>43862</v>
      </c>
      <c r="H16" s="42">
        <f>EOMONTH(B16,1)</f>
        <v>43830</v>
      </c>
    </row>
    <row r="17" spans="1:8" x14ac:dyDescent="0.2">
      <c r="A17" s="9" t="s">
        <v>126</v>
      </c>
      <c r="B17" s="5">
        <f t="shared" ref="B17:B19" si="6">DATEVALUE(A17)</f>
        <v>43923</v>
      </c>
      <c r="C17" s="12">
        <f t="shared" ref="C17:C19" si="7">MONTH(B17)</f>
        <v>4</v>
      </c>
      <c r="D17" s="12">
        <f t="shared" ref="D17:D19" si="8">YEAR(B17)</f>
        <v>2020</v>
      </c>
      <c r="E17" s="12">
        <f t="shared" ref="E17:E19" si="9">WEEKDAY(B17)</f>
        <v>5</v>
      </c>
      <c r="F17" s="12">
        <f t="shared" ref="F17:F19" si="10">WEEKNUM(B17)</f>
        <v>14</v>
      </c>
      <c r="G17" s="42">
        <f t="shared" ref="G17:G19" si="11">EDATE(A17,3)</f>
        <v>44014</v>
      </c>
      <c r="H17" s="42">
        <f t="shared" ref="H17:H19" si="12">EOMONTH(B17,1)</f>
        <v>43982</v>
      </c>
    </row>
    <row r="18" spans="1:8" x14ac:dyDescent="0.2">
      <c r="A18" s="9" t="s">
        <v>127</v>
      </c>
      <c r="B18" s="5">
        <f t="shared" si="6"/>
        <v>44760</v>
      </c>
      <c r="C18" s="12">
        <f t="shared" si="7"/>
        <v>7</v>
      </c>
      <c r="D18" s="12">
        <f t="shared" si="8"/>
        <v>2022</v>
      </c>
      <c r="E18" s="12">
        <f t="shared" si="9"/>
        <v>2</v>
      </c>
      <c r="F18" s="12">
        <f t="shared" si="10"/>
        <v>30</v>
      </c>
      <c r="G18" s="42">
        <f t="shared" si="11"/>
        <v>44852</v>
      </c>
      <c r="H18" s="42">
        <f t="shared" si="12"/>
        <v>44804</v>
      </c>
    </row>
    <row r="19" spans="1:8" x14ac:dyDescent="0.2">
      <c r="A19" s="9" t="s">
        <v>128</v>
      </c>
      <c r="B19" s="5">
        <f t="shared" si="6"/>
        <v>35427</v>
      </c>
      <c r="C19" s="12">
        <f t="shared" si="7"/>
        <v>12</v>
      </c>
      <c r="D19" s="12">
        <f t="shared" si="8"/>
        <v>1996</v>
      </c>
      <c r="E19" s="12">
        <f t="shared" si="9"/>
        <v>7</v>
      </c>
      <c r="F19" s="12">
        <f t="shared" si="10"/>
        <v>52</v>
      </c>
      <c r="G19" s="42">
        <f t="shared" si="11"/>
        <v>35517</v>
      </c>
      <c r="H19" s="42">
        <f t="shared" si="12"/>
        <v>35461</v>
      </c>
    </row>
    <row r="20" spans="1:8" x14ac:dyDescent="0.2">
      <c r="A20" s="10"/>
      <c r="B20" s="6"/>
    </row>
    <row r="21" spans="1:8" x14ac:dyDescent="0.2">
      <c r="A21" t="s">
        <v>89</v>
      </c>
    </row>
    <row r="22" spans="1:8" x14ac:dyDescent="0.2">
      <c r="A22" s="43">
        <f ca="1">NOW()</f>
        <v>44818.789504166663</v>
      </c>
    </row>
    <row r="23" spans="1:8" x14ac:dyDescent="0.2">
      <c r="A23" s="13"/>
    </row>
    <row r="24" spans="1:8" x14ac:dyDescent="0.2">
      <c r="A24" s="13"/>
      <c r="B24" s="4"/>
      <c r="D24" s="4"/>
    </row>
    <row r="25" spans="1:8" x14ac:dyDescent="0.2">
      <c r="A25" t="s">
        <v>106</v>
      </c>
    </row>
    <row r="26" spans="1:8" x14ac:dyDescent="0.2">
      <c r="A26" s="5">
        <f ca="1">TODAY()</f>
        <v>44818</v>
      </c>
    </row>
    <row r="27" spans="1:8" x14ac:dyDescent="0.2">
      <c r="A27" s="4"/>
    </row>
    <row r="28" spans="1:8" x14ac:dyDescent="0.2">
      <c r="A28" s="4"/>
      <c r="B28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5505-7B1A-4309-A536-077E53650BB0}">
  <dimension ref="A1:G17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7" bestFit="1" customWidth="1"/>
    <col min="2" max="2" width="7.33203125" bestFit="1" customWidth="1"/>
    <col min="3" max="3" width="8.33203125" bestFit="1" customWidth="1"/>
    <col min="4" max="4" width="6.1640625" bestFit="1" customWidth="1"/>
    <col min="5" max="5" width="4.6640625" bestFit="1" customWidth="1"/>
    <col min="6" max="6" width="4.5" bestFit="1" customWidth="1"/>
    <col min="7" max="7" width="4.6640625" bestFit="1" customWidth="1"/>
  </cols>
  <sheetData>
    <row r="1" spans="1:7" x14ac:dyDescent="0.2">
      <c r="A1" s="61" t="s">
        <v>118</v>
      </c>
      <c r="B1" s="61"/>
      <c r="C1" s="61"/>
      <c r="D1" s="61"/>
      <c r="E1" s="61"/>
      <c r="F1" s="61"/>
      <c r="G1" s="61"/>
    </row>
    <row r="2" spans="1:7" x14ac:dyDescent="0.2">
      <c r="A2" s="50" t="s">
        <v>32</v>
      </c>
      <c r="B2" s="50" t="s">
        <v>31</v>
      </c>
      <c r="C2" s="50" t="s">
        <v>30</v>
      </c>
      <c r="D2" s="50" t="s">
        <v>29</v>
      </c>
      <c r="E2" s="50" t="s">
        <v>28</v>
      </c>
      <c r="F2" s="50" t="s">
        <v>27</v>
      </c>
      <c r="G2" s="50" t="s">
        <v>26</v>
      </c>
    </row>
    <row r="3" spans="1:7" x14ac:dyDescent="0.2">
      <c r="A3" s="3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3">
        <v>48</v>
      </c>
    </row>
    <row r="4" spans="1:7" x14ac:dyDescent="0.2">
      <c r="A4" s="3" t="s">
        <v>24</v>
      </c>
      <c r="B4" s="3">
        <v>239</v>
      </c>
      <c r="C4" s="3">
        <v>979</v>
      </c>
      <c r="D4" s="3">
        <v>1</v>
      </c>
      <c r="E4" s="3">
        <v>6</v>
      </c>
      <c r="F4" s="3">
        <v>46</v>
      </c>
      <c r="G4" s="3">
        <v>35</v>
      </c>
    </row>
    <row r="5" spans="1:7" x14ac:dyDescent="0.2">
      <c r="A5" s="3" t="s">
        <v>23</v>
      </c>
      <c r="B5" s="3">
        <v>500</v>
      </c>
      <c r="C5" s="3">
        <v>349</v>
      </c>
      <c r="D5" s="3" t="s">
        <v>170</v>
      </c>
      <c r="E5" s="3">
        <v>0</v>
      </c>
      <c r="F5" s="3">
        <v>1</v>
      </c>
      <c r="G5" s="3">
        <v>40</v>
      </c>
    </row>
    <row r="6" spans="1:7" x14ac:dyDescent="0.2">
      <c r="A6" s="3" t="s">
        <v>22</v>
      </c>
      <c r="B6" s="3">
        <v>579</v>
      </c>
      <c r="C6" s="3">
        <v>635</v>
      </c>
      <c r="D6" s="3">
        <v>35</v>
      </c>
      <c r="E6" s="3">
        <v>18</v>
      </c>
      <c r="F6" s="3">
        <v>11</v>
      </c>
      <c r="G6" s="3">
        <v>38</v>
      </c>
    </row>
    <row r="7" spans="1:7" x14ac:dyDescent="0.2">
      <c r="A7" s="3" t="s">
        <v>21</v>
      </c>
      <c r="B7" s="3">
        <v>991</v>
      </c>
      <c r="C7" s="3">
        <v>0</v>
      </c>
      <c r="D7" s="3">
        <v>8</v>
      </c>
      <c r="E7" s="3">
        <v>11</v>
      </c>
      <c r="F7" s="3" t="s">
        <v>171</v>
      </c>
      <c r="G7" s="3">
        <v>27</v>
      </c>
    </row>
    <row r="8" spans="1:7" x14ac:dyDescent="0.2">
      <c r="A8" s="3" t="s">
        <v>20</v>
      </c>
      <c r="B8" s="3">
        <v>100</v>
      </c>
      <c r="C8" s="3">
        <v>70</v>
      </c>
      <c r="D8" s="3">
        <v>20</v>
      </c>
      <c r="E8" s="3">
        <v>0</v>
      </c>
      <c r="F8" s="3">
        <v>45</v>
      </c>
      <c r="G8" s="3">
        <v>0</v>
      </c>
    </row>
    <row r="11" spans="1:7" x14ac:dyDescent="0.2">
      <c r="A11" s="8" t="s">
        <v>164</v>
      </c>
      <c r="B11" s="3">
        <f>SUM(B3:B8)</f>
        <v>2905</v>
      </c>
      <c r="C11" s="3">
        <f t="shared" ref="C11:G11" si="0">SUM(C3:C8)</f>
        <v>2656</v>
      </c>
      <c r="D11" s="3">
        <f t="shared" si="0"/>
        <v>66</v>
      </c>
      <c r="E11" s="3">
        <f t="shared" si="0"/>
        <v>43</v>
      </c>
      <c r="F11" s="3">
        <f t="shared" si="0"/>
        <v>158</v>
      </c>
      <c r="G11" s="3">
        <f t="shared" si="0"/>
        <v>188</v>
      </c>
    </row>
    <row r="12" spans="1:7" x14ac:dyDescent="0.2">
      <c r="A12" s="8" t="s">
        <v>165</v>
      </c>
      <c r="B12" s="3">
        <f>COUNT(B3:B8)</f>
        <v>6</v>
      </c>
      <c r="C12" s="3">
        <f t="shared" ref="C12:G12" si="1">COUNT(C3:C8)</f>
        <v>6</v>
      </c>
      <c r="D12" s="3">
        <f t="shared" si="1"/>
        <v>5</v>
      </c>
      <c r="E12" s="3">
        <f t="shared" si="1"/>
        <v>6</v>
      </c>
      <c r="F12" s="3">
        <f t="shared" si="1"/>
        <v>5</v>
      </c>
      <c r="G12" s="3">
        <f t="shared" si="1"/>
        <v>6</v>
      </c>
    </row>
    <row r="13" spans="1:7" x14ac:dyDescent="0.2">
      <c r="A13" s="8" t="s">
        <v>166</v>
      </c>
      <c r="B13" s="3">
        <f>COUNTA(B3:B8)</f>
        <v>6</v>
      </c>
      <c r="C13" s="3">
        <f t="shared" ref="C13:G13" si="2">COUNTA(C3:C8)</f>
        <v>6</v>
      </c>
      <c r="D13" s="3">
        <f t="shared" si="2"/>
        <v>6</v>
      </c>
      <c r="E13" s="3">
        <f t="shared" si="2"/>
        <v>6</v>
      </c>
      <c r="F13" s="3">
        <f t="shared" si="2"/>
        <v>6</v>
      </c>
      <c r="G13" s="3">
        <f t="shared" si="2"/>
        <v>6</v>
      </c>
    </row>
    <row r="14" spans="1:7" x14ac:dyDescent="0.2">
      <c r="A14" s="8" t="s">
        <v>167</v>
      </c>
      <c r="B14" s="3">
        <f>MAX(B3:B8)</f>
        <v>991</v>
      </c>
      <c r="C14" s="3">
        <f t="shared" ref="C14:G14" si="3">MAX(C3:C8)</f>
        <v>979</v>
      </c>
      <c r="D14" s="3">
        <f t="shared" si="3"/>
        <v>35</v>
      </c>
      <c r="E14" s="3">
        <f t="shared" si="3"/>
        <v>18</v>
      </c>
      <c r="F14" s="3">
        <f t="shared" si="3"/>
        <v>55</v>
      </c>
      <c r="G14" s="3">
        <f t="shared" si="3"/>
        <v>48</v>
      </c>
    </row>
    <row r="15" spans="1:7" x14ac:dyDescent="0.2">
      <c r="A15" s="8" t="s">
        <v>168</v>
      </c>
      <c r="B15" s="3">
        <f>MIN(B3:B8)</f>
        <v>100</v>
      </c>
      <c r="C15" s="3">
        <f t="shared" ref="C15:G15" si="4">MIN(C3:C8)</f>
        <v>0</v>
      </c>
      <c r="D15" s="3">
        <f t="shared" si="4"/>
        <v>1</v>
      </c>
      <c r="E15" s="3">
        <f t="shared" si="4"/>
        <v>0</v>
      </c>
      <c r="F15" s="3">
        <f t="shared" si="4"/>
        <v>1</v>
      </c>
      <c r="G15" s="3">
        <f t="shared" si="4"/>
        <v>0</v>
      </c>
    </row>
    <row r="16" spans="1:7" x14ac:dyDescent="0.2">
      <c r="A16" s="8" t="s">
        <v>169</v>
      </c>
      <c r="B16" s="3">
        <f>AVERAGE(B3:B8)</f>
        <v>484.16666666666669</v>
      </c>
      <c r="C16" s="3">
        <f t="shared" ref="C16:G16" si="5">AVERAGE(C3:C8)</f>
        <v>442.66666666666669</v>
      </c>
      <c r="D16" s="3">
        <f t="shared" si="5"/>
        <v>13.2</v>
      </c>
      <c r="E16" s="3">
        <f t="shared" si="5"/>
        <v>7.166666666666667</v>
      </c>
      <c r="F16" s="3">
        <f t="shared" si="5"/>
        <v>31.6</v>
      </c>
      <c r="G16" s="3">
        <f t="shared" si="5"/>
        <v>31.333333333333332</v>
      </c>
    </row>
    <row r="17" spans="1:7" x14ac:dyDescent="0.2">
      <c r="A17" s="8" t="s">
        <v>172</v>
      </c>
      <c r="B17" s="3">
        <f>SUBTOTAL(1,B3:B8)</f>
        <v>484.16666666666669</v>
      </c>
      <c r="C17" s="3">
        <f t="shared" ref="C17:G17" si="6">SUBTOTAL(1,C3:C8)</f>
        <v>442.66666666666669</v>
      </c>
      <c r="D17" s="3">
        <f t="shared" si="6"/>
        <v>13.2</v>
      </c>
      <c r="E17" s="3">
        <f t="shared" si="6"/>
        <v>7.166666666666667</v>
      </c>
      <c r="F17" s="3">
        <f t="shared" si="6"/>
        <v>31.6</v>
      </c>
      <c r="G17" s="3">
        <f t="shared" si="6"/>
        <v>31.333333333333332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F46-6605-4FE0-9E46-CB09514ABDE3}">
  <dimension ref="A2:G8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27" bestFit="1" customWidth="1"/>
    <col min="2" max="2" width="9.33203125" customWidth="1"/>
    <col min="3" max="3" width="10.33203125" customWidth="1"/>
    <col min="4" max="4" width="8.5" customWidth="1"/>
    <col min="5" max="5" width="7.33203125" customWidth="1"/>
    <col min="6" max="6" width="6.83203125" customWidth="1"/>
    <col min="7" max="7" width="7.1640625" customWidth="1"/>
  </cols>
  <sheetData>
    <row r="2" spans="1:7" x14ac:dyDescent="0.2">
      <c r="A2" s="58" t="s">
        <v>32</v>
      </c>
      <c r="B2" s="59" t="s">
        <v>31</v>
      </c>
      <c r="C2" s="59" t="s">
        <v>30</v>
      </c>
      <c r="D2" s="59" t="s">
        <v>29</v>
      </c>
      <c r="E2" s="59" t="s">
        <v>28</v>
      </c>
      <c r="F2" s="59" t="s">
        <v>27</v>
      </c>
      <c r="G2" s="60" t="s">
        <v>26</v>
      </c>
    </row>
    <row r="3" spans="1:7" x14ac:dyDescent="0.2">
      <c r="A3" s="52" t="s">
        <v>25</v>
      </c>
      <c r="B3" s="3">
        <v>496</v>
      </c>
      <c r="C3" s="3">
        <v>623</v>
      </c>
      <c r="D3" s="3">
        <v>2</v>
      </c>
      <c r="E3" s="3">
        <v>8</v>
      </c>
      <c r="F3" s="3">
        <v>55</v>
      </c>
      <c r="G3" s="53">
        <v>48</v>
      </c>
    </row>
    <row r="4" spans="1:7" x14ac:dyDescent="0.2">
      <c r="A4" s="52" t="s">
        <v>24</v>
      </c>
      <c r="B4" s="3">
        <v>239</v>
      </c>
      <c r="C4" s="3">
        <v>979</v>
      </c>
      <c r="D4" s="3">
        <v>1</v>
      </c>
      <c r="E4" s="3">
        <v>6</v>
      </c>
      <c r="F4" s="3">
        <v>46</v>
      </c>
      <c r="G4" s="53">
        <v>35</v>
      </c>
    </row>
    <row r="5" spans="1:7" x14ac:dyDescent="0.2">
      <c r="A5" s="52" t="s">
        <v>23</v>
      </c>
      <c r="B5" s="3">
        <v>500</v>
      </c>
      <c r="C5" s="3">
        <v>349</v>
      </c>
      <c r="D5" s="3">
        <v>51</v>
      </c>
      <c r="E5" s="3">
        <v>0</v>
      </c>
      <c r="F5" s="3">
        <v>1</v>
      </c>
      <c r="G5" s="53">
        <v>40</v>
      </c>
    </row>
    <row r="6" spans="1:7" x14ac:dyDescent="0.2">
      <c r="A6" s="52" t="s">
        <v>22</v>
      </c>
      <c r="B6" s="3">
        <v>579</v>
      </c>
      <c r="C6" s="3">
        <v>635</v>
      </c>
      <c r="D6" s="3">
        <v>35</v>
      </c>
      <c r="E6" s="3">
        <v>18</v>
      </c>
      <c r="F6" s="3">
        <v>11</v>
      </c>
      <c r="G6" s="53">
        <v>38</v>
      </c>
    </row>
    <row r="7" spans="1:7" x14ac:dyDescent="0.2">
      <c r="A7" s="52" t="s">
        <v>21</v>
      </c>
      <c r="B7" s="3">
        <v>991</v>
      </c>
      <c r="C7" s="3">
        <v>1133</v>
      </c>
      <c r="D7" s="3">
        <v>8</v>
      </c>
      <c r="E7" s="3">
        <v>11</v>
      </c>
      <c r="F7" s="3">
        <v>15</v>
      </c>
      <c r="G7" s="53">
        <v>27</v>
      </c>
    </row>
    <row r="8" spans="1:7" x14ac:dyDescent="0.2">
      <c r="A8" s="54" t="s">
        <v>20</v>
      </c>
      <c r="B8" s="55">
        <v>100</v>
      </c>
      <c r="C8" s="55">
        <v>70</v>
      </c>
      <c r="D8" s="55">
        <v>0</v>
      </c>
      <c r="E8" s="55">
        <v>0</v>
      </c>
      <c r="F8" s="55">
        <v>0</v>
      </c>
      <c r="G8" s="5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EAF9-C3A8-4D4A-9E86-404CBF735689}">
  <dimension ref="A1:R37"/>
  <sheetViews>
    <sheetView workbookViewId="0">
      <selection activeCell="E22" sqref="E22"/>
    </sheetView>
  </sheetViews>
  <sheetFormatPr baseColWidth="10" defaultColWidth="8.6640625" defaultRowHeight="14" x14ac:dyDescent="0.2"/>
  <cols>
    <col min="1" max="1" width="15.5" style="20" bestFit="1" customWidth="1"/>
    <col min="2" max="2" width="14.33203125" style="34" bestFit="1" customWidth="1"/>
    <col min="3" max="3" width="17.1640625" style="34" customWidth="1"/>
    <col min="4" max="4" width="16.33203125" style="34" bestFit="1" customWidth="1"/>
    <col min="5" max="5" width="12.5" style="20" customWidth="1"/>
    <col min="6" max="6" width="15.1640625" style="20" bestFit="1" customWidth="1"/>
    <col min="7" max="7" width="10.6640625" style="20" bestFit="1" customWidth="1"/>
    <col min="8" max="8" width="13" style="20" customWidth="1"/>
    <col min="9" max="9" width="18.83203125" style="20" customWidth="1"/>
    <col min="10" max="10" width="18.5" style="20" customWidth="1"/>
    <col min="11" max="12" width="8.6640625" style="20"/>
    <col min="13" max="13" width="16.83203125" style="20" customWidth="1"/>
    <col min="14" max="14" width="17.33203125" style="20" customWidth="1"/>
    <col min="15" max="15" width="42.5" style="20" customWidth="1"/>
    <col min="16" max="16384" width="8.6640625" style="20"/>
  </cols>
  <sheetData>
    <row r="1" spans="1:18" ht="15" x14ac:dyDescent="0.2">
      <c r="B1" s="33" t="s">
        <v>103</v>
      </c>
      <c r="C1" s="33" t="s">
        <v>104</v>
      </c>
      <c r="D1" s="33" t="s">
        <v>131</v>
      </c>
      <c r="E1" s="24" t="s">
        <v>119</v>
      </c>
      <c r="F1" s="24" t="s">
        <v>135</v>
      </c>
      <c r="G1"/>
      <c r="H1"/>
      <c r="I1" s="21"/>
      <c r="J1" s="22"/>
      <c r="K1" s="23"/>
      <c r="L1" s="23"/>
      <c r="M1" s="23"/>
      <c r="N1" s="23"/>
      <c r="O1" s="23"/>
      <c r="P1" s="23"/>
    </row>
    <row r="2" spans="1:18" ht="45" x14ac:dyDescent="0.2">
      <c r="A2" s="26" t="s">
        <v>36</v>
      </c>
      <c r="B2" s="26" t="s">
        <v>136</v>
      </c>
      <c r="C2" s="26" t="s">
        <v>137</v>
      </c>
      <c r="D2" s="26" t="s">
        <v>138</v>
      </c>
      <c r="E2" s="26" t="s">
        <v>139</v>
      </c>
      <c r="F2" s="26" t="s">
        <v>140</v>
      </c>
      <c r="G2"/>
      <c r="H2"/>
      <c r="J2" s="15"/>
      <c r="K2" s="23"/>
      <c r="L2" s="23"/>
      <c r="M2" s="23"/>
      <c r="N2" s="23"/>
      <c r="O2" s="23"/>
      <c r="P2" s="15"/>
    </row>
    <row r="3" spans="1:18" ht="15" x14ac:dyDescent="0.2">
      <c r="A3" s="28" t="s">
        <v>38</v>
      </c>
      <c r="B3" s="35">
        <f>COUNTIF(E14:E37,A3)</f>
        <v>17</v>
      </c>
      <c r="C3" s="35">
        <f ca="1">SUMIF(E14:E38,A3,B14:B37)</f>
        <v>501.4</v>
      </c>
      <c r="D3" s="35">
        <f>AVERAGEIF(E14:E37,A3,C14:C37)</f>
        <v>19.688235294117646</v>
      </c>
      <c r="E3" s="28">
        <f>COUNTIFS(E14:E37,A3,C14:C37,"&gt;"&amp;16)</f>
        <v>16</v>
      </c>
      <c r="F3" s="28">
        <f>SUMIFS(B14:B37,E14:E37,A3,C14:C37,"&gt;"&amp;16)</f>
        <v>482.2</v>
      </c>
      <c r="G3"/>
      <c r="H3"/>
      <c r="J3" s="44"/>
      <c r="K3" s="23"/>
      <c r="L3" s="23"/>
      <c r="M3" s="23"/>
      <c r="N3" s="23"/>
      <c r="O3" s="23"/>
      <c r="P3" s="23"/>
    </row>
    <row r="4" spans="1:18" ht="15" x14ac:dyDescent="0.2">
      <c r="A4" s="28" t="s">
        <v>44</v>
      </c>
      <c r="B4" s="35">
        <f>COUNTIF(E14:E37,A4)</f>
        <v>6</v>
      </c>
      <c r="C4" s="35">
        <f ca="1">SUMIF(E15:E39,A4,B15:B38)</f>
        <v>203.8</v>
      </c>
      <c r="D4" s="35">
        <f>AVERAGEIF(E15:E38,A4,C15:C38)</f>
        <v>8.3000000000000007</v>
      </c>
      <c r="E4" s="28">
        <f>COUNTIFS(E15:E38,A4,C15:C38,"&gt;"&amp;16)</f>
        <v>0</v>
      </c>
      <c r="F4" s="28">
        <f>SUMIFS(B15:B38,E15:E38,A4,C15:C38,"&gt;"&amp;16)</f>
        <v>0</v>
      </c>
      <c r="G4"/>
      <c r="H4"/>
      <c r="J4" s="15"/>
      <c r="K4" s="23"/>
      <c r="L4" s="23"/>
      <c r="M4" s="23"/>
      <c r="N4" s="23"/>
      <c r="O4" s="23"/>
      <c r="P4" s="23"/>
    </row>
    <row r="5" spans="1:18" ht="15" x14ac:dyDescent="0.2">
      <c r="A5"/>
      <c r="B5"/>
      <c r="C5"/>
      <c r="D5"/>
      <c r="E5"/>
      <c r="F5"/>
      <c r="G5"/>
      <c r="H5"/>
      <c r="J5" s="23"/>
      <c r="K5" s="23"/>
      <c r="L5" s="23"/>
      <c r="M5" s="23"/>
      <c r="N5" s="23"/>
      <c r="O5" s="23"/>
      <c r="P5" s="23"/>
    </row>
    <row r="6" spans="1:18" ht="15" x14ac:dyDescent="0.2">
      <c r="A6"/>
      <c r="B6"/>
      <c r="C6"/>
      <c r="D6"/>
      <c r="E6"/>
      <c r="F6"/>
      <c r="G6"/>
      <c r="H6"/>
      <c r="J6" s="15"/>
      <c r="K6" s="23"/>
      <c r="L6" s="23"/>
      <c r="M6" s="23"/>
      <c r="N6" s="23"/>
      <c r="O6" s="23"/>
      <c r="P6" s="23"/>
    </row>
    <row r="7" spans="1:18" x14ac:dyDescent="0.2">
      <c r="C7" s="34" t="s">
        <v>173</v>
      </c>
      <c r="D7" s="62">
        <f>AVERAGE(B14:B37)</f>
        <v>30.445833333333329</v>
      </c>
      <c r="I7" s="29"/>
      <c r="J7" s="23"/>
      <c r="K7" s="23"/>
      <c r="L7" s="23"/>
      <c r="M7" s="23"/>
      <c r="N7" s="23"/>
      <c r="O7" s="23"/>
      <c r="P7" s="23"/>
    </row>
    <row r="9" spans="1:18" x14ac:dyDescent="0.2">
      <c r="K9" s="25"/>
    </row>
    <row r="10" spans="1:18" s="27" customFormat="1" x14ac:dyDescent="0.2">
      <c r="H10" s="20"/>
      <c r="I10" s="20"/>
      <c r="J10" s="19"/>
      <c r="K10" s="19"/>
      <c r="L10" s="19"/>
    </row>
    <row r="12" spans="1:18" x14ac:dyDescent="0.2">
      <c r="F12" s="14" t="s">
        <v>110</v>
      </c>
      <c r="G12" s="14" t="s">
        <v>114</v>
      </c>
      <c r="H12" s="14" t="s">
        <v>115</v>
      </c>
      <c r="I12" s="14" t="s">
        <v>116</v>
      </c>
      <c r="J12" s="14" t="s">
        <v>109</v>
      </c>
      <c r="O12" s="14"/>
      <c r="P12" s="14"/>
      <c r="Q12" s="14"/>
      <c r="R12" s="14"/>
    </row>
    <row r="13" spans="1:18" x14ac:dyDescent="0.2">
      <c r="A13" s="21" t="s">
        <v>34</v>
      </c>
      <c r="B13" s="33" t="s">
        <v>146</v>
      </c>
      <c r="C13" s="33" t="s">
        <v>147</v>
      </c>
      <c r="D13" s="33" t="s">
        <v>35</v>
      </c>
      <c r="E13" s="21" t="s">
        <v>36</v>
      </c>
      <c r="F13" s="21" t="s">
        <v>117</v>
      </c>
      <c r="G13" s="21" t="s">
        <v>111</v>
      </c>
      <c r="H13" s="21" t="s">
        <v>113</v>
      </c>
      <c r="I13" s="21" t="s">
        <v>112</v>
      </c>
      <c r="J13" s="21" t="s">
        <v>108</v>
      </c>
    </row>
    <row r="14" spans="1:18" x14ac:dyDescent="0.2">
      <c r="A14" s="20" t="s">
        <v>47</v>
      </c>
      <c r="B14" s="45">
        <v>26.7</v>
      </c>
      <c r="C14" s="45">
        <v>21.7</v>
      </c>
      <c r="D14" s="34">
        <v>5</v>
      </c>
      <c r="E14" s="20" t="s">
        <v>38</v>
      </c>
      <c r="F14" s="20" t="str">
        <f>IF(B14&gt;=D7,"Elite","Non-Elite")</f>
        <v>Non-Elite</v>
      </c>
      <c r="G14" s="20" t="str">
        <f>IF(AND(B14&gt;15,D14&gt;5),"ELITE","REGULAR")</f>
        <v>REGULAR</v>
      </c>
      <c r="H14" s="20" t="str">
        <f>IF(OR(C14&gt;15,D14&gt;20),"POPULAR","NON-POPULAR")</f>
        <v>POPULAR</v>
      </c>
      <c r="I14" s="20" t="str">
        <f>IF(B14&lt;20,"D",IF(B14&lt;=40,"C",IF(B14&lt;50,"B",IF(B14&gt;=50,"A"))))</f>
        <v>C</v>
      </c>
      <c r="J14" s="20" t="str">
        <f>VLOOKUP(A14,'[1]LOCATION DATA.xlsx - Sheet2'!$A:$B,2,FALSE)</f>
        <v>Washington</v>
      </c>
    </row>
    <row r="15" spans="1:18" s="21" customFormat="1" x14ac:dyDescent="0.2">
      <c r="A15" s="20" t="s">
        <v>54</v>
      </c>
      <c r="B15" s="45">
        <v>23</v>
      </c>
      <c r="C15" s="45">
        <v>16.5</v>
      </c>
      <c r="D15" s="34">
        <v>7</v>
      </c>
      <c r="E15" s="20" t="s">
        <v>38</v>
      </c>
      <c r="F15" s="20" t="str">
        <f t="shared" ref="F15:F37" si="0">IF(B15&gt;=D8,"Elite","Non-Elite")</f>
        <v>Elite</v>
      </c>
      <c r="G15" s="20" t="str">
        <f t="shared" ref="G15:G37" si="1">IF(AND(B15&gt;15,D15&gt;5),"ELITE","REGULAR")</f>
        <v>ELITE</v>
      </c>
      <c r="H15" s="20" t="str">
        <f t="shared" ref="H15:H37" si="2">IF(OR(C15&gt;15,D15&gt;20),"POPULAR","NON-POPULAR")</f>
        <v>POPULAR</v>
      </c>
      <c r="I15" s="20" t="str">
        <f t="shared" ref="I15:I37" si="3">IF(B15&lt;20,"D",IF(B15&lt;=40,"C",IF(B15&lt;50,"B",IF(B15&gt;=50,"A"))))</f>
        <v>C</v>
      </c>
      <c r="J15" s="20" t="str">
        <f>VLOOKUP(A15,'[1]LOCATION DATA.xlsx - Sheet2'!$A:$B,2,FALSE)</f>
        <v>Montreal</v>
      </c>
      <c r="K15" s="20"/>
      <c r="M15" s="20"/>
    </row>
    <row r="16" spans="1:18" x14ac:dyDescent="0.2">
      <c r="A16" s="20" t="s">
        <v>46</v>
      </c>
      <c r="B16" s="45">
        <v>29.4</v>
      </c>
      <c r="C16" s="45">
        <v>21.4</v>
      </c>
      <c r="D16" s="34">
        <v>8</v>
      </c>
      <c r="E16" s="20" t="s">
        <v>38</v>
      </c>
      <c r="F16" s="20" t="str">
        <f t="shared" si="0"/>
        <v>Elite</v>
      </c>
      <c r="G16" s="20" t="str">
        <f t="shared" si="1"/>
        <v>ELITE</v>
      </c>
      <c r="H16" s="20" t="str">
        <f t="shared" si="2"/>
        <v>POPULAR</v>
      </c>
      <c r="I16" s="20" t="str">
        <f t="shared" si="3"/>
        <v>C</v>
      </c>
      <c r="J16" s="20" t="str">
        <f>VLOOKUP(A16,'[1]LOCATION DATA.xlsx - Sheet2'!$A:$B,2,FALSE)</f>
        <v>Carlifornia</v>
      </c>
    </row>
    <row r="17" spans="1:10" x14ac:dyDescent="0.2">
      <c r="A17" s="20" t="s">
        <v>57</v>
      </c>
      <c r="B17" s="45">
        <v>21.8</v>
      </c>
      <c r="C17" s="45">
        <v>19.3</v>
      </c>
      <c r="D17" s="34">
        <v>3</v>
      </c>
      <c r="E17" s="20" t="s">
        <v>38</v>
      </c>
      <c r="F17" s="20" t="str">
        <f t="shared" si="0"/>
        <v>Elite</v>
      </c>
      <c r="G17" s="20" t="str">
        <f t="shared" si="1"/>
        <v>REGULAR</v>
      </c>
      <c r="H17" s="20" t="str">
        <f t="shared" si="2"/>
        <v>POPULAR</v>
      </c>
      <c r="I17" s="20" t="str">
        <f t="shared" si="3"/>
        <v>C</v>
      </c>
      <c r="J17" s="20" t="str">
        <f>VLOOKUP(A17,'[1]LOCATION DATA.xlsx - Sheet2'!$A:$B,2,FALSE)</f>
        <v>Abuja</v>
      </c>
    </row>
    <row r="18" spans="1:10" x14ac:dyDescent="0.2">
      <c r="A18" s="20" t="s">
        <v>51</v>
      </c>
      <c r="B18" s="45">
        <v>24.2</v>
      </c>
      <c r="C18" s="45">
        <v>18.7</v>
      </c>
      <c r="D18" s="34">
        <v>6</v>
      </c>
      <c r="E18" s="20" t="s">
        <v>38</v>
      </c>
      <c r="F18" s="20" t="str">
        <f t="shared" si="0"/>
        <v>Elite</v>
      </c>
      <c r="G18" s="20" t="str">
        <f t="shared" si="1"/>
        <v>ELITE</v>
      </c>
      <c r="H18" s="20" t="str">
        <f t="shared" si="2"/>
        <v>POPULAR</v>
      </c>
      <c r="I18" s="20" t="str">
        <f t="shared" si="3"/>
        <v>C</v>
      </c>
      <c r="J18" s="20" t="str">
        <f>VLOOKUP(A18,'[1]LOCATION DATA.xlsx - Sheet2'!$A:$B,2,FALSE)</f>
        <v>Beijin</v>
      </c>
    </row>
    <row r="19" spans="1:10" x14ac:dyDescent="0.2">
      <c r="A19" s="20" t="s">
        <v>59</v>
      </c>
      <c r="B19" s="45">
        <v>20</v>
      </c>
      <c r="C19" s="45">
        <v>18.5</v>
      </c>
      <c r="D19" s="34">
        <v>2</v>
      </c>
      <c r="E19" s="20" t="s">
        <v>38</v>
      </c>
      <c r="F19" s="20" t="str">
        <f t="shared" si="0"/>
        <v>Elite</v>
      </c>
      <c r="G19" s="20" t="str">
        <f t="shared" si="1"/>
        <v>REGULAR</v>
      </c>
      <c r="H19" s="20" t="str">
        <f t="shared" si="2"/>
        <v>POPULAR</v>
      </c>
      <c r="I19" s="20" t="str">
        <f t="shared" si="3"/>
        <v>C</v>
      </c>
      <c r="J19" s="20" t="str">
        <f>VLOOKUP(A19,'[1]LOCATION DATA.xlsx - Sheet2'!$A:$B,2,FALSE)</f>
        <v>New Jersey</v>
      </c>
    </row>
    <row r="20" spans="1:10" x14ac:dyDescent="0.2">
      <c r="A20" s="20" t="s">
        <v>40</v>
      </c>
      <c r="B20" s="45">
        <v>36.6</v>
      </c>
      <c r="C20" s="45">
        <v>17.600000000000001</v>
      </c>
      <c r="D20" s="34">
        <v>19</v>
      </c>
      <c r="E20" s="20" t="s">
        <v>38</v>
      </c>
      <c r="F20" s="20" t="str">
        <f t="shared" si="0"/>
        <v>Non-Elite</v>
      </c>
      <c r="G20" s="20" t="str">
        <f t="shared" si="1"/>
        <v>ELITE</v>
      </c>
      <c r="H20" s="20" t="str">
        <f t="shared" si="2"/>
        <v>POPULAR</v>
      </c>
      <c r="I20" s="20" t="str">
        <f t="shared" si="3"/>
        <v>C</v>
      </c>
      <c r="J20" s="20" t="str">
        <f>VLOOKUP(A20,'[1]LOCATION DATA.xlsx - Sheet2'!$A:$B,2,FALSE)</f>
        <v>London</v>
      </c>
    </row>
    <row r="21" spans="1:10" x14ac:dyDescent="0.2">
      <c r="A21" s="20" t="s">
        <v>53</v>
      </c>
      <c r="B21" s="45">
        <v>23.2</v>
      </c>
      <c r="C21" s="45">
        <v>22.7</v>
      </c>
      <c r="D21" s="34">
        <v>1</v>
      </c>
      <c r="E21" s="20" t="s">
        <v>38</v>
      </c>
      <c r="F21" s="20" t="str">
        <f t="shared" si="0"/>
        <v>Elite</v>
      </c>
      <c r="G21" s="20" t="str">
        <f t="shared" si="1"/>
        <v>REGULAR</v>
      </c>
      <c r="H21" s="20" t="str">
        <f t="shared" si="2"/>
        <v>POPULAR</v>
      </c>
      <c r="I21" s="20" t="str">
        <f t="shared" si="3"/>
        <v>C</v>
      </c>
      <c r="J21" s="20" t="str">
        <f>VLOOKUP(A21,'[1]LOCATION DATA.xlsx - Sheet2'!$A:$B,2,FALSE)</f>
        <v>New York</v>
      </c>
    </row>
    <row r="22" spans="1:10" x14ac:dyDescent="0.2">
      <c r="A22" s="20" t="s">
        <v>48</v>
      </c>
      <c r="B22" s="45">
        <v>25.5</v>
      </c>
      <c r="C22" s="45">
        <v>20.5</v>
      </c>
      <c r="D22" s="34">
        <v>5</v>
      </c>
      <c r="F22" s="20" t="str">
        <f t="shared" si="0"/>
        <v>Elite</v>
      </c>
      <c r="G22" s="20" t="str">
        <f t="shared" si="1"/>
        <v>REGULAR</v>
      </c>
      <c r="H22" s="20" t="str">
        <f t="shared" si="2"/>
        <v>POPULAR</v>
      </c>
      <c r="I22" s="20" t="str">
        <f t="shared" si="3"/>
        <v>C</v>
      </c>
      <c r="J22" s="20" t="str">
        <f>VLOOKUP(A22,'[1]LOCATION DATA.xlsx - Sheet2'!$A:$B,2,FALSE)</f>
        <v>Abuja</v>
      </c>
    </row>
    <row r="23" spans="1:10" x14ac:dyDescent="0.2">
      <c r="A23" s="20" t="s">
        <v>42</v>
      </c>
      <c r="B23" s="45">
        <v>29.9</v>
      </c>
      <c r="C23" s="45">
        <v>18.899999999999999</v>
      </c>
      <c r="D23" s="34">
        <v>11</v>
      </c>
      <c r="E23" s="20" t="s">
        <v>38</v>
      </c>
      <c r="F23" s="20" t="str">
        <f t="shared" si="0"/>
        <v>Elite</v>
      </c>
      <c r="G23" s="20" t="str">
        <f t="shared" si="1"/>
        <v>ELITE</v>
      </c>
      <c r="H23" s="20" t="str">
        <f t="shared" si="2"/>
        <v>POPULAR</v>
      </c>
      <c r="I23" s="20" t="str">
        <f t="shared" si="3"/>
        <v>C</v>
      </c>
      <c r="J23" s="20" t="str">
        <f>VLOOKUP(A23,'[1]LOCATION DATA.xlsx - Sheet2'!$A:$B,2,FALSE)</f>
        <v>Missisuaga</v>
      </c>
    </row>
    <row r="24" spans="1:10" x14ac:dyDescent="0.2">
      <c r="A24" s="20" t="s">
        <v>55</v>
      </c>
      <c r="B24" s="45">
        <v>22.5</v>
      </c>
      <c r="C24" s="45">
        <v>21.5</v>
      </c>
      <c r="D24" s="34">
        <v>1</v>
      </c>
      <c r="E24" s="20" t="s">
        <v>38</v>
      </c>
      <c r="F24" s="20" t="str">
        <f t="shared" si="0"/>
        <v>Elite</v>
      </c>
      <c r="G24" s="20" t="str">
        <f t="shared" si="1"/>
        <v>REGULAR</v>
      </c>
      <c r="H24" s="20" t="str">
        <f t="shared" si="2"/>
        <v>POPULAR</v>
      </c>
      <c r="I24" s="20" t="str">
        <f t="shared" si="3"/>
        <v>C</v>
      </c>
      <c r="J24" s="20" t="str">
        <f>VLOOKUP(A24,'[1]LOCATION DATA.xlsx - Sheet2'!$A:$B,2,FALSE)</f>
        <v>Texas</v>
      </c>
    </row>
    <row r="25" spans="1:10" x14ac:dyDescent="0.2">
      <c r="A25" s="20" t="s">
        <v>41</v>
      </c>
      <c r="B25" s="45">
        <v>31.9</v>
      </c>
      <c r="C25" s="45">
        <v>17.899999999999999</v>
      </c>
      <c r="D25" s="34">
        <v>14</v>
      </c>
      <c r="E25" s="20" t="s">
        <v>38</v>
      </c>
      <c r="F25" s="20" t="str">
        <f t="shared" si="0"/>
        <v>Elite</v>
      </c>
      <c r="G25" s="20" t="str">
        <f>IF(AND(B25&gt;15,D25&gt;5),"ELITE","REGULAR")</f>
        <v>ELITE</v>
      </c>
      <c r="H25" s="20" t="str">
        <f t="shared" si="2"/>
        <v>POPULAR</v>
      </c>
      <c r="I25" s="20" t="str">
        <f t="shared" si="3"/>
        <v>C</v>
      </c>
      <c r="J25" s="20" t="str">
        <f>VLOOKUP(A25,'[1]LOCATION DATA.xlsx - Sheet2'!$A:$B,2,FALSE)</f>
        <v>Washington</v>
      </c>
    </row>
    <row r="26" spans="1:10" x14ac:dyDescent="0.2">
      <c r="A26" s="20" t="s">
        <v>39</v>
      </c>
      <c r="B26" s="45">
        <v>61.5</v>
      </c>
      <c r="C26" s="45">
        <v>30.5</v>
      </c>
      <c r="D26" s="34">
        <v>31</v>
      </c>
      <c r="E26" s="20" t="s">
        <v>38</v>
      </c>
      <c r="F26" s="20" t="str">
        <f t="shared" si="0"/>
        <v>Elite</v>
      </c>
      <c r="G26" s="20" t="str">
        <f t="shared" si="1"/>
        <v>ELITE</v>
      </c>
      <c r="H26" s="20" t="str">
        <f t="shared" si="2"/>
        <v>POPULAR</v>
      </c>
      <c r="I26" s="20" t="str">
        <f t="shared" si="3"/>
        <v>A</v>
      </c>
      <c r="J26" s="20" t="str">
        <f>VLOOKUP(A26,'[1]LOCATION DATA.xlsx - Sheet2'!$A:$B,2,FALSE)</f>
        <v>London</v>
      </c>
    </row>
    <row r="27" spans="1:10" x14ac:dyDescent="0.2">
      <c r="A27" s="20" t="s">
        <v>37</v>
      </c>
      <c r="B27" s="45">
        <v>72.3</v>
      </c>
      <c r="C27" s="45">
        <v>19.3</v>
      </c>
      <c r="D27" s="34">
        <v>53</v>
      </c>
      <c r="E27" s="20" t="s">
        <v>38</v>
      </c>
      <c r="F27" s="20" t="str">
        <f t="shared" si="0"/>
        <v>Elite</v>
      </c>
      <c r="G27" s="20" t="str">
        <f t="shared" si="1"/>
        <v>ELITE</v>
      </c>
      <c r="H27" s="20" t="str">
        <f t="shared" si="2"/>
        <v>POPULAR</v>
      </c>
      <c r="I27" s="20" t="str">
        <f t="shared" si="3"/>
        <v>A</v>
      </c>
      <c r="J27" s="20" t="str">
        <f>VLOOKUP(A27,'[1]LOCATION DATA.xlsx - Sheet2'!$A:$B,2,FALSE)</f>
        <v>London</v>
      </c>
    </row>
    <row r="28" spans="1:10" x14ac:dyDescent="0.2">
      <c r="A28" s="20" t="s">
        <v>52</v>
      </c>
      <c r="B28" s="45">
        <v>23.6</v>
      </c>
      <c r="C28" s="45">
        <v>5.6</v>
      </c>
      <c r="D28" s="34">
        <v>18</v>
      </c>
      <c r="E28" s="20" t="s">
        <v>44</v>
      </c>
      <c r="F28" s="20" t="str">
        <f t="shared" si="0"/>
        <v>Elite</v>
      </c>
      <c r="G28" s="20" t="str">
        <f t="shared" si="1"/>
        <v>ELITE</v>
      </c>
      <c r="H28" s="20" t="str">
        <f t="shared" si="2"/>
        <v>NON-POPULAR</v>
      </c>
      <c r="I28" s="20" t="str">
        <f t="shared" si="3"/>
        <v>C</v>
      </c>
      <c r="J28" s="20" t="str">
        <f>VLOOKUP(A28,'[1]LOCATION DATA.xlsx - Sheet2'!$A:$B,2,FALSE)</f>
        <v>Baltimore</v>
      </c>
    </row>
    <row r="29" spans="1:10" x14ac:dyDescent="0.2">
      <c r="A29" s="20" t="s">
        <v>50</v>
      </c>
      <c r="B29" s="45">
        <v>24.4</v>
      </c>
      <c r="C29" s="45">
        <v>2.4</v>
      </c>
      <c r="D29" s="34">
        <v>22</v>
      </c>
      <c r="E29" s="20" t="s">
        <v>44</v>
      </c>
      <c r="F29" s="20" t="str">
        <f t="shared" si="0"/>
        <v>Elite</v>
      </c>
      <c r="G29" s="20" t="str">
        <f t="shared" si="1"/>
        <v>ELITE</v>
      </c>
      <c r="H29" s="20" t="str">
        <f t="shared" si="2"/>
        <v>POPULAR</v>
      </c>
      <c r="I29" s="20" t="str">
        <f t="shared" si="3"/>
        <v>C</v>
      </c>
      <c r="J29" s="20" t="str">
        <f>VLOOKUP(A29,'[1]LOCATION DATA.xlsx - Sheet2'!$A:$B,2,FALSE)</f>
        <v>Zenith</v>
      </c>
    </row>
    <row r="30" spans="1:10" x14ac:dyDescent="0.2">
      <c r="A30" s="20" t="s">
        <v>49</v>
      </c>
      <c r="B30" s="45">
        <v>33.1</v>
      </c>
      <c r="C30" s="45">
        <v>12.1</v>
      </c>
      <c r="D30" s="34">
        <v>21</v>
      </c>
      <c r="E30" s="20" t="s">
        <v>44</v>
      </c>
      <c r="F30" s="20" t="str">
        <f t="shared" si="0"/>
        <v>Elite</v>
      </c>
      <c r="G30" s="20" t="str">
        <f t="shared" si="1"/>
        <v>ELITE</v>
      </c>
      <c r="H30" s="20" t="str">
        <f t="shared" si="2"/>
        <v>POPULAR</v>
      </c>
      <c r="I30" s="20" t="str">
        <f t="shared" si="3"/>
        <v>C</v>
      </c>
      <c r="J30" s="20" t="str">
        <f>VLOOKUP(A30,'[1]LOCATION DATA.xlsx - Sheet2'!$A:$B,2,FALSE)</f>
        <v>Los Angeles</v>
      </c>
    </row>
    <row r="31" spans="1:10" x14ac:dyDescent="0.2">
      <c r="A31" s="20" t="s">
        <v>58</v>
      </c>
      <c r="B31" s="45">
        <v>21.8</v>
      </c>
      <c r="C31" s="45">
        <v>19.3</v>
      </c>
      <c r="D31" s="34">
        <v>3</v>
      </c>
      <c r="E31" s="20" t="s">
        <v>38</v>
      </c>
      <c r="F31" s="20" t="str">
        <f t="shared" si="0"/>
        <v>Elite</v>
      </c>
      <c r="G31" s="20" t="str">
        <f t="shared" si="1"/>
        <v>REGULAR</v>
      </c>
      <c r="H31" s="20" t="str">
        <f t="shared" si="2"/>
        <v>POPULAR</v>
      </c>
      <c r="I31" s="20" t="str">
        <f t="shared" si="3"/>
        <v>C</v>
      </c>
      <c r="J31" s="20" t="str">
        <f>VLOOKUP(A31,'[1]LOCATION DATA.xlsx - Sheet2'!$A:$B,2,FALSE)</f>
        <v>Lagos</v>
      </c>
    </row>
    <row r="32" spans="1:10" x14ac:dyDescent="0.2">
      <c r="A32" s="20" t="s">
        <v>45</v>
      </c>
      <c r="B32" s="45">
        <v>44.5</v>
      </c>
      <c r="C32" s="45">
        <v>14.5</v>
      </c>
      <c r="D32" s="34">
        <v>30</v>
      </c>
      <c r="E32" s="20" t="s">
        <v>44</v>
      </c>
      <c r="F32" s="20" t="str">
        <f t="shared" si="0"/>
        <v>Elite</v>
      </c>
      <c r="G32" s="20" t="str">
        <f t="shared" si="1"/>
        <v>ELITE</v>
      </c>
      <c r="H32" s="20" t="str">
        <f t="shared" si="2"/>
        <v>POPULAR</v>
      </c>
      <c r="I32" s="20" t="str">
        <f t="shared" si="3"/>
        <v>B</v>
      </c>
      <c r="J32" s="20" t="str">
        <f>VLOOKUP(A32,'[1]LOCATION DATA.xlsx - Sheet2'!$A:$B,2,FALSE)</f>
        <v>Texas</v>
      </c>
    </row>
    <row r="33" spans="1:10" x14ac:dyDescent="0.2">
      <c r="A33" s="20" t="s">
        <v>43</v>
      </c>
      <c r="B33" s="45">
        <v>56.2</v>
      </c>
      <c r="C33" s="45">
        <v>4.2</v>
      </c>
      <c r="D33" s="34">
        <v>52</v>
      </c>
      <c r="E33" s="20" t="s">
        <v>44</v>
      </c>
      <c r="F33" s="20" t="str">
        <f t="shared" si="0"/>
        <v>Elite</v>
      </c>
      <c r="G33" s="20" t="str">
        <f t="shared" si="1"/>
        <v>ELITE</v>
      </c>
      <c r="H33" s="20" t="str">
        <f t="shared" si="2"/>
        <v>POPULAR</v>
      </c>
      <c r="I33" s="20" t="str">
        <f t="shared" si="3"/>
        <v>A</v>
      </c>
      <c r="J33" s="20" t="str">
        <f>VLOOKUP(A33,'[1]LOCATION DATA.xlsx - Sheet2'!$A:$B,2,FALSE)</f>
        <v>Carlifornia</v>
      </c>
    </row>
    <row r="34" spans="1:10" x14ac:dyDescent="0.2">
      <c r="A34" s="20" t="s">
        <v>62</v>
      </c>
      <c r="B34" s="45">
        <v>18.600000000000001</v>
      </c>
      <c r="C34" s="45">
        <v>17.899999999999999</v>
      </c>
      <c r="D34" s="34">
        <v>1</v>
      </c>
      <c r="E34" s="20" t="s">
        <v>38</v>
      </c>
      <c r="F34" s="20" t="str">
        <f t="shared" si="0"/>
        <v>Non-Elite</v>
      </c>
      <c r="G34" s="20" t="str">
        <f t="shared" si="1"/>
        <v>REGULAR</v>
      </c>
      <c r="H34" s="20" t="str">
        <f t="shared" si="2"/>
        <v>POPULAR</v>
      </c>
      <c r="I34" s="20" t="str">
        <f t="shared" si="3"/>
        <v>D</v>
      </c>
      <c r="J34" s="20" t="str">
        <f>VLOOKUP(A34,'[1]LOCATION DATA.xlsx - Sheet2'!$A:$B,2,FALSE)</f>
        <v>Ohio</v>
      </c>
    </row>
    <row r="35" spans="1:10" x14ac:dyDescent="0.2">
      <c r="A35" s="20" t="s">
        <v>60</v>
      </c>
      <c r="B35" s="45">
        <v>19.2</v>
      </c>
      <c r="C35" s="45">
        <v>14.7</v>
      </c>
      <c r="D35" s="34">
        <v>5</v>
      </c>
      <c r="E35" s="20" t="s">
        <v>38</v>
      </c>
      <c r="F35" s="20" t="str">
        <f t="shared" si="0"/>
        <v>Elite</v>
      </c>
      <c r="G35" s="20" t="str">
        <f t="shared" si="1"/>
        <v>REGULAR</v>
      </c>
      <c r="H35" s="20" t="str">
        <f t="shared" si="2"/>
        <v>NON-POPULAR</v>
      </c>
      <c r="I35" s="20" t="str">
        <f t="shared" si="3"/>
        <v>D</v>
      </c>
      <c r="J35" s="20" t="str">
        <f>VLOOKUP(A35,'[1]LOCATION DATA.xlsx - Sheet2'!$A:$B,2,FALSE)</f>
        <v>New Jersey</v>
      </c>
    </row>
    <row r="36" spans="1:10" x14ac:dyDescent="0.2">
      <c r="A36" s="20" t="s">
        <v>56</v>
      </c>
      <c r="B36" s="45">
        <v>22</v>
      </c>
      <c r="C36" s="45">
        <v>11</v>
      </c>
      <c r="D36" s="34">
        <v>11</v>
      </c>
      <c r="E36" s="20" t="s">
        <v>44</v>
      </c>
      <c r="F36" s="20" t="str">
        <f t="shared" si="0"/>
        <v>Elite</v>
      </c>
      <c r="G36" s="20" t="str">
        <f t="shared" si="1"/>
        <v>ELITE</v>
      </c>
      <c r="H36" s="20" t="str">
        <f t="shared" si="2"/>
        <v>NON-POPULAR</v>
      </c>
      <c r="I36" s="20" t="str">
        <f t="shared" si="3"/>
        <v>C</v>
      </c>
      <c r="J36" s="20" t="str">
        <f>VLOOKUP(A36,'[1]LOCATION DATA.xlsx - Sheet2'!$A:$B,2,FALSE)</f>
        <v>Lagos</v>
      </c>
    </row>
    <row r="37" spans="1:10" x14ac:dyDescent="0.2">
      <c r="A37" s="20" t="s">
        <v>61</v>
      </c>
      <c r="B37" s="45">
        <v>18.8</v>
      </c>
      <c r="C37" s="45">
        <v>18.3</v>
      </c>
      <c r="D37" s="34">
        <v>1</v>
      </c>
      <c r="E37" s="20" t="s">
        <v>38</v>
      </c>
      <c r="F37" s="20" t="str">
        <f t="shared" si="0"/>
        <v>Non-Elite</v>
      </c>
      <c r="G37" s="20" t="str">
        <f t="shared" si="1"/>
        <v>REGULAR</v>
      </c>
      <c r="H37" s="20" t="str">
        <f t="shared" si="2"/>
        <v>POPULAR</v>
      </c>
      <c r="I37" s="20" t="str">
        <f t="shared" si="3"/>
        <v>D</v>
      </c>
      <c r="J37" s="20" t="str">
        <f>VLOOKUP(A37,'[1]LOCATION DATA.xlsx - Sheet2'!$A:$B,2,FALSE)</f>
        <v>Sydney</v>
      </c>
    </row>
  </sheetData>
  <autoFilter ref="A13:J37" xr:uid="{BD07EAF9-C3A8-4D4A-9E86-404CBF735689}"/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B2F-721F-CE44-9273-991DB1421A57}">
  <dimension ref="A1:B72"/>
  <sheetViews>
    <sheetView tabSelected="1" workbookViewId="0">
      <selection activeCell="K28" sqref="K28"/>
    </sheetView>
  </sheetViews>
  <sheetFormatPr baseColWidth="10" defaultRowHeight="15" x14ac:dyDescent="0.2"/>
  <cols>
    <col min="1" max="1" width="17.33203125" bestFit="1" customWidth="1"/>
  </cols>
  <sheetData>
    <row r="1" spans="1:2" x14ac:dyDescent="0.2">
      <c r="A1" s="32" t="s">
        <v>174</v>
      </c>
      <c r="B1" s="32" t="s">
        <v>175</v>
      </c>
    </row>
    <row r="2" spans="1:2" x14ac:dyDescent="0.2">
      <c r="A2" t="s">
        <v>53</v>
      </c>
      <c r="B2" t="s">
        <v>176</v>
      </c>
    </row>
    <row r="3" spans="1:2" x14ac:dyDescent="0.2">
      <c r="A3" t="s">
        <v>59</v>
      </c>
      <c r="B3" t="s">
        <v>177</v>
      </c>
    </row>
    <row r="4" spans="1:2" x14ac:dyDescent="0.2">
      <c r="A4" t="s">
        <v>41</v>
      </c>
      <c r="B4" t="s">
        <v>178</v>
      </c>
    </row>
    <row r="5" spans="1:2" x14ac:dyDescent="0.2">
      <c r="A5" t="s">
        <v>61</v>
      </c>
      <c r="B5" t="s">
        <v>179</v>
      </c>
    </row>
    <row r="6" spans="1:2" x14ac:dyDescent="0.2">
      <c r="A6" t="s">
        <v>180</v>
      </c>
      <c r="B6" t="s">
        <v>181</v>
      </c>
    </row>
    <row r="7" spans="1:2" x14ac:dyDescent="0.2">
      <c r="A7" t="s">
        <v>182</v>
      </c>
      <c r="B7" t="s">
        <v>183</v>
      </c>
    </row>
    <row r="8" spans="1:2" x14ac:dyDescent="0.2">
      <c r="A8" t="s">
        <v>184</v>
      </c>
      <c r="B8" t="s">
        <v>183</v>
      </c>
    </row>
    <row r="9" spans="1:2" x14ac:dyDescent="0.2">
      <c r="A9" t="s">
        <v>185</v>
      </c>
      <c r="B9" t="s">
        <v>183</v>
      </c>
    </row>
    <row r="10" spans="1:2" x14ac:dyDescent="0.2">
      <c r="A10" t="s">
        <v>186</v>
      </c>
      <c r="B10" t="s">
        <v>187</v>
      </c>
    </row>
    <row r="11" spans="1:2" x14ac:dyDescent="0.2">
      <c r="A11" t="s">
        <v>49</v>
      </c>
      <c r="B11" t="s">
        <v>188</v>
      </c>
    </row>
    <row r="12" spans="1:2" x14ac:dyDescent="0.2">
      <c r="A12" t="s">
        <v>50</v>
      </c>
      <c r="B12" t="s">
        <v>189</v>
      </c>
    </row>
    <row r="13" spans="1:2" x14ac:dyDescent="0.2">
      <c r="A13" t="s">
        <v>51</v>
      </c>
      <c r="B13" t="s">
        <v>190</v>
      </c>
    </row>
    <row r="14" spans="1:2" x14ac:dyDescent="0.2">
      <c r="A14" t="s">
        <v>55</v>
      </c>
      <c r="B14" t="s">
        <v>191</v>
      </c>
    </row>
    <row r="15" spans="1:2" x14ac:dyDescent="0.2">
      <c r="A15" t="s">
        <v>192</v>
      </c>
      <c r="B15" t="s">
        <v>193</v>
      </c>
    </row>
    <row r="16" spans="1:2" x14ac:dyDescent="0.2">
      <c r="A16" t="s">
        <v>194</v>
      </c>
      <c r="B16" t="s">
        <v>195</v>
      </c>
    </row>
    <row r="17" spans="1:2" x14ac:dyDescent="0.2">
      <c r="A17" t="s">
        <v>196</v>
      </c>
      <c r="B17" t="s">
        <v>181</v>
      </c>
    </row>
    <row r="18" spans="1:2" x14ac:dyDescent="0.2">
      <c r="A18" t="s">
        <v>197</v>
      </c>
      <c r="B18" t="s">
        <v>198</v>
      </c>
    </row>
    <row r="19" spans="1:2" x14ac:dyDescent="0.2">
      <c r="A19" t="s">
        <v>199</v>
      </c>
      <c r="B19" t="s">
        <v>200</v>
      </c>
    </row>
    <row r="20" spans="1:2" x14ac:dyDescent="0.2">
      <c r="A20" t="s">
        <v>41</v>
      </c>
      <c r="B20" t="s">
        <v>201</v>
      </c>
    </row>
    <row r="21" spans="1:2" x14ac:dyDescent="0.2">
      <c r="A21" t="s">
        <v>202</v>
      </c>
      <c r="B21" t="s">
        <v>188</v>
      </c>
    </row>
    <row r="22" spans="1:2" x14ac:dyDescent="0.2">
      <c r="A22" t="s">
        <v>203</v>
      </c>
      <c r="B22" t="s">
        <v>176</v>
      </c>
    </row>
    <row r="23" spans="1:2" x14ac:dyDescent="0.2">
      <c r="A23" t="s">
        <v>204</v>
      </c>
      <c r="B23" t="s">
        <v>176</v>
      </c>
    </row>
    <row r="24" spans="1:2" x14ac:dyDescent="0.2">
      <c r="A24" t="s">
        <v>205</v>
      </c>
      <c r="B24" t="s">
        <v>191</v>
      </c>
    </row>
    <row r="25" spans="1:2" x14ac:dyDescent="0.2">
      <c r="A25" t="s">
        <v>206</v>
      </c>
      <c r="B25" t="s">
        <v>207</v>
      </c>
    </row>
    <row r="26" spans="1:2" x14ac:dyDescent="0.2">
      <c r="A26" t="s">
        <v>208</v>
      </c>
      <c r="B26" t="s">
        <v>209</v>
      </c>
    </row>
    <row r="27" spans="1:2" x14ac:dyDescent="0.2">
      <c r="A27" t="s">
        <v>210</v>
      </c>
      <c r="B27" t="s">
        <v>211</v>
      </c>
    </row>
    <row r="28" spans="1:2" x14ac:dyDescent="0.2">
      <c r="A28" t="s">
        <v>212</v>
      </c>
      <c r="B28" t="s">
        <v>213</v>
      </c>
    </row>
    <row r="29" spans="1:2" x14ac:dyDescent="0.2">
      <c r="A29" t="s">
        <v>214</v>
      </c>
      <c r="B29" t="s">
        <v>211</v>
      </c>
    </row>
    <row r="30" spans="1:2" x14ac:dyDescent="0.2">
      <c r="A30" t="s">
        <v>215</v>
      </c>
      <c r="B30" t="s">
        <v>216</v>
      </c>
    </row>
    <row r="31" spans="1:2" x14ac:dyDescent="0.2">
      <c r="A31" t="s">
        <v>217</v>
      </c>
      <c r="B31" t="s">
        <v>179</v>
      </c>
    </row>
    <row r="32" spans="1:2" x14ac:dyDescent="0.2">
      <c r="A32" t="s">
        <v>218</v>
      </c>
      <c r="B32" t="s">
        <v>219</v>
      </c>
    </row>
    <row r="33" spans="1:2" x14ac:dyDescent="0.2">
      <c r="A33" t="s">
        <v>220</v>
      </c>
      <c r="B33" t="s">
        <v>198</v>
      </c>
    </row>
    <row r="34" spans="1:2" x14ac:dyDescent="0.2">
      <c r="A34" t="s">
        <v>221</v>
      </c>
      <c r="B34" t="s">
        <v>222</v>
      </c>
    </row>
    <row r="35" spans="1:2" x14ac:dyDescent="0.2">
      <c r="A35" t="s">
        <v>223</v>
      </c>
      <c r="B35" t="s">
        <v>224</v>
      </c>
    </row>
    <row r="36" spans="1:2" x14ac:dyDescent="0.2">
      <c r="A36" t="s">
        <v>225</v>
      </c>
      <c r="B36" t="s">
        <v>207</v>
      </c>
    </row>
    <row r="37" spans="1:2" x14ac:dyDescent="0.2">
      <c r="A37" t="s">
        <v>226</v>
      </c>
      <c r="B37" t="s">
        <v>219</v>
      </c>
    </row>
    <row r="38" spans="1:2" x14ac:dyDescent="0.2">
      <c r="A38" t="s">
        <v>227</v>
      </c>
      <c r="B38" t="s">
        <v>191</v>
      </c>
    </row>
    <row r="39" spans="1:2" x14ac:dyDescent="0.2">
      <c r="A39" t="s">
        <v>228</v>
      </c>
      <c r="B39" t="s">
        <v>211</v>
      </c>
    </row>
    <row r="40" spans="1:2" x14ac:dyDescent="0.2">
      <c r="A40" t="s">
        <v>229</v>
      </c>
      <c r="B40" t="s">
        <v>213</v>
      </c>
    </row>
    <row r="41" spans="1:2" x14ac:dyDescent="0.2">
      <c r="A41" t="s">
        <v>230</v>
      </c>
      <c r="B41" t="s">
        <v>211</v>
      </c>
    </row>
    <row r="42" spans="1:2" x14ac:dyDescent="0.2">
      <c r="A42" t="s">
        <v>231</v>
      </c>
      <c r="B42" t="s">
        <v>179</v>
      </c>
    </row>
    <row r="43" spans="1:2" x14ac:dyDescent="0.2">
      <c r="A43" t="s">
        <v>232</v>
      </c>
      <c r="B43" t="s">
        <v>181</v>
      </c>
    </row>
    <row r="44" spans="1:2" x14ac:dyDescent="0.2">
      <c r="A44" t="s">
        <v>56</v>
      </c>
      <c r="B44" t="s">
        <v>181</v>
      </c>
    </row>
    <row r="45" spans="1:2" x14ac:dyDescent="0.2">
      <c r="A45" t="s">
        <v>57</v>
      </c>
      <c r="B45" t="s">
        <v>207</v>
      </c>
    </row>
    <row r="46" spans="1:2" x14ac:dyDescent="0.2">
      <c r="A46" t="s">
        <v>58</v>
      </c>
      <c r="B46" t="s">
        <v>181</v>
      </c>
    </row>
    <row r="47" spans="1:2" x14ac:dyDescent="0.2">
      <c r="A47" t="s">
        <v>233</v>
      </c>
      <c r="B47" t="s">
        <v>234</v>
      </c>
    </row>
    <row r="48" spans="1:2" x14ac:dyDescent="0.2">
      <c r="A48" t="s">
        <v>235</v>
      </c>
      <c r="B48" t="s">
        <v>181</v>
      </c>
    </row>
    <row r="49" spans="1:2" x14ac:dyDescent="0.2">
      <c r="A49" t="s">
        <v>236</v>
      </c>
      <c r="B49" t="s">
        <v>181</v>
      </c>
    </row>
    <row r="50" spans="1:2" x14ac:dyDescent="0.2">
      <c r="A50" t="s">
        <v>43</v>
      </c>
      <c r="B50" t="s">
        <v>187</v>
      </c>
    </row>
    <row r="51" spans="1:2" x14ac:dyDescent="0.2">
      <c r="A51" t="s">
        <v>237</v>
      </c>
      <c r="B51" t="s">
        <v>238</v>
      </c>
    </row>
    <row r="52" spans="1:2" x14ac:dyDescent="0.2">
      <c r="A52" t="s">
        <v>239</v>
      </c>
      <c r="B52" t="s">
        <v>219</v>
      </c>
    </row>
    <row r="53" spans="1:2" x14ac:dyDescent="0.2">
      <c r="A53" t="s">
        <v>45</v>
      </c>
      <c r="B53" t="s">
        <v>191</v>
      </c>
    </row>
    <row r="54" spans="1:2" x14ac:dyDescent="0.2">
      <c r="A54" t="s">
        <v>46</v>
      </c>
      <c r="B54" t="s">
        <v>187</v>
      </c>
    </row>
    <row r="55" spans="1:2" x14ac:dyDescent="0.2">
      <c r="A55" t="s">
        <v>47</v>
      </c>
      <c r="B55" t="s">
        <v>178</v>
      </c>
    </row>
    <row r="56" spans="1:2" x14ac:dyDescent="0.2">
      <c r="A56" t="s">
        <v>48</v>
      </c>
      <c r="B56" t="s">
        <v>207</v>
      </c>
    </row>
    <row r="57" spans="1:2" x14ac:dyDescent="0.2">
      <c r="A57" t="s">
        <v>42</v>
      </c>
      <c r="B57" t="s">
        <v>222</v>
      </c>
    </row>
    <row r="58" spans="1:2" x14ac:dyDescent="0.2">
      <c r="A58" t="s">
        <v>52</v>
      </c>
      <c r="B58" t="s">
        <v>224</v>
      </c>
    </row>
    <row r="59" spans="1:2" x14ac:dyDescent="0.2">
      <c r="A59" t="s">
        <v>62</v>
      </c>
      <c r="B59" t="s">
        <v>240</v>
      </c>
    </row>
    <row r="60" spans="1:2" x14ac:dyDescent="0.2">
      <c r="A60" t="s">
        <v>54</v>
      </c>
      <c r="B60" t="s">
        <v>241</v>
      </c>
    </row>
    <row r="61" spans="1:2" x14ac:dyDescent="0.2">
      <c r="A61" t="s">
        <v>60</v>
      </c>
      <c r="B61" t="s">
        <v>177</v>
      </c>
    </row>
    <row r="62" spans="1:2" x14ac:dyDescent="0.2">
      <c r="A62" t="s">
        <v>242</v>
      </c>
      <c r="B62" t="s">
        <v>243</v>
      </c>
    </row>
    <row r="63" spans="1:2" x14ac:dyDescent="0.2">
      <c r="A63" t="s">
        <v>244</v>
      </c>
      <c r="B63" t="s">
        <v>183</v>
      </c>
    </row>
    <row r="64" spans="1:2" x14ac:dyDescent="0.2">
      <c r="A64" t="s">
        <v>245</v>
      </c>
      <c r="B64" t="s">
        <v>183</v>
      </c>
    </row>
    <row r="65" spans="1:2" x14ac:dyDescent="0.2">
      <c r="A65" t="s">
        <v>246</v>
      </c>
      <c r="B65" t="s">
        <v>183</v>
      </c>
    </row>
    <row r="66" spans="1:2" x14ac:dyDescent="0.2">
      <c r="A66" t="s">
        <v>37</v>
      </c>
      <c r="B66" t="s">
        <v>183</v>
      </c>
    </row>
    <row r="67" spans="1:2" x14ac:dyDescent="0.2">
      <c r="A67" t="s">
        <v>39</v>
      </c>
      <c r="B67" t="s">
        <v>183</v>
      </c>
    </row>
    <row r="68" spans="1:2" x14ac:dyDescent="0.2">
      <c r="A68" t="s">
        <v>40</v>
      </c>
      <c r="B68" t="s">
        <v>183</v>
      </c>
    </row>
    <row r="69" spans="1:2" x14ac:dyDescent="0.2">
      <c r="A69" t="s">
        <v>247</v>
      </c>
      <c r="B69" t="s">
        <v>183</v>
      </c>
    </row>
    <row r="70" spans="1:2" x14ac:dyDescent="0.2">
      <c r="A70" t="s">
        <v>248</v>
      </c>
      <c r="B70" t="s">
        <v>249</v>
      </c>
    </row>
    <row r="71" spans="1:2" x14ac:dyDescent="0.2">
      <c r="A71" t="s">
        <v>250</v>
      </c>
      <c r="B71" t="s">
        <v>181</v>
      </c>
    </row>
    <row r="72" spans="1:2" x14ac:dyDescent="0.2">
      <c r="A72" t="s">
        <v>251</v>
      </c>
      <c r="B72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Text Functions</vt:lpstr>
      <vt:lpstr>Date Functions</vt:lpstr>
      <vt:lpstr>Aggregation Functions</vt:lpstr>
      <vt:lpstr>Excel Tables</vt:lpstr>
      <vt:lpstr>Logical &amp; Lookup Functions</vt:lpstr>
      <vt:lpstr>LOCATION FOR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Ifedayo</dc:creator>
  <cp:lastModifiedBy>Microsoft Office User</cp:lastModifiedBy>
  <dcterms:created xsi:type="dcterms:W3CDTF">2020-11-28T15:40:16Z</dcterms:created>
  <dcterms:modified xsi:type="dcterms:W3CDTF">2022-09-14T17:56:55Z</dcterms:modified>
</cp:coreProperties>
</file>