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ichaelChen\AppData\Local\Programs\Python\Python312\budget_proposal\templates_xlsx\"/>
    </mc:Choice>
  </mc:AlternateContent>
  <xr:revisionPtr revIDLastSave="0" documentId="13_ncr:1_{321C64CC-EA8A-4107-A0D8-12C0FCA9BD33}" xr6:coauthVersionLast="47" xr6:coauthVersionMax="47" xr10:uidLastSave="{00000000-0000-0000-0000-000000000000}"/>
  <bookViews>
    <workbookView xWindow="-108" yWindow="-108" windowWidth="23256" windowHeight="12576" xr2:uid="{20B4707C-B100-4A46-8BB4-CCB0641CFCE7}"/>
  </bookViews>
  <sheets>
    <sheet name="Study Information" sheetId="2" r:id="rId1"/>
    <sheet name="Biostatistics and Programming" sheetId="3" r:id="rId2"/>
    <sheet name="Clinical Data Management" sheetId="5" r:id="rId3"/>
    <sheet name="Project Management" sheetId="7" r:id="rId4"/>
    <sheet name="CONFORM Informatics" sheetId="9" r:id="rId5"/>
  </sheets>
  <externalReferences>
    <externalReference r:id="rId6"/>
  </externalReferences>
  <definedNames>
    <definedName name="adam_compl">'Study Information'!$B$41</definedName>
    <definedName name="ADaM_Creation">#REF!</definedName>
    <definedName name="adam_dmc_fr">'Study Information'!$B$42</definedName>
    <definedName name="adam_fr">'Study Information'!$B$43</definedName>
    <definedName name="adam_simp">'Study Information'!$B$40</definedName>
    <definedName name="analysis_dur">'Study Information'!$B$25</definedName>
    <definedName name="auto_queries_complete">'Study Information'!$B$80</definedName>
    <definedName name="auto_queries_screen_fail">'Study Information'!$B$81</definedName>
    <definedName name="auto_queries_total">'Study Information'!$B$83</definedName>
    <definedName name="auto_queries_withdrawn">'Study Information'!$B$82</definedName>
    <definedName name="Bostatistical_Support">#REF!</definedName>
    <definedName name="close_dur">'Study Information'!$B$24</definedName>
    <definedName name="crf_pages_complete">'Study Information'!$B$74</definedName>
    <definedName name="crf_pages_screen_fail">'Study Information'!$B$73</definedName>
    <definedName name="crf_pages_total">'Study Information'!$B$76</definedName>
    <definedName name="crf_pages_withdrawn">'Study Information'!$B$75</definedName>
    <definedName name="CSR_TLF">#REF!</definedName>
    <definedName name="data_review_listings">'Study Information'!$B$71</definedName>
    <definedName name="dropout_rate">#REF!</definedName>
    <definedName name="DSUR">#REF!</definedName>
    <definedName name="dsur_report_listings">'Study Information'!$B$57</definedName>
    <definedName name="dsur_report_tables">'Study Information'!$B$56</definedName>
    <definedName name="dsur_years">'Study Information'!$B$58</definedName>
    <definedName name="enroll_dur">'Study Information'!$B$22</definedName>
    <definedName name="external_data_reconcilation">'Study Information'!$B$89</definedName>
    <definedName name="IA_TLF">#REF!</definedName>
    <definedName name="investigator_listings">'Study Information'!$B$61</definedName>
    <definedName name="investigator_tables">'Study Information'!$B$60</definedName>
    <definedName name="investigator_years">'Study Information'!$B$62</definedName>
    <definedName name="manual_queries_complete">'Study Information'!$B$77</definedName>
    <definedName name="manual_queries_total">'Study Information'!$B$79</definedName>
    <definedName name="manual_queries_withdrawn">'Study Information'!$B$78</definedName>
    <definedName name="num_complete">'Study Information'!$B$18</definedName>
    <definedName name="num_countries">'Study Information'!$B$11</definedName>
    <definedName name="num_data_metrics_report">'Study Information'!$B$93</definedName>
    <definedName name="num_dmc_meet">'Study Information'!$B$31</definedName>
    <definedName name="num_external_data_source">'Study Information'!$B$88</definedName>
    <definedName name="num_lab_panel">'Study Information'!$B$91</definedName>
    <definedName name="num_local_lab">'Study Information'!$B$90</definedName>
    <definedName name="num_sae">'Study Information'!$B$84</definedName>
    <definedName name="num_screen_fail">'Study Information'!$B$16</definedName>
    <definedName name="num_screened_subj">'Study Information'!$B$15</definedName>
    <definedName name="num_sites">'Study Information'!$B$12</definedName>
    <definedName name="num_subj">'Study Information'!$B$17</definedName>
    <definedName name="num_unique_terms_aemh">'Study Information'!$B$85</definedName>
    <definedName name="num_unique_terms_cm">'Study Information'!$B$86</definedName>
    <definedName name="num_withdrawn">'Study Information'!$B$19</definedName>
    <definedName name="patient_profile">'Study Information'!$B$64</definedName>
    <definedName name="prog_support_requests">'Study Information'!$B$67</definedName>
    <definedName name="protocol_deviation_check">'Study Information'!$B$72</definedName>
    <definedName name="screen_failure_rate">#REF!</definedName>
    <definedName name="sdtm_dmc_fr">'Study Information'!$B$36</definedName>
    <definedName name="sdtm_fr">'Study Information'!$B$37</definedName>
    <definedName name="sdtm_sd">'Study Information'!$B$35</definedName>
    <definedName name="SDTM_Standardization">#REF!</definedName>
    <definedName name="sdtm_tdd">'Study Information'!$B$34</definedName>
    <definedName name="SRT_Adhoc">#REF!</definedName>
    <definedName name="start_dur">'Study Information'!$B$21</definedName>
    <definedName name="stat_support_requests">'Study Information'!$B$66</definedName>
    <definedName name="subj_dur">'Study Information'!$B$23</definedName>
    <definedName name="tlf_dmc_fr">'Study Information'!$B$53</definedName>
    <definedName name="tlf_final_fr">'Study Information'!$B$54</definedName>
    <definedName name="tlf_final_repeat_figures">'Study Information'!$B$50</definedName>
    <definedName name="tlf_final_repeat_listings">'Study Information'!$B$52</definedName>
    <definedName name="tlf_final_repeat_tables">'Study Information'!$B$48</definedName>
    <definedName name="tlf_final_unique_figures">'Study Information'!$B$49</definedName>
    <definedName name="tlf_final_unique_listings">'Study Information'!$B$51</definedName>
    <definedName name="tlf_final_unique_tables">'Study Information'!$B$47</definedName>
    <definedName name="total_dur">'Study Information'!$B$27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2" l="1"/>
  <c r="B45" i="2"/>
  <c r="B39" i="2"/>
  <c r="B33" i="2"/>
  <c r="C50" i="3"/>
  <c r="E50" i="3" s="1"/>
  <c r="C13" i="3"/>
  <c r="E13" i="3" s="1"/>
  <c r="F38" i="9"/>
  <c r="C7" i="7"/>
  <c r="E7" i="7" s="1"/>
  <c r="D40" i="5"/>
  <c r="F40" i="5" s="1"/>
  <c r="F39" i="5" s="1"/>
  <c r="D37" i="5"/>
  <c r="F37" i="5" s="1"/>
  <c r="D36" i="5"/>
  <c r="F36" i="5" s="1"/>
  <c r="D35" i="5"/>
  <c r="F35" i="5" s="1"/>
  <c r="D34" i="5"/>
  <c r="F34" i="5" s="1"/>
  <c r="D33" i="5"/>
  <c r="F33" i="5" s="1"/>
  <c r="D32" i="5"/>
  <c r="F32" i="5" s="1"/>
  <c r="D31" i="5"/>
  <c r="F31" i="5" s="1"/>
  <c r="D30" i="5"/>
  <c r="F30" i="5" s="1"/>
  <c r="D23" i="5"/>
  <c r="F23" i="5" s="1"/>
  <c r="D22" i="5"/>
  <c r="F22" i="5" s="1"/>
  <c r="D21" i="5"/>
  <c r="F21" i="5" s="1"/>
  <c r="D20" i="5"/>
  <c r="F20" i="5" s="1"/>
  <c r="D19" i="5"/>
  <c r="F19" i="5" s="1"/>
  <c r="D18" i="5"/>
  <c r="F18" i="5" s="1"/>
  <c r="D17" i="5"/>
  <c r="F17" i="5" s="1"/>
  <c r="D16" i="5"/>
  <c r="F16" i="5"/>
  <c r="D15" i="5"/>
  <c r="F15" i="5" s="1"/>
  <c r="D14" i="5"/>
  <c r="F14" i="5" s="1"/>
  <c r="B26" i="2"/>
  <c r="H56" i="9"/>
  <c r="G38" i="9"/>
  <c r="H38" i="9"/>
  <c r="H21" i="9"/>
  <c r="E8" i="7"/>
  <c r="E6" i="7"/>
  <c r="E5" i="7"/>
  <c r="F42" i="5"/>
  <c r="D41" i="5"/>
  <c r="F41" i="5" s="1"/>
  <c r="F27" i="5"/>
  <c r="F26" i="5"/>
  <c r="F25" i="5"/>
  <c r="F24" i="5"/>
  <c r="F11" i="5"/>
  <c r="F10" i="5"/>
  <c r="F9" i="5"/>
  <c r="F8" i="5"/>
  <c r="F6" i="5"/>
  <c r="F5" i="5" s="1"/>
  <c r="C49" i="3"/>
  <c r="E49" i="3" s="1"/>
  <c r="C48" i="3"/>
  <c r="E48" i="3" s="1"/>
  <c r="C45" i="3"/>
  <c r="E45" i="3" s="1"/>
  <c r="C44" i="3"/>
  <c r="E44" i="3" s="1"/>
  <c r="C41" i="3"/>
  <c r="E41" i="3" s="1"/>
  <c r="C40" i="3"/>
  <c r="E40" i="3" s="1"/>
  <c r="E37" i="3"/>
  <c r="E36" i="3"/>
  <c r="C34" i="3"/>
  <c r="E34" i="3" s="1"/>
  <c r="C33" i="3"/>
  <c r="E33" i="3" s="1"/>
  <c r="C32" i="3"/>
  <c r="E32" i="3" s="1"/>
  <c r="E29" i="3"/>
  <c r="C27" i="3"/>
  <c r="E27" i="3" s="1"/>
  <c r="C26" i="3"/>
  <c r="E26" i="3" s="1"/>
  <c r="C25" i="3"/>
  <c r="E25" i="3" s="1"/>
  <c r="C24" i="3"/>
  <c r="E24" i="3" s="1"/>
  <c r="C23" i="3"/>
  <c r="E23" i="3" s="1"/>
  <c r="C22" i="3"/>
  <c r="C19" i="3"/>
  <c r="E19" i="3" s="1"/>
  <c r="C17" i="3"/>
  <c r="E17" i="3" s="1"/>
  <c r="C16" i="3"/>
  <c r="C11" i="3"/>
  <c r="E11" i="3" s="1"/>
  <c r="C10" i="3"/>
  <c r="C7" i="3"/>
  <c r="E7" i="3" s="1"/>
  <c r="C6" i="3"/>
  <c r="E6" i="3" s="1"/>
  <c r="E5" i="3"/>
  <c r="E47" i="3" l="1"/>
  <c r="E31" i="3"/>
  <c r="H82" i="9"/>
  <c r="E10" i="7"/>
  <c r="F29" i="5"/>
  <c r="C18" i="3"/>
  <c r="E4" i="7"/>
  <c r="F13" i="5"/>
  <c r="E43" i="3"/>
  <c r="C12" i="3"/>
  <c r="C28" i="3"/>
  <c r="E4" i="3"/>
  <c r="E39" i="3"/>
  <c r="E10" i="3"/>
  <c r="E12" i="3" s="1"/>
  <c r="E9" i="3" s="1"/>
  <c r="E16" i="3"/>
  <c r="E18" i="3" s="1"/>
  <c r="E15" i="3" s="1"/>
  <c r="E22" i="3"/>
  <c r="E28" i="3" s="1"/>
  <c r="E21" i="3" s="1"/>
  <c r="F44" i="5" l="1"/>
  <c r="E52" i="3"/>
</calcChain>
</file>

<file path=xl/sharedStrings.xml><?xml version="1.0" encoding="utf-8"?>
<sst xmlns="http://schemas.openxmlformats.org/spreadsheetml/2006/main" count="465" uniqueCount="352">
  <si>
    <t>Study Assumptions</t>
  </si>
  <si>
    <t>Sponsor:</t>
  </si>
  <si>
    <t>Protocol:</t>
  </si>
  <si>
    <t>Assumptions:</t>
  </si>
  <si>
    <t>Dropout Rate</t>
  </si>
  <si>
    <t>Please derive this from protocol or we will assume a percentage</t>
  </si>
  <si>
    <t>Study Conduct Activity</t>
  </si>
  <si>
    <t>Count</t>
  </si>
  <si>
    <t>Comments</t>
  </si>
  <si>
    <t>Number of Subjects</t>
  </si>
  <si>
    <t>Number of enrolled subjects</t>
  </si>
  <si>
    <t>Number of completed subjects</t>
  </si>
  <si>
    <t>Derived based on dropout rate</t>
  </si>
  <si>
    <t>Number of withdrawn subjects</t>
  </si>
  <si>
    <t>Enrolled * Dropout Rate</t>
  </si>
  <si>
    <t>Protocol Amendment</t>
  </si>
  <si>
    <t>Number of Protocol Amendments</t>
  </si>
  <si>
    <t>Anticipated</t>
  </si>
  <si>
    <t>DMC Coordination and Support</t>
  </si>
  <si>
    <t>Number of DMC Meetings</t>
  </si>
  <si>
    <t>Provided</t>
  </si>
  <si>
    <t>Biostats &amp; Programming</t>
  </si>
  <si>
    <t>SDTM</t>
  </si>
  <si>
    <t>Trial Design Domains</t>
  </si>
  <si>
    <t>Subject Domains</t>
  </si>
  <si>
    <t>Full Refreshes (DMC)</t>
  </si>
  <si>
    <t>Full Refreshes</t>
  </si>
  <si>
    <t>SDTM Data Transfer</t>
  </si>
  <si>
    <t>ADaM</t>
  </si>
  <si>
    <t>ADaM Simple (Most of Safety)</t>
  </si>
  <si>
    <t>ADaM Complex (ADSL, ADLB, ADEX, &amp; Efficacy)</t>
  </si>
  <si>
    <t>Full refreshes (DMC)</t>
  </si>
  <si>
    <t xml:space="preserve">Full refreshes </t>
  </si>
  <si>
    <t>ADaM Data Transfer</t>
  </si>
  <si>
    <t>TLF (CSR)</t>
  </si>
  <si>
    <t>TLF Shells (Unique TLFs)</t>
  </si>
  <si>
    <t>Unique Tables</t>
  </si>
  <si>
    <t>Repeat Tables</t>
  </si>
  <si>
    <t>Unique Figures</t>
  </si>
  <si>
    <t>Repeat Figures</t>
  </si>
  <si>
    <t>Unique Listings</t>
  </si>
  <si>
    <t>Repeat Listings</t>
  </si>
  <si>
    <t>Assumed</t>
  </si>
  <si>
    <t>Full refreshes</t>
  </si>
  <si>
    <t>Annual DSUR Reporting</t>
  </si>
  <si>
    <t>Standard Tables</t>
  </si>
  <si>
    <t>Standard Listings</t>
  </si>
  <si>
    <t>Annual Refresh</t>
  </si>
  <si>
    <t>Annual Investigator's Brochure</t>
  </si>
  <si>
    <t>Patient Profile</t>
  </si>
  <si>
    <t>Patient Profile Panels</t>
  </si>
  <si>
    <t>Ad-hoc Request Support (pre-allocated)</t>
  </si>
  <si>
    <t>Statistical Support</t>
  </si>
  <si>
    <t>Programming Support</t>
  </si>
  <si>
    <t>Meetings</t>
  </si>
  <si>
    <t>Total number of biostats &amp; programming meetings</t>
  </si>
  <si>
    <t>Biostatistics and Programming Service</t>
  </si>
  <si>
    <t>Item</t>
  </si>
  <si>
    <t>Unit</t>
  </si>
  <si>
    <t>Unit Price</t>
  </si>
  <si>
    <t>Item Total</t>
  </si>
  <si>
    <t xml:space="preserve">1. Statistician Support                            </t>
  </si>
  <si>
    <t>SAP Review</t>
  </si>
  <si>
    <t>Hour</t>
  </si>
  <si>
    <t>Statistician Support</t>
  </si>
  <si>
    <t>2. SDTM Standardization</t>
  </si>
  <si>
    <t>SDTM Trial Design</t>
  </si>
  <si>
    <t>Domain</t>
  </si>
  <si>
    <t>SDTM Subject Level</t>
  </si>
  <si>
    <t>Subtotal of SDTM Base</t>
  </si>
  <si>
    <t xml:space="preserve">Per Data Refresh </t>
  </si>
  <si>
    <t>Refresh</t>
  </si>
  <si>
    <t>3. ADaM Creation</t>
  </si>
  <si>
    <t>Dataset</t>
  </si>
  <si>
    <t>Subtotal of ADaM Base</t>
  </si>
  <si>
    <t>Per Data Refresh</t>
  </si>
  <si>
    <t>4. TLF Base Development</t>
  </si>
  <si>
    <t>Table</t>
  </si>
  <si>
    <t>Figure</t>
  </si>
  <si>
    <t>Listing</t>
  </si>
  <si>
    <t>Subtotal of TLF Base</t>
  </si>
  <si>
    <t>Per TLF refresh (fully validated)</t>
  </si>
  <si>
    <t>5. DMC</t>
  </si>
  <si>
    <t>SDTM Refresh (DMC)</t>
  </si>
  <si>
    <t>ADaM Refresh (DMC)</t>
  </si>
  <si>
    <t>TLF Refresh (DMC)</t>
  </si>
  <si>
    <t>6. Project Meetings and Communications</t>
  </si>
  <si>
    <t>Project Meetings &amp; Status Reporting (as needed)</t>
  </si>
  <si>
    <t>Meeting</t>
  </si>
  <si>
    <t>7. Annual DSUR (if needed)</t>
  </si>
  <si>
    <t>DSUR Data Refresh (SDTM and ADaM)</t>
  </si>
  <si>
    <t>DSUR Data Refresh (TLFs)</t>
  </si>
  <si>
    <t>8. Annual Investigator's Brochure (if needed)</t>
  </si>
  <si>
    <t>IB Data Refresh (SDTM and ADaM)</t>
  </si>
  <si>
    <t>IB Refresh (TLF)</t>
  </si>
  <si>
    <t>9. Patient Profile</t>
  </si>
  <si>
    <t>Patient Profile Spec</t>
  </si>
  <si>
    <t>Panel</t>
  </si>
  <si>
    <t>Patient Profile Development</t>
  </si>
  <si>
    <t>Patient Profile Refresh</t>
  </si>
  <si>
    <t>Month</t>
  </si>
  <si>
    <t>Total</t>
  </si>
  <si>
    <t>Countries and sites</t>
  </si>
  <si>
    <t>Number of Countries</t>
  </si>
  <si>
    <t>Total Number of Sites</t>
  </si>
  <si>
    <t>Screen Failure Collection</t>
  </si>
  <si>
    <t>Number of screened subjects</t>
  </si>
  <si>
    <t>Derived based on screen failure rate</t>
  </si>
  <si>
    <t>Number of screen failure subjects</t>
  </si>
  <si>
    <t>Study Duration</t>
  </si>
  <si>
    <t>Start-up (months)</t>
  </si>
  <si>
    <t>Enrollment Duration (months)</t>
  </si>
  <si>
    <t>Subject Participation (months)</t>
  </si>
  <si>
    <t>Close-out (months)</t>
  </si>
  <si>
    <t>Analysis (months)</t>
  </si>
  <si>
    <t>Total study conduct (months)</t>
  </si>
  <si>
    <t>Total study duration (months)</t>
  </si>
  <si>
    <t>Revised</t>
  </si>
  <si>
    <t>Data Management &amp; Review</t>
  </si>
  <si>
    <t>Total Number of Manual Data Review Listings</t>
  </si>
  <si>
    <t>Protocol Deviation Program Checks</t>
  </si>
  <si>
    <t># CRFs per screen failure subject</t>
  </si>
  <si>
    <t># Pages per completed subject</t>
  </si>
  <si>
    <t># Pages per withdrawn subject</t>
  </si>
  <si>
    <t># Pages for all subjects</t>
  </si>
  <si>
    <t># DM manual queries per completed subjects</t>
  </si>
  <si>
    <t># DM manual queries per withdrawn subject</t>
  </si>
  <si>
    <t># DM manual queries for all subjects</t>
  </si>
  <si>
    <t># Auto queries per completed subject</t>
  </si>
  <si>
    <t># Auto queries per screen failure subject</t>
  </si>
  <si>
    <t># Auto queries per withdrawn subject</t>
  </si>
  <si>
    <t># Auto queries for all subjects</t>
  </si>
  <si>
    <t>Estimated number of SAEs</t>
  </si>
  <si>
    <t>Assumed based on study Indication</t>
  </si>
  <si>
    <t>Estimated number of unique AE and MH terms</t>
  </si>
  <si>
    <t>Estimated number of unique CM terms</t>
  </si>
  <si>
    <t>External Data Management</t>
  </si>
  <si>
    <t>Number of External Data Sources</t>
  </si>
  <si>
    <t>PK, SAE, Biomarker, Assays</t>
  </si>
  <si>
    <t>External Data Reconciliation</t>
  </si>
  <si>
    <t>Monthly reconciliation for each source</t>
  </si>
  <si>
    <t>Number of Local Labs</t>
  </si>
  <si>
    <t>Number of Lab Panels from Local Labs</t>
  </si>
  <si>
    <t>Hematology, Chemistry, Coagulation, Urinalysis, etc.</t>
  </si>
  <si>
    <t>Data metrics and Analytics Reporting</t>
  </si>
  <si>
    <t>Data Metrics Reports</t>
  </si>
  <si>
    <t>Total number of project teleconferences</t>
  </si>
  <si>
    <t>Total number of PM calls</t>
  </si>
  <si>
    <t>Clinical Data Management</t>
  </si>
  <si>
    <t>Activity</t>
  </si>
  <si>
    <t>Counts</t>
  </si>
  <si>
    <t>1. Overall Clinical Review</t>
  </si>
  <si>
    <t>1.1</t>
  </si>
  <si>
    <t>Study Document Review &amp; Preparation</t>
  </si>
  <si>
    <t>Study Protocol, Lab Manual, Data Monitoring Plan, Safety Monitoring Plan, eTMF Plan, Coding Convention, etc.</t>
  </si>
  <si>
    <t xml:space="preserve">2. Planning /Information Gathering </t>
  </si>
  <si>
    <t>Project Plan/Start up Documents</t>
  </si>
  <si>
    <t>To draft the time lines for transition, re-write CCG and DTAs and other documentation</t>
  </si>
  <si>
    <t>Strategic Planning/Information gathering</t>
  </si>
  <si>
    <t>Transition plan, internal and external communication and transition documents review</t>
  </si>
  <si>
    <t>Data Management Plan/Data Integrity Plan Development</t>
  </si>
  <si>
    <t>Define the scope of data management and study data standardization and integration. Determine the review and sign-off process.</t>
  </si>
  <si>
    <t xml:space="preserve">3. Data Management Functionality </t>
  </si>
  <si>
    <t>3.1</t>
  </si>
  <si>
    <t>WHO Drug Coding for Prior and Concomitant Medications</t>
  </si>
  <si>
    <t>Unique Term</t>
  </si>
  <si>
    <t>Prior and concomitant medication coding and reporting, query, sponsor review, updates.</t>
  </si>
  <si>
    <t>3.2</t>
  </si>
  <si>
    <t>Medical History/AE Coding</t>
  </si>
  <si>
    <t>AE and medical history coding and reporting, query, sponsor review, updates.</t>
  </si>
  <si>
    <t>3.3</t>
  </si>
  <si>
    <t>Data Review and Study Reporting</t>
  </si>
  <si>
    <t>CRF Pages</t>
  </si>
  <si>
    <t>Identify and query data issues, generate data management review listings, data reconciliation, issue resolution, site support</t>
  </si>
  <si>
    <t>3.4</t>
  </si>
  <si>
    <t>Query Creation, Follow-up, and Resolution</t>
  </si>
  <si>
    <t>Manual Query</t>
  </si>
  <si>
    <t>Manual query resolution, site communication, data cleaning, reporting</t>
  </si>
  <si>
    <t>3.5</t>
  </si>
  <si>
    <t>Edit Check Follow-up and Resolution</t>
  </si>
  <si>
    <t>Edit Check</t>
  </si>
  <si>
    <t>Identify and query data issues, data reconciliation, issue resolution</t>
  </si>
  <si>
    <t>3.6</t>
  </si>
  <si>
    <t>Study Management</t>
  </si>
  <si>
    <t>Week</t>
  </si>
  <si>
    <t>Weekly data monitoring and review, protocol deviation review</t>
  </si>
  <si>
    <t>3.7</t>
  </si>
  <si>
    <t>Study Status Meeting</t>
  </si>
  <si>
    <t>Weekly status report preparation, presentation, and discussions</t>
  </si>
  <si>
    <t>3.8</t>
  </si>
  <si>
    <t>Lab management</t>
  </si>
  <si>
    <t>Lab-Panel</t>
  </si>
  <si>
    <t>Lab range management, lab standardization</t>
  </si>
  <si>
    <t>3.9</t>
  </si>
  <si>
    <t>External Data Import Setup &amp; Testing</t>
  </si>
  <si>
    <t>Source</t>
  </si>
  <si>
    <t>Setup external data import and processing</t>
  </si>
  <si>
    <t>3.10</t>
  </si>
  <si>
    <t>External Data Integration &amp; Reconciliation</t>
  </si>
  <si>
    <t>Reconciliation</t>
  </si>
  <si>
    <t>External data source DTA, reconciliation</t>
  </si>
  <si>
    <t>3.11</t>
  </si>
  <si>
    <t>Database Lock Preparation/Lock</t>
  </si>
  <si>
    <t>Study</t>
  </si>
  <si>
    <t>Database pre-lock validation, documentation, communication, post-lock validation, data extract and certification.</t>
  </si>
  <si>
    <t>3.12</t>
  </si>
  <si>
    <t>Study close out activities</t>
  </si>
  <si>
    <t>This line item includes all study close-out and final deliverables. 
Transfer of Datasets (Raw SAS Datasets) &amp; Documentation.
Sites CD - Subject PDFs (Subjects CRFs, Query History, Audit Trail, etc.)</t>
  </si>
  <si>
    <t>3.13</t>
  </si>
  <si>
    <t>Medical Coding Setup &amp; Testing</t>
  </si>
  <si>
    <t>Included in eClinical Configuration</t>
  </si>
  <si>
    <t>3.14</t>
  </si>
  <si>
    <t>AE/SAE Configuration /Notification/ Sponsor SAE Reporting</t>
  </si>
  <si>
    <t>AE and SAE forms will be configured in the subject casebook. Notifications of initiation of these CRF's will be made within the system. Data will be exported for SAE reconciliations.</t>
  </si>
  <si>
    <t>4. Clinical Programming</t>
  </si>
  <si>
    <t>Raw Data Listing Review Spec</t>
  </si>
  <si>
    <t>Generate raw data listing review specs.</t>
  </si>
  <si>
    <t>4.2</t>
  </si>
  <si>
    <t>Raw Data Listings Development</t>
  </si>
  <si>
    <t>Program the raw data listing review outputs</t>
  </si>
  <si>
    <t>4.3</t>
  </si>
  <si>
    <t>Raw Data Listings Refresh</t>
  </si>
  <si>
    <t>The customer has unlimited access at no additional charge to study data through the data extract portal.</t>
  </si>
  <si>
    <t>4.4</t>
  </si>
  <si>
    <t>Protocol Deviation Check Spec</t>
  </si>
  <si>
    <t>Check</t>
  </si>
  <si>
    <t>Develop the protocol deviation check specifications to identify protocol deviations programmatically</t>
  </si>
  <si>
    <t>4.5</t>
  </si>
  <si>
    <t>Protocol Deviation Check Development</t>
  </si>
  <si>
    <t>Program the protocol deviation checks</t>
  </si>
  <si>
    <t>4.6</t>
  </si>
  <si>
    <t>Protocol Deviation Check Refresh</t>
  </si>
  <si>
    <t>Monthly refresh and review of protocol deviation checks</t>
  </si>
  <si>
    <t>4.7</t>
  </si>
  <si>
    <t>Custom Reporting</t>
  </si>
  <si>
    <t>Report</t>
  </si>
  <si>
    <t>Many of the platform reports can be configured for specific data fields and format.</t>
  </si>
  <si>
    <t>4.8</t>
  </si>
  <si>
    <t>Custom Reporting Refresh</t>
  </si>
  <si>
    <t>Monthly refresh and review of custom reporting</t>
  </si>
  <si>
    <t xml:space="preserve">5. Site Training - User Configurations </t>
  </si>
  <si>
    <t>5.1</t>
  </si>
  <si>
    <t>Site User Administration &amp; Support</t>
  </si>
  <si>
    <t>Site</t>
  </si>
  <si>
    <t>This is mostly related to Rave User administration</t>
  </si>
  <si>
    <t>5.2</t>
  </si>
  <si>
    <t>Site Training</t>
  </si>
  <si>
    <t>Session</t>
  </si>
  <si>
    <t>It is typically delivered as a web training which is specific to the study and recorded for later reference for site personnel. Also, to create SIV slides if required.</t>
  </si>
  <si>
    <t>5.3</t>
  </si>
  <si>
    <t>Sponsor/Monitor Training</t>
  </si>
  <si>
    <t>It is typically delivered as a web training which is specific to the study and recorded for later reference for sponsor personnel/CRAs.</t>
  </si>
  <si>
    <t>Project Management</t>
  </si>
  <si>
    <t>1. Project Management</t>
  </si>
  <si>
    <t>Project Planning and Initiation</t>
  </si>
  <si>
    <t>Scope definition, project charter development, stake holder indentification, resource allocation, kick-off meeting preparation, system setup</t>
  </si>
  <si>
    <t>Project Management Plan Development</t>
  </si>
  <si>
    <t>Includes but is not limited to the following elements: Communication Plan, Quality Plan, Risk Management and Contingency Plan, Detailed Milestone Timeline (i.e., Gantt chart), TMF Plan, Metric Tracking, Study Status Reports, Budget Reports (monthly and quarterly), SAE Flow Plan, ALL 3rd Party Vendor Collaboration Plan</t>
  </si>
  <si>
    <t>Project Management, Resource Coordination, Communication</t>
  </si>
  <si>
    <t xml:space="preserve">a) Manage Project Per Timeline &amp; Budget (e.g., cross-functional, update Project Management Plan, etc. )
b) Status Report Generation (includes study status metrics &amp; deliverables vs. timeline, and budget e.g., spend, balance, etc.)
c) Project Management oversight of the study (Study Start-up, Study Maintenance, Study Close-out, Status updates, Reporting and Dashboard and matrices, Archival etc )
d) Risk Management (planning, mitigation implementing and reporting) and Risk Assessments, QTLs Analysis and Review and finalize for Report
e) integrated study information, with overall picture indicating and mitigating risks and providing suggested solutions, as needed.
f) Maintain Trial Master File of Essential Documents in a TMF Reference Model aligned, regulatory compliant eTMF system. </t>
  </si>
  <si>
    <t>Study Close-Out Management</t>
  </si>
  <si>
    <t>1. Archive Trial Master File of Essential Documents in a regulatory-compliant TMF Referenced Model-aligned eTMF system
2. QC all essential documents related to Project Management
3. Ensure the study packages are insepection and submission ready.</t>
  </si>
  <si>
    <t>CONFORM Pricing Proposal for Olema</t>
  </si>
  <si>
    <t>CONFORM™ Informatics</t>
  </si>
  <si>
    <t>Studies:</t>
  </si>
  <si>
    <t>Olema OP-3136</t>
  </si>
  <si>
    <t xml:space="preserve">Prerequisites: </t>
  </si>
  <si>
    <t>Sponsor to provide sample/test data that is representative of production data OR actual production data as an input to configuration</t>
  </si>
  <si>
    <r>
      <t xml:space="preserve">Sponsor to provide required data transfer agreements for source data providers </t>
    </r>
    <r>
      <rPr>
        <i/>
        <sz val="10"/>
        <color theme="1"/>
        <rFont val="Aptos Narrow"/>
        <family val="2"/>
        <scheme val="minor"/>
      </rPr>
      <t>(NOTE:  EDETEK will not make changes to source data.  The client is responsible to ensure DTAs with their third party vendors are followed.)</t>
    </r>
  </si>
  <si>
    <t>Sponsor to provide aCRF</t>
  </si>
  <si>
    <t>Sponsor to provide protocol</t>
  </si>
  <si>
    <t>Sponsor to provide credentials to source systems</t>
  </si>
  <si>
    <t>Item Price</t>
  </si>
  <si>
    <t>One-time Client Setup</t>
  </si>
  <si>
    <t>Per Client</t>
  </si>
  <si>
    <t>Waived</t>
  </si>
  <si>
    <t>Includes the following: (Olema has already paid one-time setup fee with the Opera-01 study)</t>
  </si>
  <si>
    <t>Creation of one client-specific division in the CONFORM Platform</t>
  </si>
  <si>
    <t>Deployment and configuration of CONFORM applications for client use</t>
  </si>
  <si>
    <t>Load Industry standards (i.e., CDISC SDTM3.x)</t>
  </si>
  <si>
    <t>Legal, documentation, contracting, corporate operations</t>
  </si>
  <si>
    <t>Help Desk setup for client support</t>
  </si>
  <si>
    <t>Per Study One-time Out of the Box Study Set-up Configuration</t>
  </si>
  <si>
    <t>Per Study</t>
  </si>
  <si>
    <t>Includes the following:</t>
  </si>
  <si>
    <t xml:space="preserve">Project Management </t>
  </si>
  <si>
    <t>Client Meetings</t>
  </si>
  <si>
    <t>Study Creation</t>
  </si>
  <si>
    <r>
      <t xml:space="preserve">Configuration of Rave Pullers (API adapter) 
</t>
    </r>
    <r>
      <rPr>
        <i/>
        <sz val="10"/>
        <color theme="1"/>
        <rFont val="Aptos Narrow"/>
        <family val="2"/>
        <scheme val="minor"/>
      </rPr>
      <t xml:space="preserve">  Note:  Requires system access to client's Rave environment</t>
    </r>
  </si>
  <si>
    <t>Configure  Collection Standards/Domains</t>
  </si>
  <si>
    <t>Mapping from Source to Review Model</t>
  </si>
  <si>
    <t>Setup standard safety patient profile</t>
  </si>
  <si>
    <t xml:space="preserve">Setup standard study profiles   </t>
  </si>
  <si>
    <t>Study Profiles</t>
  </si>
  <si>
    <t>Subject Matter Expert Support, as needed</t>
  </si>
  <si>
    <t>Configuration QC</t>
  </si>
  <si>
    <t>Setup initial client users</t>
  </si>
  <si>
    <t>Initial user training</t>
  </si>
  <si>
    <t>Transition to Support</t>
  </si>
  <si>
    <t>Monthly Software License</t>
  </si>
  <si>
    <t>License fee begins upon study goes live in production</t>
  </si>
  <si>
    <t>1st Study, Month</t>
  </si>
  <si>
    <t>N/A</t>
  </si>
  <si>
    <t>For multi-study contracts, subsequent studies will be discounted</t>
  </si>
  <si>
    <t>2nd+ Study, Month</t>
  </si>
  <si>
    <t>20% volume discount</t>
  </si>
  <si>
    <t>CONFORM IQ (data visualizations)</t>
  </si>
  <si>
    <t xml:space="preserve">CONFORM Foundation Applications: </t>
  </si>
  <si>
    <t xml:space="preserve">  - Administration (users, roles, user groups)</t>
  </si>
  <si>
    <t xml:space="preserve"> - Event Management System (EMS) (audit train, event logging, subscription services)</t>
  </si>
  <si>
    <t xml:space="preserve"> - Data procession applications:  iHub, Job Execution Manager, Batch,  Workflow</t>
  </si>
  <si>
    <t xml:space="preserve"> - Clinical Data Lake (CDL) - data storage</t>
  </si>
  <si>
    <t xml:space="preserve"> - Study Information Repository (SIR) - study creation</t>
  </si>
  <si>
    <t xml:space="preserve">Infrastructure (servers / storage / backups / logs / monitoring) </t>
  </si>
  <si>
    <t>Ongoing support (help desk, patching, monitoring, security)</t>
  </si>
  <si>
    <t>OKTA licensing (up to 10 client users)</t>
  </si>
  <si>
    <t>Maintenance releases (12 per year)</t>
  </si>
  <si>
    <t>Audit Support (every two years)</t>
  </si>
  <si>
    <t>DR Test (yearly)</t>
  </si>
  <si>
    <t>Pen Test (yearly)</t>
  </si>
  <si>
    <t>Corporate operations</t>
  </si>
  <si>
    <t>Add-Ons (estimates based on typical study requirements)</t>
  </si>
  <si>
    <t>Additional Source Data (using existing library of integration adapters)</t>
  </si>
  <si>
    <t>Configure source sFTP or API pull with automated source domain setup (requires SAS datasets, CSV, XML, JSON, etc.)</t>
  </si>
  <si>
    <t>Source Configuration</t>
  </si>
  <si>
    <t>Configure source sFTP or API pull with manual source domain setup</t>
  </si>
  <si>
    <t>Configure Manual Data Load</t>
  </si>
  <si>
    <t>Mapping new Data Source to Review Model</t>
  </si>
  <si>
    <t>Mapping</t>
  </si>
  <si>
    <t>Custom Profiles, Listings &amp; Review Groups</t>
  </si>
  <si>
    <t>Configure Custom Patient Profile</t>
  </si>
  <si>
    <t>Profile</t>
  </si>
  <si>
    <t>Configure Custom Study Profile</t>
  </si>
  <si>
    <t>Configure custom data review listings</t>
  </si>
  <si>
    <t>Configure custom review group</t>
  </si>
  <si>
    <t>Group</t>
  </si>
  <si>
    <t>Custom validation rule configuration</t>
  </si>
  <si>
    <t>Rule</t>
  </si>
  <si>
    <t>Custom Development</t>
  </si>
  <si>
    <t>Data Provider Integration</t>
  </si>
  <si>
    <t>To be determined based on requirements</t>
  </si>
  <si>
    <t>Custom Workflow Task Development</t>
  </si>
  <si>
    <t>Post-Production Changes</t>
  </si>
  <si>
    <t>Revise existing source structure</t>
  </si>
  <si>
    <t>Source Data Provider</t>
  </si>
  <si>
    <t>Revise existing review mappings</t>
  </si>
  <si>
    <t>Change to existing patient profile</t>
  </si>
  <si>
    <t>Change to existing study profile</t>
  </si>
  <si>
    <t>Add/Remove/Change users</t>
  </si>
  <si>
    <t>included in support</t>
  </si>
  <si>
    <t>Note:  Add-ons that are requested post-production follow pricing above</t>
  </si>
  <si>
    <t>Total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</si>
</sst>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s>
  <fonts count="46"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b/>
      <sz val="16"/>
      <color rgb="FF000000"/>
      <name val="Aptos Narrow"/>
      <family val="2"/>
      <scheme val="minor"/>
    </font>
    <font>
      <sz val="11"/>
      <color rgb="FF000000"/>
      <name val="Aptos Narrow"/>
      <family val="2"/>
      <scheme val="minor"/>
    </font>
    <font>
      <b/>
      <sz val="11"/>
      <color rgb="FF000000"/>
      <name val="Aptos Narrow"/>
      <family val="2"/>
      <scheme val="minor"/>
    </font>
    <font>
      <u/>
      <sz val="11"/>
      <color rgb="FF000000"/>
      <name val="Aptos Narrow"/>
      <family val="2"/>
      <scheme val="minor"/>
    </font>
    <font>
      <b/>
      <sz val="11"/>
      <color rgb="FFFFFFFF"/>
      <name val="Aptos Narrow"/>
      <family val="2"/>
      <scheme val="minor"/>
    </font>
    <font>
      <sz val="11"/>
      <color rgb="FFFFFFFF"/>
      <name val="Aptos Narrow"/>
      <family val="2"/>
      <scheme val="minor"/>
    </font>
    <font>
      <sz val="11"/>
      <name val="Aptos Narrow"/>
      <family val="2"/>
      <scheme val="minor"/>
    </font>
    <font>
      <b/>
      <sz val="11"/>
      <name val="Aptos Narrow"/>
      <family val="2"/>
      <scheme val="minor"/>
    </font>
    <font>
      <sz val="11"/>
      <color rgb="FF000000"/>
      <name val="Aptos Narrow"/>
      <family val="2"/>
    </font>
    <font>
      <b/>
      <sz val="11"/>
      <color rgb="FF000000"/>
      <name val="Calibri"/>
      <family val="2"/>
    </font>
    <font>
      <sz val="11"/>
      <name val="Calibri"/>
      <family val="2"/>
    </font>
    <font>
      <sz val="11"/>
      <color rgb="FF000000"/>
      <name val="Calibri"/>
      <family val="2"/>
    </font>
    <font>
      <b/>
      <sz val="14"/>
      <color rgb="FF000000"/>
      <name val="Aptos Narrow"/>
      <family val="2"/>
    </font>
    <font>
      <b/>
      <sz val="11"/>
      <color rgb="FFFFFFFF"/>
      <name val="Aptos Narrow"/>
      <family val="2"/>
    </font>
    <font>
      <b/>
      <sz val="11"/>
      <color rgb="FF000000"/>
      <name val="Aptos Narrow"/>
      <family val="2"/>
    </font>
    <font>
      <sz val="11"/>
      <name val="Aptos Narrow"/>
      <family val="2"/>
    </font>
    <font>
      <b/>
      <sz val="11"/>
      <name val="Aptos Narrow"/>
      <family val="2"/>
    </font>
    <font>
      <b/>
      <sz val="11"/>
      <color theme="1"/>
      <name val="Aptos Narrow"/>
      <scheme val="minor"/>
    </font>
    <font>
      <b/>
      <sz val="16"/>
      <color theme="1"/>
      <name val="Calibri"/>
      <family val="2"/>
    </font>
    <font>
      <b/>
      <sz val="11"/>
      <color theme="1"/>
      <name val="Calibri"/>
      <family val="2"/>
    </font>
    <font>
      <b/>
      <sz val="11"/>
      <color theme="0"/>
      <name val="Calibri"/>
      <family val="2"/>
    </font>
    <font>
      <sz val="11"/>
      <color theme="0"/>
      <name val="Calibri"/>
      <family val="2"/>
    </font>
    <font>
      <i/>
      <sz val="11"/>
      <name val="Calibri"/>
      <family val="2"/>
    </font>
    <font>
      <b/>
      <sz val="16"/>
      <color theme="5" tint="-0.249977111117893"/>
      <name val="Calibri"/>
      <family val="2"/>
    </font>
    <font>
      <sz val="11"/>
      <color theme="1"/>
      <name val="Calibri"/>
      <family val="2"/>
    </font>
    <font>
      <b/>
      <sz val="14"/>
      <color theme="1"/>
      <name val="Aptos Narrow"/>
      <family val="2"/>
      <scheme val="minor"/>
    </font>
    <font>
      <sz val="11"/>
      <color theme="5" tint="-0.249977111117893"/>
      <name val="Calibri"/>
      <family val="2"/>
    </font>
    <font>
      <b/>
      <sz val="14"/>
      <color theme="1"/>
      <name val="Calibri"/>
      <family val="2"/>
    </font>
    <font>
      <b/>
      <sz val="10"/>
      <color theme="1"/>
      <name val="Aptos Narrow"/>
      <scheme val="minor"/>
    </font>
    <font>
      <b/>
      <sz val="10"/>
      <color theme="1"/>
      <name val="Aptos Narrow"/>
      <family val="2"/>
      <scheme val="minor"/>
    </font>
    <font>
      <sz val="10"/>
      <color theme="1"/>
      <name val="Aptos Narrow"/>
      <family val="2"/>
      <scheme val="minor"/>
    </font>
    <font>
      <sz val="10"/>
      <color theme="1"/>
      <name val="Aptos Narrow"/>
      <scheme val="minor"/>
    </font>
    <font>
      <i/>
      <sz val="10"/>
      <color theme="1"/>
      <name val="Aptos Narrow"/>
      <family val="2"/>
      <scheme val="minor"/>
    </font>
    <font>
      <i/>
      <sz val="10"/>
      <color theme="1"/>
      <name val="Aptos Narrow"/>
      <scheme val="minor"/>
    </font>
    <font>
      <u/>
      <sz val="11"/>
      <color theme="10"/>
      <name val="Calibri"/>
      <family val="2"/>
    </font>
    <font>
      <u/>
      <sz val="10"/>
      <color theme="10"/>
      <name val="Calibri"/>
      <family val="2"/>
    </font>
    <font>
      <sz val="10"/>
      <color theme="1"/>
      <name val="Calibri"/>
      <family val="2"/>
    </font>
    <font>
      <sz val="10"/>
      <color theme="5" tint="-0.249977111117893"/>
      <name val="Aptos Narrow"/>
      <scheme val="minor"/>
    </font>
    <font>
      <b/>
      <i/>
      <sz val="10"/>
      <color theme="1"/>
      <name val="Aptos Narrow"/>
      <family val="2"/>
      <scheme val="minor"/>
    </font>
    <font>
      <b/>
      <sz val="10"/>
      <color theme="0"/>
      <name val="Aptos Narrow"/>
      <family val="2"/>
      <scheme val="minor"/>
    </font>
    <font>
      <b/>
      <i/>
      <sz val="10"/>
      <color theme="0"/>
      <name val="Aptos Narrow"/>
      <family val="2"/>
      <scheme val="minor"/>
    </font>
  </fonts>
  <fills count="16">
    <fill>
      <patternFill patternType="none"/>
    </fill>
    <fill>
      <patternFill patternType="gray125"/>
    </fill>
    <fill>
      <patternFill patternType="solid">
        <fgColor rgb="FF2D7DCE"/>
        <bgColor rgb="FF000000"/>
      </patternFill>
    </fill>
    <fill>
      <patternFill patternType="solid">
        <fgColor rgb="FFB8D3EF"/>
        <bgColor rgb="FF000000"/>
      </patternFill>
    </fill>
    <fill>
      <patternFill patternType="solid">
        <fgColor rgb="FFFFFFFF"/>
        <bgColor rgb="FF000000"/>
      </patternFill>
    </fill>
    <fill>
      <patternFill patternType="solid">
        <fgColor rgb="FFFFFFFF"/>
        <bgColor indexed="64"/>
      </patternFill>
    </fill>
    <fill>
      <patternFill patternType="solid">
        <fgColor theme="4" tint="0.39997558519241921"/>
        <bgColor rgb="FF000000"/>
      </patternFill>
    </fill>
    <fill>
      <patternFill patternType="solid">
        <fgColor rgb="FFCAEDFB"/>
        <bgColor rgb="FF000000"/>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D6DCE4"/>
        <bgColor indexed="64"/>
      </patternFill>
    </fill>
    <fill>
      <patternFill patternType="solid">
        <fgColor theme="5"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0" fontId="29" fillId="0" borderId="0"/>
    <xf numFmtId="44" fontId="29" fillId="0" borderId="0" applyFont="0" applyFill="0" applyBorder="0" applyAlignment="0" applyProtection="0"/>
    <xf numFmtId="0" fontId="1" fillId="0" borderId="0"/>
    <xf numFmtId="44" fontId="1" fillId="0" borderId="0" applyFont="0" applyFill="0" applyBorder="0" applyAlignment="0" applyProtection="0"/>
    <xf numFmtId="0" fontId="39" fillId="0" borderId="0" applyNumberFormat="0" applyFill="0" applyBorder="0" applyAlignment="0" applyProtection="0"/>
  </cellStyleXfs>
  <cellXfs count="382">
    <xf numFmtId="0" fontId="0" fillId="0" borderId="0" xfId="0"/>
    <xf numFmtId="0" fontId="5" fillId="0" borderId="0" xfId="0" applyFont="1"/>
    <xf numFmtId="0" fontId="6" fillId="0" borderId="0" xfId="0" applyFont="1" applyAlignment="1">
      <alignment horizontal="center" vertical="center" wrapText="1"/>
    </xf>
    <xf numFmtId="0" fontId="6" fillId="0" borderId="0" xfId="0" applyFont="1" applyAlignment="1">
      <alignment wrapText="1"/>
    </xf>
    <xf numFmtId="0" fontId="6" fillId="0" borderId="0" xfId="0" applyFont="1"/>
    <xf numFmtId="0" fontId="6" fillId="0" borderId="0" xfId="0" applyFont="1" applyAlignment="1">
      <alignment horizontal="center" wrapText="1"/>
    </xf>
    <xf numFmtId="0" fontId="7" fillId="0" borderId="0" xfId="0" applyFont="1" applyAlignment="1">
      <alignment horizontal="right"/>
    </xf>
    <xf numFmtId="0" fontId="8" fillId="0" borderId="0" xfId="0" applyFont="1" applyAlignment="1">
      <alignment horizontal="left"/>
    </xf>
    <xf numFmtId="0" fontId="7" fillId="0" borderId="0" xfId="0" applyFont="1" applyAlignment="1">
      <alignment wrapText="1"/>
    </xf>
    <xf numFmtId="0" fontId="6" fillId="0" borderId="0" xfId="0" applyFont="1" applyAlignment="1">
      <alignment horizontal="left" wrapText="1" indent="3"/>
    </xf>
    <xf numFmtId="0" fontId="6" fillId="0" borderId="1" xfId="0" applyFont="1" applyBorder="1" applyAlignment="1">
      <alignment horizontal="center"/>
    </xf>
    <xf numFmtId="0" fontId="7" fillId="0" borderId="0" xfId="0" applyFont="1" applyAlignment="1">
      <alignment horizontal="center" vertical="center" wrapText="1"/>
    </xf>
    <xf numFmtId="0" fontId="9" fillId="2" borderId="1" xfId="0" applyFont="1" applyFill="1" applyBorder="1" applyAlignment="1">
      <alignment wrapText="1"/>
    </xf>
    <xf numFmtId="0" fontId="9" fillId="2" borderId="1" xfId="0" applyFont="1" applyFill="1" applyBorder="1" applyAlignment="1">
      <alignment horizontal="center"/>
    </xf>
    <xf numFmtId="0" fontId="10" fillId="2" borderId="1" xfId="0" applyFont="1" applyFill="1" applyBorder="1" applyAlignment="1">
      <alignment horizontal="center" wrapText="1"/>
    </xf>
    <xf numFmtId="0" fontId="6" fillId="4" borderId="1" xfId="0" applyFont="1" applyFill="1" applyBorder="1" applyAlignment="1">
      <alignment horizontal="left" vertical="center" wrapText="1" indent="3"/>
    </xf>
    <xf numFmtId="0" fontId="6" fillId="0" borderId="1" xfId="0" applyFont="1" applyBorder="1" applyAlignment="1">
      <alignment wrapText="1"/>
    </xf>
    <xf numFmtId="0" fontId="11" fillId="0" borderId="1" xfId="0" applyFont="1" applyBorder="1" applyAlignment="1">
      <alignment horizontal="center"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xf numFmtId="0" fontId="11" fillId="0" borderId="1" xfId="0" applyFont="1" applyBorder="1" applyAlignment="1">
      <alignment horizontal="left" vertical="center" wrapText="1" indent="2"/>
    </xf>
    <xf numFmtId="0" fontId="11" fillId="0" borderId="1" xfId="0" applyFont="1" applyBorder="1" applyAlignment="1">
      <alignment vertical="center" wrapText="1"/>
    </xf>
    <xf numFmtId="0" fontId="7" fillId="3" borderId="1"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6" fillId="3" borderId="1" xfId="0" applyFont="1" applyFill="1" applyBorder="1" applyAlignment="1">
      <alignment wrapText="1"/>
    </xf>
    <xf numFmtId="0" fontId="10" fillId="2" borderId="1" xfId="0" applyFont="1" applyFill="1" applyBorder="1" applyAlignment="1">
      <alignment wrapText="1"/>
    </xf>
    <xf numFmtId="0" fontId="10" fillId="2" borderId="1" xfId="0" applyFont="1" applyFill="1" applyBorder="1" applyAlignment="1">
      <alignment horizontal="center" vertical="center" wrapText="1"/>
    </xf>
    <xf numFmtId="0" fontId="12" fillId="0" borderId="1" xfId="0" applyFont="1" applyBorder="1" applyAlignment="1">
      <alignment wrapText="1"/>
    </xf>
    <xf numFmtId="0" fontId="12" fillId="0" borderId="1" xfId="0" applyFont="1" applyBorder="1" applyAlignment="1">
      <alignment horizontal="center" vertical="center" wrapText="1"/>
    </xf>
    <xf numFmtId="0" fontId="11" fillId="0" borderId="1" xfId="0" applyFont="1" applyBorder="1" applyAlignment="1">
      <alignment horizontal="left" wrapText="1" indent="3"/>
    </xf>
    <xf numFmtId="0" fontId="6" fillId="0" borderId="1" xfId="0" applyFont="1" applyBorder="1"/>
    <xf numFmtId="0" fontId="12" fillId="0" borderId="1" xfId="0" applyFont="1" applyBorder="1" applyAlignment="1">
      <alignment horizontal="left" wrapText="1"/>
    </xf>
    <xf numFmtId="0" fontId="13" fillId="0" borderId="1" xfId="0" applyFont="1" applyBorder="1" applyAlignment="1">
      <alignment horizontal="center" vertical="center" wrapText="1"/>
    </xf>
    <xf numFmtId="0" fontId="6" fillId="0" borderId="1" xfId="0" applyFont="1" applyBorder="1" applyAlignment="1">
      <alignment horizontal="left" indent="3"/>
    </xf>
    <xf numFmtId="0" fontId="14" fillId="5" borderId="1" xfId="0" applyFont="1" applyFill="1" applyBorder="1" applyAlignment="1">
      <alignment horizontal="left" vertical="center" wrapText="1"/>
    </xf>
    <xf numFmtId="37" fontId="15" fillId="0" borderId="1" xfId="1" applyNumberFormat="1" applyFont="1" applyFill="1" applyBorder="1" applyAlignment="1">
      <alignment horizontal="center" vertical="center" wrapText="1"/>
    </xf>
    <xf numFmtId="0" fontId="0" fillId="0" borderId="1" xfId="0" applyBorder="1" applyAlignment="1">
      <alignment wrapText="1"/>
    </xf>
    <xf numFmtId="0" fontId="16" fillId="5" borderId="1" xfId="0" applyFont="1" applyFill="1" applyBorder="1" applyAlignment="1">
      <alignment horizontal="left" vertical="center" wrapText="1" indent="3"/>
    </xf>
    <xf numFmtId="0" fontId="10" fillId="2" borderId="1" xfId="0" applyFont="1" applyFill="1" applyBorder="1" applyAlignment="1">
      <alignment horizontal="left" wrapText="1"/>
    </xf>
    <xf numFmtId="0" fontId="10" fillId="2" borderId="1" xfId="0" applyFont="1" applyFill="1" applyBorder="1" applyAlignment="1">
      <alignment horizontal="center"/>
    </xf>
    <xf numFmtId="0" fontId="17" fillId="0" borderId="0" xfId="0" applyFont="1" applyAlignment="1">
      <alignment vertical="center"/>
    </xf>
    <xf numFmtId="0" fontId="17"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applyAlignment="1">
      <alignment horizontal="right" vertical="center"/>
    </xf>
    <xf numFmtId="0" fontId="6" fillId="0" borderId="0" xfId="0" applyFont="1" applyAlignment="1">
      <alignment vertical="center"/>
    </xf>
    <xf numFmtId="0" fontId="18" fillId="2" borderId="1" xfId="0" applyFont="1" applyFill="1" applyBorder="1" applyAlignment="1">
      <alignment vertical="center"/>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1" xfId="0" applyFont="1" applyFill="1" applyBorder="1" applyAlignment="1">
      <alignment horizontal="right" vertical="center"/>
    </xf>
    <xf numFmtId="0" fontId="19" fillId="6" borderId="2" xfId="0" applyFont="1" applyFill="1" applyBorder="1" applyAlignment="1">
      <alignment vertical="center"/>
    </xf>
    <xf numFmtId="0" fontId="19" fillId="6" borderId="3" xfId="0" applyFont="1" applyFill="1" applyBorder="1" applyAlignment="1">
      <alignment horizontal="center" vertical="center" wrapText="1"/>
    </xf>
    <xf numFmtId="6" fontId="19" fillId="6" borderId="4" xfId="0" applyNumberFormat="1" applyFont="1" applyFill="1" applyBorder="1" applyAlignment="1">
      <alignment horizontal="right" vertical="center" wrapText="1"/>
    </xf>
    <xf numFmtId="0" fontId="13" fillId="0" borderId="1" xfId="0" applyFont="1" applyBorder="1" applyAlignment="1">
      <alignment vertical="center" wrapText="1"/>
    </xf>
    <xf numFmtId="0" fontId="13" fillId="0" borderId="2" xfId="0" applyFont="1" applyBorder="1" applyAlignment="1">
      <alignment horizontal="center" vertical="center" wrapText="1"/>
    </xf>
    <xf numFmtId="0" fontId="6" fillId="0" borderId="1" xfId="0" applyFont="1" applyBorder="1" applyAlignment="1">
      <alignment horizontal="center" vertical="center" wrapText="1"/>
    </xf>
    <xf numFmtId="6" fontId="13" fillId="0" borderId="4" xfId="0" applyNumberFormat="1" applyFont="1" applyBorder="1" applyAlignment="1">
      <alignment horizontal="center" vertical="center" wrapText="1"/>
    </xf>
    <xf numFmtId="6" fontId="13" fillId="0" borderId="1" xfId="0" applyNumberFormat="1" applyFont="1" applyBorder="1" applyAlignment="1">
      <alignment horizontal="right" vertical="center" wrapText="1"/>
    </xf>
    <xf numFmtId="0" fontId="13" fillId="0" borderId="2" xfId="0" applyFont="1" applyBorder="1" applyAlignment="1">
      <alignment horizontal="left"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20" fillId="0" borderId="1" xfId="0" applyFont="1" applyBorder="1" applyAlignment="1">
      <alignment horizontal="right" vertical="center" wrapText="1"/>
    </xf>
    <xf numFmtId="0" fontId="21" fillId="3" borderId="2" xfId="0" applyFont="1" applyFill="1" applyBorder="1" applyAlignment="1">
      <alignment vertical="center"/>
    </xf>
    <xf numFmtId="0" fontId="21" fillId="3" borderId="3" xfId="0" applyFont="1" applyFill="1" applyBorder="1" applyAlignment="1">
      <alignment horizontal="center" vertical="center"/>
    </xf>
    <xf numFmtId="0" fontId="21" fillId="3" borderId="3" xfId="0" applyFont="1" applyFill="1" applyBorder="1" applyAlignment="1">
      <alignment horizontal="center" vertical="center" wrapText="1"/>
    </xf>
    <xf numFmtId="0" fontId="21" fillId="3" borderId="4" xfId="0" applyFont="1" applyFill="1" applyBorder="1" applyAlignment="1">
      <alignment horizontal="center" vertical="center"/>
    </xf>
    <xf numFmtId="6" fontId="21" fillId="3" borderId="1" xfId="0" applyNumberFormat="1"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6" fontId="6" fillId="0" borderId="1" xfId="0" applyNumberFormat="1" applyFont="1" applyBorder="1" applyAlignment="1">
      <alignment horizontal="center" vertical="center"/>
    </xf>
    <xf numFmtId="0" fontId="19" fillId="7" borderId="2" xfId="0" applyFont="1" applyFill="1" applyBorder="1" applyAlignment="1">
      <alignment vertical="center"/>
    </xf>
    <xf numFmtId="0" fontId="19" fillId="7" borderId="3"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4" xfId="0" applyFont="1" applyFill="1" applyBorder="1" applyAlignment="1">
      <alignment horizontal="center" vertical="center"/>
    </xf>
    <xf numFmtId="6" fontId="19" fillId="7" borderId="1" xfId="0" applyNumberFormat="1" applyFont="1" applyFill="1" applyBorder="1" applyAlignment="1">
      <alignment vertical="center"/>
    </xf>
    <xf numFmtId="0" fontId="13" fillId="0" borderId="1" xfId="0" applyFont="1" applyBorder="1" applyAlignment="1">
      <alignment vertical="center"/>
    </xf>
    <xf numFmtId="0" fontId="13" fillId="0" borderId="1" xfId="0" applyFont="1" applyBorder="1" applyAlignment="1">
      <alignment horizontal="center" vertical="center"/>
    </xf>
    <xf numFmtId="6" fontId="13" fillId="0" borderId="1" xfId="0" applyNumberFormat="1" applyFont="1" applyBorder="1" applyAlignment="1">
      <alignment horizontal="center" vertical="center"/>
    </xf>
    <xf numFmtId="0" fontId="13" fillId="0" borderId="3" xfId="0" applyFont="1" applyBorder="1" applyAlignment="1">
      <alignment vertical="center"/>
    </xf>
    <xf numFmtId="0" fontId="13" fillId="0" borderId="3" xfId="0" applyFont="1" applyBorder="1" applyAlignment="1">
      <alignment horizontal="center" vertical="center"/>
    </xf>
    <xf numFmtId="0" fontId="19" fillId="3" borderId="2" xfId="0" applyFont="1" applyFill="1" applyBorder="1" applyAlignment="1">
      <alignment vertical="center"/>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0" fontId="19" fillId="3" borderId="4" xfId="0" applyFont="1" applyFill="1" applyBorder="1" applyAlignment="1">
      <alignment horizontal="center" vertical="center"/>
    </xf>
    <xf numFmtId="6" fontId="19" fillId="3" borderId="1" xfId="0" applyNumberFormat="1" applyFont="1" applyFill="1" applyBorder="1" applyAlignment="1">
      <alignment vertical="center"/>
    </xf>
    <xf numFmtId="0" fontId="6" fillId="0" borderId="6" xfId="0" applyFont="1" applyBorder="1" applyAlignment="1">
      <alignment vertical="center"/>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6" fillId="0" borderId="7" xfId="0" applyFont="1" applyBorder="1" applyAlignment="1">
      <alignment horizontal="center" vertical="center"/>
    </xf>
    <xf numFmtId="0" fontId="6" fillId="0" borderId="8" xfId="0" applyFont="1" applyBorder="1" applyAlignment="1">
      <alignment vertical="center"/>
    </xf>
    <xf numFmtId="0" fontId="19" fillId="7" borderId="3" xfId="0" applyFont="1" applyFill="1" applyBorder="1" applyAlignment="1">
      <alignment horizontal="center" vertical="center" wrapText="1"/>
    </xf>
    <xf numFmtId="0" fontId="13" fillId="0" borderId="8" xfId="0" applyFont="1" applyBorder="1" applyAlignment="1">
      <alignment vertical="center"/>
    </xf>
    <xf numFmtId="0" fontId="13" fillId="0" borderId="8" xfId="0" applyFont="1" applyBorder="1" applyAlignment="1">
      <alignment horizontal="center" vertical="center"/>
    </xf>
    <xf numFmtId="0" fontId="13" fillId="0" borderId="8" xfId="0" applyFont="1" applyBorder="1" applyAlignment="1">
      <alignment horizontal="center" vertical="center" wrapText="1"/>
    </xf>
    <xf numFmtId="6" fontId="13" fillId="0" borderId="8" xfId="0" applyNumberFormat="1" applyFont="1" applyBorder="1" applyAlignment="1">
      <alignment horizontal="center" vertical="center"/>
    </xf>
    <xf numFmtId="0" fontId="6" fillId="0" borderId="9" xfId="0" applyFont="1" applyBorder="1" applyAlignment="1">
      <alignment vertical="center"/>
    </xf>
    <xf numFmtId="0" fontId="6" fillId="0" borderId="10" xfId="0" applyFont="1" applyBorder="1" applyAlignment="1">
      <alignment horizontal="center" vertical="center"/>
    </xf>
    <xf numFmtId="0" fontId="6" fillId="0" borderId="10" xfId="0" applyFont="1" applyBorder="1" applyAlignment="1">
      <alignment horizontal="center" vertical="center" wrapText="1"/>
    </xf>
    <xf numFmtId="0" fontId="6" fillId="0" borderId="11" xfId="0" applyFont="1" applyBorder="1" applyAlignment="1">
      <alignment horizontal="center" vertical="center"/>
    </xf>
    <xf numFmtId="0" fontId="6" fillId="0" borderId="12" xfId="0" applyFont="1" applyBorder="1" applyAlignment="1">
      <alignment vertical="center"/>
    </xf>
    <xf numFmtId="0" fontId="13" fillId="0" borderId="1" xfId="0" applyFont="1" applyBorder="1" applyAlignment="1">
      <alignment horizontal="left" vertical="center"/>
    </xf>
    <xf numFmtId="6" fontId="6" fillId="0" borderId="10" xfId="0" applyNumberFormat="1" applyFont="1" applyBorder="1" applyAlignment="1">
      <alignment horizontal="center" vertical="center"/>
    </xf>
    <xf numFmtId="0" fontId="13" fillId="0" borderId="0" xfId="0" applyFont="1" applyAlignment="1">
      <alignment horizontal="center" vertical="center" wrapText="1"/>
    </xf>
    <xf numFmtId="0" fontId="13" fillId="0" borderId="10" xfId="0" applyFont="1" applyBorder="1" applyAlignment="1">
      <alignment vertical="center"/>
    </xf>
    <xf numFmtId="0" fontId="13" fillId="0" borderId="10" xfId="0" applyFont="1" applyBorder="1" applyAlignment="1">
      <alignment horizontal="center" vertical="center"/>
    </xf>
    <xf numFmtId="0" fontId="13" fillId="0" borderId="10" xfId="0" applyFont="1" applyBorder="1" applyAlignment="1">
      <alignment horizontal="center" vertical="center" wrapText="1"/>
    </xf>
    <xf numFmtId="0" fontId="13" fillId="3" borderId="3" xfId="0" applyFont="1" applyFill="1" applyBorder="1" applyAlignment="1">
      <alignment horizontal="center" vertical="center"/>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xf>
    <xf numFmtId="0" fontId="13" fillId="0" borderId="2" xfId="0" applyFont="1" applyBorder="1" applyAlignment="1">
      <alignment vertical="center" wrapText="1"/>
    </xf>
    <xf numFmtId="0" fontId="6" fillId="0" borderId="3" xfId="0" applyFont="1" applyBorder="1" applyAlignment="1">
      <alignment horizontal="center" vertical="center" wrapText="1"/>
    </xf>
    <xf numFmtId="6" fontId="13" fillId="0" borderId="4" xfId="0" applyNumberFormat="1" applyFont="1" applyBorder="1" applyAlignment="1">
      <alignment horizontal="center" vertical="center"/>
    </xf>
    <xf numFmtId="6" fontId="6" fillId="0" borderId="1" xfId="0" applyNumberFormat="1" applyFont="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1" fontId="0" fillId="0" borderId="1" xfId="2" applyNumberFormat="1" applyFont="1" applyBorder="1" applyAlignment="1">
      <alignment horizontal="center" vertical="center" wrapText="1"/>
    </xf>
    <xf numFmtId="164" fontId="0" fillId="0" borderId="1" xfId="2" applyNumberFormat="1"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1" fontId="0" fillId="0" borderId="0" xfId="2" applyNumberFormat="1" applyFont="1" applyBorder="1" applyAlignment="1">
      <alignment horizontal="center" vertical="center" wrapText="1"/>
    </xf>
    <xf numFmtId="164" fontId="0" fillId="0" borderId="0" xfId="2" applyNumberFormat="1" applyFont="1" applyBorder="1" applyAlignment="1">
      <alignment horizontal="center" vertical="center"/>
    </xf>
    <xf numFmtId="164" fontId="0" fillId="0" borderId="0" xfId="2" applyNumberFormat="1" applyFont="1" applyBorder="1" applyAlignment="1">
      <alignment vertical="center"/>
    </xf>
    <xf numFmtId="0" fontId="22" fillId="8" borderId="2" xfId="0" applyFont="1" applyFill="1" applyBorder="1" applyAlignment="1">
      <alignment vertical="center"/>
    </xf>
    <xf numFmtId="0" fontId="22" fillId="8" borderId="3" xfId="0" applyFont="1" applyFill="1" applyBorder="1" applyAlignment="1">
      <alignment horizontal="center" vertical="center"/>
    </xf>
    <xf numFmtId="0" fontId="22" fillId="8" borderId="3" xfId="0" applyFont="1" applyFill="1" applyBorder="1" applyAlignment="1">
      <alignment horizontal="center" vertical="center" wrapText="1"/>
    </xf>
    <xf numFmtId="164" fontId="22" fillId="8" borderId="4" xfId="2" applyNumberFormat="1" applyFont="1" applyFill="1" applyBorder="1" applyAlignment="1">
      <alignment horizontal="center" vertical="center"/>
    </xf>
    <xf numFmtId="164" fontId="22" fillId="8" borderId="1" xfId="2" applyNumberFormat="1" applyFont="1" applyFill="1"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3" fontId="0" fillId="0" borderId="1" xfId="0" applyNumberFormat="1" applyBorder="1" applyAlignment="1">
      <alignment horizontal="center" vertical="center" wrapText="1"/>
    </xf>
    <xf numFmtId="164" fontId="0" fillId="0" borderId="2" xfId="2" applyNumberFormat="1" applyFont="1" applyBorder="1" applyAlignment="1">
      <alignment horizontal="center" vertical="center" wrapText="1"/>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vertical="center" wrapText="1"/>
    </xf>
    <xf numFmtId="6" fontId="18" fillId="2" borderId="0" xfId="0" applyNumberFormat="1" applyFont="1" applyFill="1" applyAlignment="1">
      <alignment vertical="center"/>
    </xf>
    <xf numFmtId="0" fontId="0" fillId="0" borderId="0" xfId="0" applyAlignment="1">
      <alignment wrapText="1"/>
    </xf>
    <xf numFmtId="0" fontId="0" fillId="0" borderId="0" xfId="0" applyAlignment="1">
      <alignment horizontal="center" wrapText="1"/>
    </xf>
    <xf numFmtId="0" fontId="26" fillId="9" borderId="1" xfId="0" applyFont="1" applyFill="1" applyBorder="1" applyAlignment="1">
      <alignment horizontal="center" wrapText="1"/>
    </xf>
    <xf numFmtId="0" fontId="24" fillId="10" borderId="2" xfId="0" applyFont="1" applyFill="1" applyBorder="1" applyAlignment="1">
      <alignment vertical="center" wrapText="1"/>
    </xf>
    <xf numFmtId="37" fontId="27" fillId="10" borderId="3" xfId="1" applyNumberFormat="1" applyFont="1" applyFill="1" applyBorder="1" applyAlignment="1">
      <alignment horizontal="center" vertical="center" wrapText="1"/>
    </xf>
    <xf numFmtId="0" fontId="0" fillId="10" borderId="4" xfId="0" applyFill="1" applyBorder="1" applyAlignment="1">
      <alignment wrapText="1"/>
    </xf>
    <xf numFmtId="0" fontId="0" fillId="0" borderId="1" xfId="0" applyBorder="1" applyAlignment="1">
      <alignment horizontal="left" vertical="center" wrapText="1" indent="3"/>
    </xf>
    <xf numFmtId="0" fontId="24" fillId="10" borderId="2" xfId="0" applyFont="1" applyFill="1" applyBorder="1" applyAlignment="1">
      <alignment horizontal="left" vertical="center" wrapText="1"/>
    </xf>
    <xf numFmtId="37" fontId="15" fillId="10" borderId="3" xfId="1" applyNumberFormat="1" applyFont="1" applyFill="1" applyBorder="1" applyAlignment="1">
      <alignment horizontal="center" vertical="center" wrapText="1"/>
    </xf>
    <xf numFmtId="37" fontId="28" fillId="11" borderId="1" xfId="1" applyNumberFormat="1" applyFont="1" applyFill="1" applyBorder="1" applyAlignment="1">
      <alignment horizontal="center" vertical="center" wrapText="1"/>
    </xf>
    <xf numFmtId="0" fontId="14" fillId="10" borderId="2" xfId="0" applyFont="1" applyFill="1" applyBorder="1" applyAlignment="1">
      <alignment horizontal="left" vertical="center" wrapText="1"/>
    </xf>
    <xf numFmtId="0" fontId="16" fillId="5" borderId="1" xfId="0" applyFont="1" applyFill="1" applyBorder="1" applyAlignment="1">
      <alignment horizontal="left" vertical="center" wrapText="1" indent="2"/>
    </xf>
    <xf numFmtId="37" fontId="15" fillId="11" borderId="1" xfId="1" applyNumberFormat="1" applyFont="1" applyFill="1" applyBorder="1" applyAlignment="1">
      <alignment horizontal="center" vertical="center" wrapText="1"/>
    </xf>
    <xf numFmtId="0" fontId="0" fillId="0" borderId="0" xfId="0" applyAlignment="1">
      <alignment vertical="center" wrapText="1"/>
    </xf>
    <xf numFmtId="0" fontId="26" fillId="9" borderId="1" xfId="0" applyFont="1" applyFill="1" applyBorder="1" applyAlignment="1">
      <alignment vertical="center" wrapText="1"/>
    </xf>
    <xf numFmtId="165" fontId="26" fillId="9" borderId="1" xfId="1" applyNumberFormat="1" applyFont="1" applyFill="1" applyBorder="1" applyAlignment="1">
      <alignment horizontal="center" vertical="center"/>
    </xf>
    <xf numFmtId="0" fontId="26" fillId="9" borderId="1" xfId="0" applyFont="1" applyFill="1" applyBorder="1" applyAlignment="1">
      <alignment horizontal="center" vertical="center" wrapText="1"/>
    </xf>
    <xf numFmtId="37" fontId="0" fillId="0" borderId="1" xfId="1" applyNumberFormat="1" applyFont="1" applyFill="1" applyBorder="1" applyAlignment="1">
      <alignment horizontal="center" vertical="center"/>
    </xf>
    <xf numFmtId="37" fontId="24" fillId="0" borderId="1" xfId="1" applyNumberFormat="1" applyFont="1" applyFill="1" applyBorder="1" applyAlignment="1">
      <alignment horizontal="center" vertical="center"/>
    </xf>
    <xf numFmtId="37" fontId="4" fillId="0" borderId="1" xfId="1" applyNumberFormat="1" applyFont="1" applyFill="1" applyBorder="1" applyAlignment="1">
      <alignment horizontal="center" vertical="center"/>
    </xf>
    <xf numFmtId="0" fontId="16" fillId="0" borderId="1" xfId="0" applyFont="1" applyBorder="1" applyAlignment="1">
      <alignment vertical="center" wrapText="1"/>
    </xf>
    <xf numFmtId="0" fontId="16" fillId="5" borderId="1" xfId="0" applyFont="1" applyFill="1" applyBorder="1" applyAlignment="1">
      <alignment vertical="center" wrapText="1"/>
    </xf>
    <xf numFmtId="0" fontId="26" fillId="9" borderId="1" xfId="0" applyFont="1" applyFill="1" applyBorder="1" applyAlignment="1">
      <alignment horizontal="left" wrapText="1"/>
    </xf>
    <xf numFmtId="165" fontId="26" fillId="9" borderId="1" xfId="1" applyNumberFormat="1" applyFont="1" applyFill="1" applyBorder="1" applyAlignment="1">
      <alignment horizontal="center"/>
    </xf>
    <xf numFmtId="37" fontId="0" fillId="0" borderId="1" xfId="1" applyNumberFormat="1" applyFont="1" applyFill="1" applyBorder="1" applyAlignment="1">
      <alignment horizontal="center"/>
    </xf>
    <xf numFmtId="49" fontId="23" fillId="0" borderId="0" xfId="0" applyNumberFormat="1" applyFont="1"/>
    <xf numFmtId="3" fontId="0" fillId="0" borderId="0" xfId="0" applyNumberFormat="1" applyAlignment="1">
      <alignment horizontal="center" wrapText="1"/>
    </xf>
    <xf numFmtId="164" fontId="29" fillId="0" borderId="0" xfId="2" applyNumberFormat="1" applyFont="1" applyAlignment="1">
      <alignment horizontal="center" wrapText="1"/>
    </xf>
    <xf numFmtId="164" fontId="0" fillId="0" borderId="0" xfId="2" applyNumberFormat="1" applyFont="1" applyAlignment="1">
      <alignment horizontal="right" wrapText="1"/>
    </xf>
    <xf numFmtId="49" fontId="0" fillId="0" borderId="0" xfId="0" applyNumberFormat="1" applyAlignment="1">
      <alignment horizontal="center" wrapText="1"/>
    </xf>
    <xf numFmtId="1" fontId="24" fillId="0" borderId="5" xfId="0" applyNumberFormat="1" applyFont="1" applyBorder="1" applyAlignment="1">
      <alignment horizontal="center" wrapText="1"/>
    </xf>
    <xf numFmtId="164" fontId="24" fillId="0" borderId="0" xfId="2" applyNumberFormat="1" applyFont="1" applyAlignment="1">
      <alignment horizontal="center" wrapText="1"/>
    </xf>
    <xf numFmtId="164" fontId="24" fillId="0" borderId="0" xfId="2" applyNumberFormat="1" applyFont="1" applyAlignment="1">
      <alignment horizontal="right" wrapText="1"/>
    </xf>
    <xf numFmtId="0" fontId="25" fillId="9" borderId="1" xfId="0" applyFont="1" applyFill="1" applyBorder="1" applyAlignment="1">
      <alignment horizontal="center" vertical="center" wrapText="1"/>
    </xf>
    <xf numFmtId="3" fontId="25" fillId="9" borderId="1" xfId="0" applyNumberFormat="1" applyFont="1" applyFill="1" applyBorder="1" applyAlignment="1">
      <alignment horizontal="center" vertical="center" wrapText="1"/>
    </xf>
    <xf numFmtId="164" fontId="25" fillId="9" borderId="1" xfId="2" applyNumberFormat="1" applyFont="1" applyFill="1" applyBorder="1" applyAlignment="1">
      <alignment horizontal="center" vertical="center" wrapText="1"/>
    </xf>
    <xf numFmtId="164" fontId="25" fillId="9" borderId="1" xfId="2" applyNumberFormat="1" applyFont="1" applyFill="1" applyBorder="1" applyAlignment="1">
      <alignment horizontal="right" vertical="center" wrapText="1"/>
    </xf>
    <xf numFmtId="0" fontId="25" fillId="10" borderId="3" xfId="0" applyFont="1" applyFill="1" applyBorder="1" applyAlignment="1">
      <alignment horizontal="center" vertical="center" wrapText="1"/>
    </xf>
    <xf numFmtId="3" fontId="25" fillId="10" borderId="3" xfId="0" applyNumberFormat="1" applyFont="1" applyFill="1" applyBorder="1" applyAlignment="1">
      <alignment horizontal="center" vertical="center" wrapText="1"/>
    </xf>
    <xf numFmtId="164" fontId="25" fillId="10" borderId="3" xfId="2" applyNumberFormat="1" applyFont="1" applyFill="1" applyBorder="1" applyAlignment="1">
      <alignment horizontal="center" vertical="center" wrapText="1"/>
    </xf>
    <xf numFmtId="164" fontId="24" fillId="10" borderId="3" xfId="2" applyNumberFormat="1" applyFont="1" applyFill="1" applyBorder="1" applyAlignment="1">
      <alignment horizontal="right" vertical="center" wrapText="1"/>
    </xf>
    <xf numFmtId="0" fontId="25" fillId="10" borderId="1" xfId="0" applyFont="1" applyFill="1" applyBorder="1" applyAlignment="1">
      <alignment horizontal="center" vertical="center" wrapText="1"/>
    </xf>
    <xf numFmtId="49" fontId="15" fillId="0" borderId="1" xfId="0" applyNumberFormat="1" applyFont="1" applyBorder="1" applyAlignment="1">
      <alignment horizontal="center" vertical="center" wrapText="1"/>
    </xf>
    <xf numFmtId="0" fontId="15" fillId="0" borderId="1" xfId="0" applyFont="1" applyBorder="1" applyAlignment="1">
      <alignment vertical="center" wrapText="1"/>
    </xf>
    <xf numFmtId="0" fontId="15" fillId="0" borderId="1" xfId="0" applyFont="1" applyBorder="1" applyAlignment="1">
      <alignment horizontal="center" vertical="center" wrapText="1"/>
    </xf>
    <xf numFmtId="3" fontId="15" fillId="0" borderId="1" xfId="0" applyNumberFormat="1" applyFont="1" applyBorder="1" applyAlignment="1">
      <alignment horizontal="center" vertical="center" wrapText="1"/>
    </xf>
    <xf numFmtId="164" fontId="15" fillId="0" borderId="1" xfId="2" applyNumberFormat="1" applyFont="1" applyBorder="1" applyAlignment="1">
      <alignment horizontal="center" vertical="center" wrapText="1"/>
    </xf>
    <xf numFmtId="164" fontId="15" fillId="0" borderId="1" xfId="2" applyNumberFormat="1" applyFont="1" applyBorder="1" applyAlignment="1">
      <alignment horizontal="right" vertical="center" wrapText="1"/>
    </xf>
    <xf numFmtId="0" fontId="15" fillId="0" borderId="1" xfId="0" applyFont="1" applyBorder="1" applyAlignment="1">
      <alignment horizontal="left" vertical="center" wrapText="1"/>
    </xf>
    <xf numFmtId="49" fontId="15" fillId="0" borderId="2" xfId="0" applyNumberFormat="1" applyFont="1" applyBorder="1" applyAlignment="1">
      <alignment horizontal="center" vertical="center" wrapText="1"/>
    </xf>
    <xf numFmtId="0" fontId="15" fillId="0" borderId="3" xfId="0" applyFont="1" applyBorder="1" applyAlignment="1">
      <alignment vertical="center" wrapText="1"/>
    </xf>
    <xf numFmtId="0" fontId="15" fillId="0" borderId="3" xfId="0" applyFont="1" applyBorder="1" applyAlignment="1">
      <alignment horizontal="center" vertical="center" wrapText="1"/>
    </xf>
    <xf numFmtId="3" fontId="15" fillId="0" borderId="3" xfId="0" applyNumberFormat="1" applyFont="1" applyBorder="1" applyAlignment="1">
      <alignment horizontal="center" vertical="center" wrapText="1"/>
    </xf>
    <xf numFmtId="164" fontId="15" fillId="0" borderId="3" xfId="2" applyNumberFormat="1" applyFont="1" applyBorder="1" applyAlignment="1">
      <alignment horizontal="center" vertical="center" wrapText="1"/>
    </xf>
    <xf numFmtId="164" fontId="15" fillId="0" borderId="3" xfId="2" applyNumberFormat="1" applyFont="1" applyBorder="1" applyAlignment="1">
      <alignment horizontal="right" vertical="center" wrapText="1"/>
    </xf>
    <xf numFmtId="0" fontId="0" fillId="10" borderId="3" xfId="0" applyFill="1" applyBorder="1" applyAlignment="1">
      <alignment horizontal="center" vertical="center" wrapText="1"/>
    </xf>
    <xf numFmtId="3" fontId="0" fillId="10" borderId="3" xfId="0" applyNumberFormat="1" applyFill="1" applyBorder="1" applyAlignment="1">
      <alignment horizontal="center" vertical="center" wrapText="1"/>
    </xf>
    <xf numFmtId="164" fontId="29" fillId="10" borderId="3" xfId="2" applyNumberFormat="1" applyFont="1" applyFill="1" applyBorder="1" applyAlignment="1">
      <alignment horizontal="center" vertical="center" wrapText="1"/>
    </xf>
    <xf numFmtId="0" fontId="0" fillId="10" borderId="1" xfId="0" applyFill="1" applyBorder="1" applyAlignment="1">
      <alignment vertical="center" wrapText="1"/>
    </xf>
    <xf numFmtId="49" fontId="0" fillId="0" borderId="1" xfId="0" applyNumberFormat="1" applyBorder="1" applyAlignment="1">
      <alignment horizontal="center" vertical="center" wrapText="1"/>
    </xf>
    <xf numFmtId="164" fontId="29" fillId="0" borderId="1" xfId="2" applyNumberFormat="1" applyFont="1" applyBorder="1" applyAlignment="1">
      <alignment horizontal="center" vertical="center" wrapText="1"/>
    </xf>
    <xf numFmtId="164" fontId="0" fillId="0" borderId="1" xfId="2" applyNumberFormat="1" applyFont="1" applyBorder="1" applyAlignment="1">
      <alignment horizontal="right" vertical="center" wrapText="1"/>
    </xf>
    <xf numFmtId="49" fontId="0" fillId="0" borderId="2" xfId="0" applyNumberFormat="1" applyBorder="1" applyAlignment="1">
      <alignment horizontal="center" vertical="center" wrapText="1"/>
    </xf>
    <xf numFmtId="0" fontId="0" fillId="0" borderId="3" xfId="0" applyBorder="1" applyAlignment="1">
      <alignment vertical="center" wrapText="1"/>
    </xf>
    <xf numFmtId="0" fontId="0" fillId="0" borderId="3" xfId="0" applyBorder="1" applyAlignment="1">
      <alignment horizontal="center" vertical="center" wrapText="1"/>
    </xf>
    <xf numFmtId="3" fontId="0" fillId="0" borderId="3" xfId="0" applyNumberFormat="1" applyBorder="1" applyAlignment="1">
      <alignment horizontal="center" vertical="center" wrapText="1"/>
    </xf>
    <xf numFmtId="164" fontId="29" fillId="0" borderId="3" xfId="2" applyNumberFormat="1" applyFont="1" applyBorder="1" applyAlignment="1">
      <alignment horizontal="center" vertical="center" wrapText="1"/>
    </xf>
    <xf numFmtId="164" fontId="0" fillId="0" borderId="3" xfId="2" applyNumberFormat="1" applyFont="1" applyBorder="1" applyAlignment="1">
      <alignment horizontal="right" vertical="center" wrapText="1"/>
    </xf>
    <xf numFmtId="164" fontId="29" fillId="12" borderId="1" xfId="2" applyNumberFormat="1" applyFont="1" applyFill="1" applyBorder="1" applyAlignment="1">
      <alignment horizontal="center" vertical="center" wrapText="1"/>
    </xf>
    <xf numFmtId="6" fontId="0" fillId="0" borderId="1" xfId="0" applyNumberFormat="1" applyBorder="1" applyAlignment="1">
      <alignment horizontal="center" vertical="center" wrapText="1"/>
    </xf>
    <xf numFmtId="164" fontId="29" fillId="13" borderId="1" xfId="2" applyNumberFormat="1" applyFont="1" applyFill="1" applyBorder="1" applyAlignment="1">
      <alignment horizontal="center" vertical="center" wrapText="1"/>
    </xf>
    <xf numFmtId="164" fontId="0" fillId="13" borderId="1" xfId="2" applyNumberFormat="1" applyFont="1" applyFill="1" applyBorder="1" applyAlignment="1">
      <alignment horizontal="right" vertical="center" wrapText="1"/>
    </xf>
    <xf numFmtId="49" fontId="0" fillId="0" borderId="9" xfId="0" applyNumberFormat="1" applyBorder="1" applyAlignment="1">
      <alignment horizontal="center" vertical="center" wrapText="1"/>
    </xf>
    <xf numFmtId="0" fontId="0" fillId="0" borderId="10" xfId="0" applyBorder="1" applyAlignment="1">
      <alignment vertical="center" wrapText="1"/>
    </xf>
    <xf numFmtId="0" fontId="0" fillId="0" borderId="10" xfId="0" applyBorder="1" applyAlignment="1">
      <alignment horizontal="center" vertical="center" wrapText="1"/>
    </xf>
    <xf numFmtId="3" fontId="0" fillId="0" borderId="10" xfId="0" applyNumberFormat="1" applyBorder="1" applyAlignment="1">
      <alignment horizontal="center" vertical="center" wrapText="1"/>
    </xf>
    <xf numFmtId="164" fontId="29" fillId="0" borderId="10" xfId="2" applyNumberFormat="1" applyFont="1" applyBorder="1" applyAlignment="1">
      <alignment horizontal="center" vertical="center" wrapText="1"/>
    </xf>
    <xf numFmtId="164" fontId="0" fillId="0" borderId="10" xfId="2" applyNumberFormat="1" applyFont="1" applyBorder="1" applyAlignment="1">
      <alignment horizontal="right" vertical="center" wrapText="1"/>
    </xf>
    <xf numFmtId="0" fontId="0" fillId="0" borderId="11" xfId="0" applyBorder="1" applyAlignment="1">
      <alignment vertical="center" wrapText="1"/>
    </xf>
    <xf numFmtId="6" fontId="24" fillId="0" borderId="0" xfId="0" applyNumberFormat="1" applyFont="1" applyAlignment="1">
      <alignment horizontal="center" vertical="center" wrapText="1"/>
    </xf>
    <xf numFmtId="3" fontId="24" fillId="0" borderId="0" xfId="0" applyNumberFormat="1" applyFont="1" applyAlignment="1">
      <alignment horizontal="center" vertical="center" wrapText="1"/>
    </xf>
    <xf numFmtId="164" fontId="24" fillId="0" borderId="0" xfId="2" applyNumberFormat="1" applyFont="1" applyAlignment="1">
      <alignment horizontal="center" vertical="center" wrapText="1"/>
    </xf>
    <xf numFmtId="164" fontId="25" fillId="9" borderId="0" xfId="2" applyNumberFormat="1" applyFont="1" applyFill="1" applyAlignment="1">
      <alignment horizontal="right" wrapText="1"/>
    </xf>
    <xf numFmtId="0" fontId="30" fillId="0" borderId="0" xfId="3" applyFont="1"/>
    <xf numFmtId="0" fontId="30" fillId="0" borderId="0" xfId="3" applyFont="1" applyAlignment="1">
      <alignment horizontal="center"/>
    </xf>
    <xf numFmtId="0" fontId="29" fillId="0" borderId="0" xfId="3"/>
    <xf numFmtId="0" fontId="2" fillId="9" borderId="1" xfId="3" applyFont="1" applyFill="1" applyBorder="1" applyAlignment="1">
      <alignment vertical="center"/>
    </xf>
    <xf numFmtId="0" fontId="2" fillId="9" borderId="1" xfId="3" applyFont="1" applyFill="1" applyBorder="1" applyAlignment="1">
      <alignment horizontal="center" vertical="center"/>
    </xf>
    <xf numFmtId="0" fontId="2" fillId="9" borderId="1" xfId="3" applyFont="1" applyFill="1" applyBorder="1" applyAlignment="1">
      <alignment horizontal="center" vertical="center" wrapText="1"/>
    </xf>
    <xf numFmtId="164" fontId="2" fillId="9" borderId="1" xfId="4" applyNumberFormat="1" applyFont="1" applyFill="1" applyBorder="1" applyAlignment="1">
      <alignment horizontal="center" vertical="center"/>
    </xf>
    <xf numFmtId="166" fontId="2" fillId="9" borderId="1" xfId="4" applyNumberFormat="1" applyFont="1" applyFill="1" applyBorder="1" applyAlignment="1">
      <alignment horizontal="right" vertical="center"/>
    </xf>
    <xf numFmtId="0" fontId="25" fillId="9" borderId="1" xfId="3" applyFont="1" applyFill="1" applyBorder="1" applyAlignment="1">
      <alignment horizontal="center" vertical="center" wrapText="1"/>
    </xf>
    <xf numFmtId="0" fontId="7" fillId="14" borderId="2" xfId="3" applyFont="1" applyFill="1" applyBorder="1" applyAlignment="1">
      <alignment vertical="center"/>
    </xf>
    <xf numFmtId="0" fontId="7" fillId="14" borderId="3" xfId="3" applyFont="1" applyFill="1" applyBorder="1" applyAlignment="1">
      <alignment horizontal="center" vertical="center" wrapText="1"/>
    </xf>
    <xf numFmtId="164" fontId="7" fillId="14" borderId="3" xfId="4" applyNumberFormat="1" applyFont="1" applyFill="1" applyBorder="1" applyAlignment="1">
      <alignment horizontal="center" vertical="center" wrapText="1"/>
    </xf>
    <xf numFmtId="164" fontId="7" fillId="14" borderId="3" xfId="3" applyNumberFormat="1" applyFont="1" applyFill="1" applyBorder="1" applyAlignment="1">
      <alignment horizontal="center" vertical="center" wrapText="1"/>
    </xf>
    <xf numFmtId="164" fontId="7" fillId="14" borderId="4" xfId="4" applyNumberFormat="1" applyFont="1" applyFill="1" applyBorder="1" applyAlignment="1">
      <alignment horizontal="right" vertical="center" wrapText="1"/>
    </xf>
    <xf numFmtId="0" fontId="31" fillId="10" borderId="0" xfId="3" applyFont="1" applyFill="1" applyAlignment="1">
      <alignment vertical="center" wrapText="1"/>
    </xf>
    <xf numFmtId="0" fontId="15" fillId="0" borderId="1" xfId="3" applyFont="1" applyBorder="1" applyAlignment="1">
      <alignment vertical="center" wrapText="1"/>
    </xf>
    <xf numFmtId="0" fontId="15" fillId="0" borderId="1" xfId="3" applyFont="1" applyBorder="1" applyAlignment="1">
      <alignment horizontal="center" vertical="center" wrapText="1"/>
    </xf>
    <xf numFmtId="3" fontId="15" fillId="0" borderId="1" xfId="3" applyNumberFormat="1" applyFont="1" applyBorder="1" applyAlignment="1">
      <alignment horizontal="center" vertical="center" wrapText="1"/>
    </xf>
    <xf numFmtId="164" fontId="15" fillId="0" borderId="1" xfId="4" applyNumberFormat="1" applyFont="1" applyBorder="1" applyAlignment="1">
      <alignment horizontal="center" vertical="center" wrapText="1"/>
    </xf>
    <xf numFmtId="164" fontId="15" fillId="0" borderId="1" xfId="4" applyNumberFormat="1" applyFont="1" applyBorder="1" applyAlignment="1">
      <alignment horizontal="right" vertical="center" wrapText="1"/>
    </xf>
    <xf numFmtId="0" fontId="15" fillId="0" borderId="1" xfId="3" applyFont="1" applyBorder="1" applyAlignment="1">
      <alignment horizontal="left" vertical="center" wrapText="1"/>
    </xf>
    <xf numFmtId="0" fontId="6" fillId="0" borderId="1" xfId="3" applyFont="1" applyBorder="1" applyAlignment="1">
      <alignment horizontal="left" vertical="center" wrapText="1"/>
    </xf>
    <xf numFmtId="0" fontId="6" fillId="0" borderId="1" xfId="3" applyFont="1" applyBorder="1" applyAlignment="1">
      <alignment horizontal="center" vertical="center" wrapText="1"/>
    </xf>
    <xf numFmtId="37" fontId="29" fillId="0" borderId="1" xfId="3" applyNumberFormat="1" applyBorder="1" applyAlignment="1">
      <alignment horizontal="center" vertical="center" wrapText="1"/>
    </xf>
    <xf numFmtId="164" fontId="6" fillId="0" borderId="1" xfId="4" applyNumberFormat="1" applyFont="1" applyBorder="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vertical="center"/>
    </xf>
    <xf numFmtId="37" fontId="29" fillId="0" borderId="0" xfId="3" applyNumberFormat="1" applyAlignment="1">
      <alignment horizontal="center" vertical="center" wrapText="1"/>
    </xf>
    <xf numFmtId="164" fontId="1" fillId="0" borderId="0" xfId="4" applyNumberFormat="1" applyFont="1" applyAlignment="1">
      <alignment horizontal="center" vertical="center"/>
    </xf>
    <xf numFmtId="164" fontId="29" fillId="0" borderId="0" xfId="4" applyNumberFormat="1" applyFont="1" applyAlignment="1">
      <alignment vertical="center"/>
    </xf>
    <xf numFmtId="0" fontId="4" fillId="0" borderId="0" xfId="3" applyFont="1"/>
    <xf numFmtId="0" fontId="4" fillId="0" borderId="0" xfId="3" applyFont="1" applyAlignment="1">
      <alignment horizontal="center"/>
    </xf>
    <xf numFmtId="0" fontId="4" fillId="0" borderId="0" xfId="3" applyFont="1" applyAlignment="1">
      <alignment vertical="center" wrapText="1"/>
    </xf>
    <xf numFmtId="164" fontId="4" fillId="0" borderId="0" xfId="4" applyNumberFormat="1" applyFont="1" applyAlignment="1">
      <alignment horizontal="center"/>
    </xf>
    <xf numFmtId="164" fontId="2" fillId="9" borderId="0" xfId="4" applyNumberFormat="1" applyFont="1" applyFill="1"/>
    <xf numFmtId="0" fontId="32" fillId="0" borderId="0" xfId="3" applyFont="1"/>
    <xf numFmtId="0" fontId="1" fillId="0" borderId="0" xfId="5"/>
    <xf numFmtId="0" fontId="1" fillId="0" borderId="0" xfId="5" applyAlignment="1">
      <alignment horizontal="center"/>
    </xf>
    <xf numFmtId="0" fontId="29" fillId="0" borderId="0" xfId="3" applyAlignment="1">
      <alignment wrapText="1"/>
    </xf>
    <xf numFmtId="0" fontId="33" fillId="0" borderId="13" xfId="5" applyFont="1" applyBorder="1"/>
    <xf numFmtId="0" fontId="33" fillId="0" borderId="14" xfId="5" applyFont="1" applyBorder="1"/>
    <xf numFmtId="0" fontId="33" fillId="0" borderId="15" xfId="5" applyFont="1" applyBorder="1"/>
    <xf numFmtId="0" fontId="33" fillId="0" borderId="16" xfId="5" applyFont="1" applyBorder="1"/>
    <xf numFmtId="0" fontId="33" fillId="0" borderId="0" xfId="5" applyFont="1"/>
    <xf numFmtId="0" fontId="33" fillId="0" borderId="17" xfId="5" applyFont="1" applyBorder="1"/>
    <xf numFmtId="0" fontId="4" fillId="0" borderId="0" xfId="3" applyFont="1" applyAlignment="1">
      <alignment horizontal="right"/>
    </xf>
    <xf numFmtId="0" fontId="34" fillId="0" borderId="16" xfId="5" applyFont="1" applyBorder="1"/>
    <xf numFmtId="0" fontId="34" fillId="0" borderId="0" xfId="5" applyFont="1"/>
    <xf numFmtId="0" fontId="35" fillId="0" borderId="0" xfId="5" applyFont="1"/>
    <xf numFmtId="0" fontId="36" fillId="0" borderId="0" xfId="5" applyFont="1"/>
    <xf numFmtId="0" fontId="36" fillId="0" borderId="17" xfId="5" applyFont="1" applyBorder="1"/>
    <xf numFmtId="0" fontId="36" fillId="0" borderId="16" xfId="5" applyFont="1" applyBorder="1"/>
    <xf numFmtId="0" fontId="35" fillId="0" borderId="16" xfId="5" applyFont="1" applyBorder="1"/>
    <xf numFmtId="0" fontId="35" fillId="0" borderId="0" xfId="5" applyFont="1" applyAlignment="1">
      <alignment horizontal="center" vertical="center"/>
    </xf>
    <xf numFmtId="0" fontId="35" fillId="0" borderId="0" xfId="5" applyFont="1" applyAlignment="1">
      <alignment vertical="center" wrapText="1"/>
    </xf>
    <xf numFmtId="0" fontId="24" fillId="0" borderId="0" xfId="3" applyFont="1" applyAlignment="1">
      <alignment wrapText="1"/>
    </xf>
    <xf numFmtId="0" fontId="35" fillId="0" borderId="0" xfId="5" applyFont="1" applyAlignment="1">
      <alignment vertical="center"/>
    </xf>
    <xf numFmtId="0" fontId="3" fillId="0" borderId="0" xfId="3" applyFont="1"/>
    <xf numFmtId="0" fontId="36" fillId="0" borderId="5" xfId="5" applyFont="1" applyBorder="1"/>
    <xf numFmtId="0" fontId="36" fillId="0" borderId="18" xfId="5" applyFont="1" applyBorder="1"/>
    <xf numFmtId="0" fontId="34" fillId="0" borderId="1" xfId="5" applyFont="1" applyBorder="1" applyAlignment="1">
      <alignment horizontal="center"/>
    </xf>
    <xf numFmtId="166" fontId="34" fillId="0" borderId="1" xfId="6" applyNumberFormat="1" applyFont="1" applyBorder="1" applyAlignment="1">
      <alignment horizontal="center"/>
    </xf>
    <xf numFmtId="166" fontId="34" fillId="0" borderId="20" xfId="6" applyNumberFormat="1" applyFont="1" applyBorder="1" applyAlignment="1">
      <alignment horizontal="center"/>
    </xf>
    <xf numFmtId="0" fontId="34" fillId="8" borderId="16" xfId="5" applyFont="1" applyFill="1" applyBorder="1" applyAlignment="1">
      <alignment vertical="center"/>
    </xf>
    <xf numFmtId="0" fontId="35" fillId="8" borderId="0" xfId="5" applyFont="1" applyFill="1" applyAlignment="1">
      <alignment vertical="center"/>
    </xf>
    <xf numFmtId="0" fontId="34" fillId="8" borderId="1" xfId="5" applyFont="1" applyFill="1" applyBorder="1" applyAlignment="1">
      <alignment horizontal="center" vertical="center"/>
    </xf>
    <xf numFmtId="164" fontId="34" fillId="8" borderId="1" xfId="6" applyNumberFormat="1" applyFont="1" applyFill="1" applyBorder="1" applyAlignment="1">
      <alignment horizontal="center" vertical="center"/>
    </xf>
    <xf numFmtId="164" fontId="34" fillId="8" borderId="20" xfId="6" applyNumberFormat="1" applyFont="1" applyFill="1" applyBorder="1" applyAlignment="1">
      <alignment horizontal="center" vertical="center"/>
    </xf>
    <xf numFmtId="0" fontId="35" fillId="0" borderId="16" xfId="5" applyFont="1" applyBorder="1" applyAlignment="1">
      <alignment vertical="center"/>
    </xf>
    <xf numFmtId="0" fontId="38" fillId="0" borderId="9" xfId="5" applyFont="1" applyBorder="1" applyAlignment="1">
      <alignment vertical="center"/>
    </xf>
    <xf numFmtId="0" fontId="38" fillId="0" borderId="10" xfId="5" applyFont="1" applyBorder="1" applyAlignment="1">
      <alignment vertical="center"/>
    </xf>
    <xf numFmtId="0" fontId="38" fillId="0" borderId="21" xfId="5" applyFont="1" applyBorder="1" applyAlignment="1">
      <alignment vertical="center"/>
    </xf>
    <xf numFmtId="0" fontId="38" fillId="0" borderId="22" xfId="5" applyFont="1" applyBorder="1" applyAlignment="1">
      <alignment vertical="center"/>
    </xf>
    <xf numFmtId="0" fontId="38" fillId="0" borderId="0" xfId="5" applyFont="1" applyAlignment="1">
      <alignment vertical="center"/>
    </xf>
    <xf numFmtId="0" fontId="38" fillId="0" borderId="17" xfId="5" applyFont="1" applyBorder="1" applyAlignment="1">
      <alignment vertical="center"/>
    </xf>
    <xf numFmtId="0" fontId="36" fillId="0" borderId="16" xfId="5" applyFont="1" applyBorder="1" applyAlignment="1">
      <alignment vertical="center"/>
    </xf>
    <xf numFmtId="0" fontId="36" fillId="0" borderId="0" xfId="5" applyFont="1" applyAlignment="1">
      <alignment vertical="center"/>
    </xf>
    <xf numFmtId="0" fontId="38" fillId="0" borderId="6" xfId="5" applyFont="1" applyBorder="1" applyAlignment="1">
      <alignment vertical="center"/>
    </xf>
    <xf numFmtId="0" fontId="38" fillId="0" borderId="5" xfId="5" applyFont="1" applyBorder="1" applyAlignment="1">
      <alignment vertical="center"/>
    </xf>
    <xf numFmtId="0" fontId="38" fillId="0" borderId="18" xfId="5" applyFont="1" applyBorder="1" applyAlignment="1">
      <alignment vertical="center"/>
    </xf>
    <xf numFmtId="0" fontId="36" fillId="0" borderId="9" xfId="5" applyFont="1" applyBorder="1" applyAlignment="1">
      <alignment vertical="center"/>
    </xf>
    <xf numFmtId="0" fontId="36" fillId="0" borderId="10" xfId="5" applyFont="1" applyBorder="1" applyAlignment="1">
      <alignment vertical="center"/>
    </xf>
    <xf numFmtId="0" fontId="36" fillId="0" borderId="21" xfId="5" applyFont="1" applyBorder="1" applyAlignment="1">
      <alignment vertical="center"/>
    </xf>
    <xf numFmtId="0" fontId="36" fillId="0" borderId="22" xfId="5" applyFont="1" applyBorder="1" applyAlignment="1">
      <alignment vertical="center"/>
    </xf>
    <xf numFmtId="0" fontId="36" fillId="0" borderId="17" xfId="5" applyFont="1" applyBorder="1" applyAlignment="1">
      <alignment vertical="center"/>
    </xf>
    <xf numFmtId="0" fontId="36" fillId="0" borderId="6" xfId="5" applyFont="1" applyBorder="1" applyAlignment="1">
      <alignment vertical="center"/>
    </xf>
    <xf numFmtId="0" fontId="36" fillId="0" borderId="5" xfId="5" applyFont="1" applyBorder="1" applyAlignment="1">
      <alignment vertical="center"/>
    </xf>
    <xf numFmtId="0" fontId="36" fillId="0" borderId="18" xfId="5" applyFont="1" applyBorder="1" applyAlignment="1">
      <alignment vertical="center"/>
    </xf>
    <xf numFmtId="0" fontId="37" fillId="8" borderId="0" xfId="5" applyFont="1" applyFill="1" applyAlignment="1">
      <alignment vertical="center" wrapText="1"/>
    </xf>
    <xf numFmtId="37" fontId="34" fillId="8" borderId="1" xfId="5" applyNumberFormat="1" applyFont="1" applyFill="1" applyBorder="1" applyAlignment="1">
      <alignment horizontal="center" vertical="center"/>
    </xf>
    <xf numFmtId="166" fontId="41" fillId="8" borderId="0" xfId="4" applyNumberFormat="1" applyFont="1" applyFill="1" applyBorder="1" applyAlignment="1">
      <alignment vertical="center" wrapText="1"/>
    </xf>
    <xf numFmtId="0" fontId="34" fillId="8" borderId="16" xfId="5" applyFont="1" applyFill="1" applyBorder="1"/>
    <xf numFmtId="0" fontId="34" fillId="8" borderId="0" xfId="5" applyFont="1" applyFill="1"/>
    <xf numFmtId="0" fontId="34" fillId="8" borderId="0" xfId="5" applyFont="1" applyFill="1" applyAlignment="1">
      <alignment vertical="center"/>
    </xf>
    <xf numFmtId="0" fontId="34" fillId="8" borderId="1" xfId="5" applyFont="1" applyFill="1" applyBorder="1" applyAlignment="1">
      <alignment horizontal="center"/>
    </xf>
    <xf numFmtId="164" fontId="34" fillId="8" borderId="1" xfId="6" applyNumberFormat="1" applyFont="1" applyFill="1" applyBorder="1" applyAlignment="1">
      <alignment horizontal="center"/>
    </xf>
    <xf numFmtId="164" fontId="34" fillId="8" borderId="20" xfId="6" applyNumberFormat="1" applyFont="1" applyFill="1" applyBorder="1" applyAlignment="1">
      <alignment horizontal="center"/>
    </xf>
    <xf numFmtId="0" fontId="35" fillId="0" borderId="1" xfId="5" applyFont="1" applyBorder="1" applyAlignment="1">
      <alignment horizontal="center"/>
    </xf>
    <xf numFmtId="166" fontId="35" fillId="0" borderId="1" xfId="6" applyNumberFormat="1" applyFont="1" applyBorder="1" applyAlignment="1">
      <alignment horizontal="center"/>
    </xf>
    <xf numFmtId="166" fontId="35" fillId="0" borderId="20" xfId="6" applyNumberFormat="1" applyFont="1" applyBorder="1" applyAlignment="1">
      <alignment horizontal="center"/>
    </xf>
    <xf numFmtId="0" fontId="35" fillId="0" borderId="1" xfId="5" applyFont="1" applyBorder="1" applyAlignment="1">
      <alignment horizontal="center" vertical="center"/>
    </xf>
    <xf numFmtId="164" fontId="35" fillId="0" borderId="1" xfId="6" applyNumberFormat="1" applyFont="1" applyBorder="1" applyAlignment="1">
      <alignment horizontal="center" vertical="center"/>
    </xf>
    <xf numFmtId="164" fontId="35" fillId="0" borderId="1" xfId="6" applyNumberFormat="1" applyFont="1" applyBorder="1" applyAlignment="1">
      <alignment horizontal="center"/>
    </xf>
    <xf numFmtId="0" fontId="35" fillId="0" borderId="12" xfId="5" applyFont="1" applyBorder="1" applyAlignment="1">
      <alignment horizontal="center"/>
    </xf>
    <xf numFmtId="164" fontId="35" fillId="0" borderId="12" xfId="6" applyNumberFormat="1" applyFont="1" applyBorder="1" applyAlignment="1">
      <alignment horizontal="center"/>
    </xf>
    <xf numFmtId="166" fontId="35" fillId="0" borderId="23" xfId="6" applyNumberFormat="1" applyFont="1" applyBorder="1" applyAlignment="1">
      <alignment horizontal="center"/>
    </xf>
    <xf numFmtId="0" fontId="36" fillId="0" borderId="19" xfId="5" applyFont="1" applyBorder="1"/>
    <xf numFmtId="0" fontId="35" fillId="0" borderId="22" xfId="5" applyFont="1" applyBorder="1" applyAlignment="1">
      <alignment horizontal="center"/>
    </xf>
    <xf numFmtId="0" fontId="35" fillId="0" borderId="0" xfId="5" applyFont="1" applyAlignment="1">
      <alignment horizontal="center"/>
    </xf>
    <xf numFmtId="166" fontId="35" fillId="0" borderId="0" xfId="6" applyNumberFormat="1" applyFont="1" applyBorder="1" applyAlignment="1">
      <alignment horizontal="center"/>
    </xf>
    <xf numFmtId="166" fontId="35" fillId="0" borderId="17" xfId="6" applyNumberFormat="1" applyFont="1" applyBorder="1" applyAlignment="1">
      <alignment horizontal="center"/>
    </xf>
    <xf numFmtId="0" fontId="35" fillId="0" borderId="22" xfId="5" applyFont="1" applyBorder="1" applyAlignment="1">
      <alignment horizontal="center" vertical="center"/>
    </xf>
    <xf numFmtId="164" fontId="35" fillId="0" borderId="20" xfId="6" applyNumberFormat="1" applyFont="1" applyBorder="1" applyAlignment="1">
      <alignment horizontal="center"/>
    </xf>
    <xf numFmtId="0" fontId="35" fillId="0" borderId="8" xfId="5" applyFont="1" applyBorder="1" applyAlignment="1">
      <alignment horizontal="center"/>
    </xf>
    <xf numFmtId="164" fontId="35" fillId="0" borderId="8" xfId="6" applyNumberFormat="1" applyFont="1" applyBorder="1" applyAlignment="1">
      <alignment horizontal="center"/>
    </xf>
    <xf numFmtId="164" fontId="35" fillId="0" borderId="24" xfId="6" applyNumberFormat="1" applyFont="1" applyBorder="1" applyAlignment="1">
      <alignment horizontal="center"/>
    </xf>
    <xf numFmtId="164" fontId="35" fillId="0" borderId="23" xfId="6" applyNumberFormat="1" applyFont="1" applyBorder="1" applyAlignment="1">
      <alignment horizontal="center"/>
    </xf>
    <xf numFmtId="164" fontId="35" fillId="0" borderId="0" xfId="6" applyNumberFormat="1" applyFont="1" applyBorder="1" applyAlignment="1">
      <alignment horizontal="center"/>
    </xf>
    <xf numFmtId="164" fontId="35" fillId="0" borderId="17" xfId="6" applyNumberFormat="1" applyFont="1" applyBorder="1" applyAlignment="1">
      <alignment horizontal="center"/>
    </xf>
    <xf numFmtId="0" fontId="35" fillId="0" borderId="25" xfId="5" applyFont="1" applyBorder="1"/>
    <xf numFmtId="0" fontId="35" fillId="0" borderId="5" xfId="5" applyFont="1" applyBorder="1"/>
    <xf numFmtId="0" fontId="43" fillId="0" borderId="5" xfId="5" applyFont="1" applyBorder="1" applyAlignment="1">
      <alignment vertical="center" wrapText="1"/>
    </xf>
    <xf numFmtId="0" fontId="35" fillId="0" borderId="6" xfId="5" applyFont="1" applyBorder="1" applyAlignment="1">
      <alignment horizontal="center"/>
    </xf>
    <xf numFmtId="0" fontId="35" fillId="0" borderId="5" xfId="5" applyFont="1" applyBorder="1" applyAlignment="1">
      <alignment horizontal="center"/>
    </xf>
    <xf numFmtId="164" fontId="35" fillId="0" borderId="5" xfId="6" applyNumberFormat="1" applyFont="1" applyBorder="1" applyAlignment="1">
      <alignment horizontal="center"/>
    </xf>
    <xf numFmtId="164" fontId="35" fillId="0" borderId="18" xfId="6" applyNumberFormat="1" applyFont="1" applyFill="1" applyBorder="1" applyAlignment="1">
      <alignment horizontal="center"/>
    </xf>
    <xf numFmtId="0" fontId="44" fillId="15" borderId="26" xfId="5" applyFont="1" applyFill="1" applyBorder="1"/>
    <xf numFmtId="0" fontId="44" fillId="15" borderId="27" xfId="5" applyFont="1" applyFill="1" applyBorder="1"/>
    <xf numFmtId="0" fontId="45" fillId="15" borderId="27" xfId="5" applyFont="1" applyFill="1" applyBorder="1" applyAlignment="1">
      <alignment vertical="center" wrapText="1"/>
    </xf>
    <xf numFmtId="0" fontId="44" fillId="15" borderId="28" xfId="5" applyFont="1" applyFill="1" applyBorder="1" applyAlignment="1">
      <alignment horizontal="center"/>
    </xf>
    <xf numFmtId="164" fontId="44" fillId="15" borderId="28" xfId="6" applyNumberFormat="1" applyFont="1" applyFill="1" applyBorder="1" applyAlignment="1">
      <alignment horizontal="center"/>
    </xf>
    <xf numFmtId="164" fontId="44" fillId="15" borderId="29" xfId="6" applyNumberFormat="1" applyFont="1" applyFill="1" applyBorder="1" applyAlignment="1">
      <alignment horizontal="center"/>
    </xf>
    <xf numFmtId="0" fontId="29" fillId="0" borderId="0" xfId="3" applyAlignment="1">
      <alignment horizontal="center" wrapText="1"/>
    </xf>
    <xf numFmtId="166" fontId="0" fillId="0" borderId="0" xfId="4" applyNumberFormat="1" applyFont="1" applyAlignment="1">
      <alignment wrapText="1"/>
    </xf>
    <xf numFmtId="166" fontId="0" fillId="0" borderId="0" xfId="4" applyNumberFormat="1" applyFont="1" applyAlignment="1">
      <alignment horizontal="center" wrapText="1"/>
    </xf>
    <xf numFmtId="0" fontId="29" fillId="0" borderId="0" xfId="3" applyAlignment="1">
      <alignment horizontal="center"/>
    </xf>
    <xf numFmtId="0" fontId="7" fillId="0" borderId="5" xfId="0" applyFont="1" applyBorder="1" applyAlignment="1">
      <alignment horizontal="center" vertical="center"/>
    </xf>
    <xf numFmtId="0" fontId="24" fillId="0" borderId="0" xfId="0" applyFont="1" applyAlignment="1">
      <alignment vertical="center" wrapText="1"/>
    </xf>
    <xf numFmtId="0" fontId="25" fillId="9" borderId="1" xfId="0" applyFont="1" applyFill="1" applyBorder="1" applyAlignment="1">
      <alignment vertical="center" wrapText="1"/>
    </xf>
    <xf numFmtId="0" fontId="24" fillId="10" borderId="2" xfId="0" applyFont="1" applyFill="1" applyBorder="1" applyAlignment="1">
      <alignment vertical="center" wrapText="1"/>
    </xf>
    <xf numFmtId="0" fontId="24" fillId="10" borderId="3" xfId="0" applyFont="1" applyFill="1" applyBorder="1" applyAlignment="1">
      <alignment vertical="center" wrapText="1"/>
    </xf>
    <xf numFmtId="0" fontId="24" fillId="0" borderId="5" xfId="3" applyFont="1" applyBorder="1" applyAlignment="1">
      <alignment horizontal="center"/>
    </xf>
    <xf numFmtId="0" fontId="38" fillId="0" borderId="1" xfId="5" applyFont="1" applyBorder="1" applyAlignment="1">
      <alignment horizontal="left" vertical="center"/>
    </xf>
    <xf numFmtId="0" fontId="38" fillId="0" borderId="20" xfId="5" applyFont="1" applyBorder="1" applyAlignment="1">
      <alignment horizontal="left" vertical="center"/>
    </xf>
    <xf numFmtId="164" fontId="36" fillId="0" borderId="1" xfId="6" applyNumberFormat="1" applyFont="1" applyBorder="1" applyAlignment="1">
      <alignment horizontal="left"/>
    </xf>
    <xf numFmtId="164" fontId="36" fillId="0" borderId="20" xfId="6" applyNumberFormat="1" applyFont="1" applyBorder="1" applyAlignment="1">
      <alignment horizontal="left"/>
    </xf>
    <xf numFmtId="0" fontId="36" fillId="0" borderId="16" xfId="5" applyFont="1" applyBorder="1" applyAlignment="1">
      <alignment horizontal="center"/>
    </xf>
    <xf numFmtId="0" fontId="36" fillId="0" borderId="0" xfId="5" applyFont="1" applyAlignment="1">
      <alignment horizontal="center"/>
    </xf>
    <xf numFmtId="0" fontId="36" fillId="0" borderId="19" xfId="5" applyFont="1" applyBorder="1" applyAlignment="1">
      <alignment horizontal="center"/>
    </xf>
    <xf numFmtId="0" fontId="40" fillId="0" borderId="22" xfId="7" applyFont="1" applyBorder="1" applyAlignment="1">
      <alignment horizontal="left" vertical="center"/>
    </xf>
    <xf numFmtId="0" fontId="40" fillId="0" borderId="0" xfId="7" applyFont="1" applyBorder="1" applyAlignment="1">
      <alignment horizontal="left" vertical="center"/>
    </xf>
    <xf numFmtId="0" fontId="40" fillId="0" borderId="17" xfId="7" applyFont="1" applyBorder="1" applyAlignment="1">
      <alignment horizontal="left" vertical="center"/>
    </xf>
    <xf numFmtId="0" fontId="40" fillId="0" borderId="22" xfId="7" applyFont="1" applyBorder="1" applyAlignment="1">
      <alignment horizontal="left"/>
    </xf>
    <xf numFmtId="0" fontId="40" fillId="0" borderId="0" xfId="7" applyFont="1" applyBorder="1" applyAlignment="1">
      <alignment horizontal="left"/>
    </xf>
    <xf numFmtId="0" fontId="40" fillId="0" borderId="17" xfId="7" applyFont="1" applyBorder="1" applyAlignment="1">
      <alignment horizontal="left"/>
    </xf>
    <xf numFmtId="166" fontId="42" fillId="0" borderId="9" xfId="6" applyNumberFormat="1" applyFont="1" applyBorder="1" applyAlignment="1">
      <alignment horizontal="center" vertical="center" wrapText="1"/>
    </xf>
    <xf numFmtId="166" fontId="42" fillId="0" borderId="10" xfId="6" applyNumberFormat="1" applyFont="1" applyBorder="1" applyAlignment="1">
      <alignment horizontal="center" vertical="center" wrapText="1"/>
    </xf>
    <xf numFmtId="166" fontId="42" fillId="0" borderId="21" xfId="6" applyNumberFormat="1" applyFont="1" applyBorder="1" applyAlignment="1">
      <alignment horizontal="center" vertical="center" wrapText="1"/>
    </xf>
    <xf numFmtId="0" fontId="36" fillId="0" borderId="16" xfId="5" applyFont="1" applyBorder="1" applyAlignment="1">
      <alignment horizontal="center" vertical="center"/>
    </xf>
    <xf numFmtId="0" fontId="36" fillId="0" borderId="0" xfId="5" applyFont="1" applyAlignment="1">
      <alignment horizontal="center" vertical="center"/>
    </xf>
    <xf numFmtId="0" fontId="36" fillId="0" borderId="19" xfId="5" applyFont="1" applyBorder="1" applyAlignment="1">
      <alignment horizontal="center" vertical="center"/>
    </xf>
    <xf numFmtId="0" fontId="38" fillId="0" borderId="1" xfId="5" applyFont="1" applyBorder="1" applyAlignment="1">
      <alignment horizontal="left" vertical="center" wrapText="1"/>
    </xf>
    <xf numFmtId="0" fontId="38" fillId="0" borderId="20" xfId="5" applyFont="1" applyBorder="1" applyAlignment="1">
      <alignment horizontal="left" vertical="center" wrapText="1"/>
    </xf>
  </cellXfs>
  <cellStyles count="8">
    <cellStyle name="Comma" xfId="1" builtinId="3"/>
    <cellStyle name="Currency" xfId="2" builtinId="4"/>
    <cellStyle name="Currency 2" xfId="6" xr:uid="{88519FE1-2769-4AC4-931C-2E68402A59FC}"/>
    <cellStyle name="Currency 3" xfId="4" xr:uid="{319190D7-9A4E-46FD-B975-8499773C8868}"/>
    <cellStyle name="Hyperlink 2" xfId="7" xr:uid="{410FB5C7-55A4-4B33-950D-82882E57AB23}"/>
    <cellStyle name="Normal" xfId="0" builtinId="0"/>
    <cellStyle name="Normal 2" xfId="5" xr:uid="{98AE0629-E926-4983-AC66-292FC693E0A7}"/>
    <cellStyle name="Normal 3" xfId="3" xr:uid="{415A22B8-20DF-443B-ABC8-67384A3EBE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chaelChen\Downloads\EDETEK%20Proposal%20for%20Olema%20OP-1250-301_17Jul2024%20783531.xlsx" TargetMode="External"/><Relationship Id="rId1" Type="http://schemas.openxmlformats.org/officeDocument/2006/relationships/externalLinkPath" Target="/Users/MichaelChen/Downloads/EDETEK%20Proposal%20for%20Olema%20OP-1250-301_17Jul2024%20783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udy Information"/>
      <sheetName val="Budget Summary"/>
      <sheetName val="Biostatistics and Programming"/>
      <sheetName val="DMC Coordination"/>
      <sheetName val="DMC Biostats &amp; Prog."/>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76FB6-84D1-457D-BDD9-D6A1E1668C49}">
  <dimension ref="A1:C96"/>
  <sheetViews>
    <sheetView tabSelected="1" topLeftCell="A89" workbookViewId="0">
      <selection activeCell="C88" sqref="C88"/>
    </sheetView>
  </sheetViews>
  <sheetFormatPr defaultRowHeight="14.4" x14ac:dyDescent="0.3"/>
  <cols>
    <col min="1" max="3" width="31.44140625" customWidth="1"/>
  </cols>
  <sheetData>
    <row r="1" spans="1:3" ht="21" x14ac:dyDescent="0.4">
      <c r="A1" s="1" t="s">
        <v>0</v>
      </c>
      <c r="B1" s="2"/>
      <c r="C1" s="3"/>
    </row>
    <row r="2" spans="1:3" x14ac:dyDescent="0.3">
      <c r="A2" s="4"/>
      <c r="B2" s="2"/>
      <c r="C2" s="5"/>
    </row>
    <row r="3" spans="1:3" x14ac:dyDescent="0.3">
      <c r="A3" s="6" t="s">
        <v>1</v>
      </c>
      <c r="B3" s="7"/>
      <c r="C3" s="3"/>
    </row>
    <row r="4" spans="1:3" x14ac:dyDescent="0.3">
      <c r="A4" s="6" t="s">
        <v>2</v>
      </c>
      <c r="B4" s="4"/>
      <c r="C4" s="4"/>
    </row>
    <row r="5" spans="1:3" x14ac:dyDescent="0.3">
      <c r="A5" s="3"/>
      <c r="B5" s="2"/>
      <c r="C5" s="3"/>
    </row>
    <row r="6" spans="1:3" ht="16.2" customHeight="1" x14ac:dyDescent="0.3">
      <c r="A6" s="8" t="s">
        <v>3</v>
      </c>
      <c r="B6" s="2"/>
      <c r="C6" s="3"/>
    </row>
    <row r="7" spans="1:3" ht="41.4" customHeight="1" x14ac:dyDescent="0.3">
      <c r="A7" s="9" t="s">
        <v>4</v>
      </c>
      <c r="B7" s="10"/>
      <c r="C7" s="3" t="s">
        <v>5</v>
      </c>
    </row>
    <row r="8" spans="1:3" x14ac:dyDescent="0.3">
      <c r="A8" s="3"/>
      <c r="B8" s="11"/>
      <c r="C8" s="3"/>
    </row>
    <row r="9" spans="1:3" ht="14.4" customHeight="1" x14ac:dyDescent="0.3">
      <c r="A9" s="12" t="s">
        <v>6</v>
      </c>
      <c r="B9" s="13" t="s">
        <v>7</v>
      </c>
      <c r="C9" s="14" t="s">
        <v>8</v>
      </c>
    </row>
    <row r="10" spans="1:3" ht="14.4" customHeight="1" x14ac:dyDescent="0.3">
      <c r="A10" s="139" t="s">
        <v>102</v>
      </c>
      <c r="B10" s="140"/>
      <c r="C10" s="141"/>
    </row>
    <row r="11" spans="1:3" ht="14.4" customHeight="1" x14ac:dyDescent="0.3">
      <c r="A11" s="142" t="s">
        <v>103</v>
      </c>
      <c r="B11" s="36"/>
      <c r="C11" s="37"/>
    </row>
    <row r="12" spans="1:3" ht="14.4" customHeight="1" x14ac:dyDescent="0.3">
      <c r="A12" s="142" t="s">
        <v>104</v>
      </c>
      <c r="B12" s="36"/>
      <c r="C12" s="37"/>
    </row>
    <row r="13" spans="1:3" ht="14.4" customHeight="1" x14ac:dyDescent="0.3">
      <c r="A13" s="143" t="s">
        <v>9</v>
      </c>
      <c r="B13" s="144"/>
      <c r="C13" s="141"/>
    </row>
    <row r="14" spans="1:3" ht="14.4" customHeight="1" x14ac:dyDescent="0.3">
      <c r="A14" s="142" t="s">
        <v>105</v>
      </c>
      <c r="B14" s="36"/>
      <c r="C14" s="37"/>
    </row>
    <row r="15" spans="1:3" ht="14.4" customHeight="1" x14ac:dyDescent="0.3">
      <c r="A15" s="142" t="s">
        <v>106</v>
      </c>
      <c r="B15" s="36"/>
      <c r="C15" s="37" t="s">
        <v>107</v>
      </c>
    </row>
    <row r="16" spans="1:3" ht="14.4" customHeight="1" x14ac:dyDescent="0.3">
      <c r="A16" s="142" t="s">
        <v>108</v>
      </c>
      <c r="B16" s="36"/>
      <c r="C16" s="37" t="s">
        <v>107</v>
      </c>
    </row>
    <row r="17" spans="1:3" ht="14.4" customHeight="1" x14ac:dyDescent="0.3">
      <c r="A17" s="38" t="s">
        <v>10</v>
      </c>
      <c r="B17" s="145"/>
      <c r="C17" s="37"/>
    </row>
    <row r="18" spans="1:3" ht="14.4" customHeight="1" x14ac:dyDescent="0.3">
      <c r="A18" s="38" t="s">
        <v>11</v>
      </c>
      <c r="B18" s="36"/>
      <c r="C18" s="37" t="s">
        <v>12</v>
      </c>
    </row>
    <row r="19" spans="1:3" ht="14.4" customHeight="1" x14ac:dyDescent="0.3">
      <c r="A19" s="38" t="s">
        <v>13</v>
      </c>
      <c r="B19" s="36"/>
      <c r="C19" s="37" t="s">
        <v>14</v>
      </c>
    </row>
    <row r="20" spans="1:3" ht="14.4" customHeight="1" x14ac:dyDescent="0.3">
      <c r="A20" s="146" t="s">
        <v>109</v>
      </c>
      <c r="B20" s="144"/>
      <c r="C20" s="141"/>
    </row>
    <row r="21" spans="1:3" ht="14.4" customHeight="1" x14ac:dyDescent="0.3">
      <c r="A21" s="147" t="s">
        <v>110</v>
      </c>
      <c r="B21" s="36"/>
      <c r="C21" s="37" t="s">
        <v>42</v>
      </c>
    </row>
    <row r="22" spans="1:3" ht="14.4" customHeight="1" x14ac:dyDescent="0.3">
      <c r="A22" s="147" t="s">
        <v>111</v>
      </c>
      <c r="B22" s="148"/>
      <c r="C22" s="37" t="s">
        <v>42</v>
      </c>
    </row>
    <row r="23" spans="1:3" ht="14.4" customHeight="1" x14ac:dyDescent="0.3">
      <c r="A23" s="147" t="s">
        <v>112</v>
      </c>
      <c r="B23" s="36"/>
      <c r="C23" s="37"/>
    </row>
    <row r="24" spans="1:3" ht="14.4" customHeight="1" x14ac:dyDescent="0.3">
      <c r="A24" s="147" t="s">
        <v>113</v>
      </c>
      <c r="B24" s="36"/>
      <c r="C24" s="37"/>
    </row>
    <row r="25" spans="1:3" ht="14.4" customHeight="1" x14ac:dyDescent="0.3">
      <c r="A25" s="147" t="s">
        <v>114</v>
      </c>
      <c r="B25" s="36"/>
      <c r="C25" s="37"/>
    </row>
    <row r="26" spans="1:3" ht="14.4" customHeight="1" x14ac:dyDescent="0.3">
      <c r="A26" s="147" t="s">
        <v>115</v>
      </c>
      <c r="B26" s="36">
        <f>SUM(B22:B24)</f>
        <v>0</v>
      </c>
      <c r="C26" s="37"/>
    </row>
    <row r="27" spans="1:3" ht="14.4" customHeight="1" x14ac:dyDescent="0.3">
      <c r="A27" s="147" t="s">
        <v>116</v>
      </c>
      <c r="B27" s="36"/>
      <c r="C27" s="37" t="s">
        <v>117</v>
      </c>
    </row>
    <row r="28" spans="1:3" ht="14.4" customHeight="1" x14ac:dyDescent="0.3">
      <c r="A28" s="18" t="s">
        <v>15</v>
      </c>
      <c r="B28" s="19"/>
      <c r="C28" s="20"/>
    </row>
    <row r="29" spans="1:3" ht="14.4" customHeight="1" x14ac:dyDescent="0.3">
      <c r="A29" s="21" t="s">
        <v>16</v>
      </c>
      <c r="B29" s="17"/>
      <c r="C29" s="22" t="s">
        <v>17</v>
      </c>
    </row>
    <row r="30" spans="1:3" ht="14.4" customHeight="1" x14ac:dyDescent="0.3">
      <c r="A30" s="23" t="s">
        <v>18</v>
      </c>
      <c r="B30" s="24"/>
      <c r="C30" s="25"/>
    </row>
    <row r="31" spans="1:3" ht="14.4" customHeight="1" x14ac:dyDescent="0.3">
      <c r="A31" s="15" t="s">
        <v>19</v>
      </c>
      <c r="B31" s="17"/>
      <c r="C31" s="16" t="s">
        <v>20</v>
      </c>
    </row>
    <row r="32" spans="1:3" ht="14.4" customHeight="1" x14ac:dyDescent="0.3">
      <c r="A32" s="26" t="s">
        <v>21</v>
      </c>
      <c r="B32" s="27" t="s">
        <v>7</v>
      </c>
      <c r="C32" s="14" t="s">
        <v>8</v>
      </c>
    </row>
    <row r="33" spans="1:3" ht="14.4" customHeight="1" x14ac:dyDescent="0.3">
      <c r="A33" s="28" t="s">
        <v>22</v>
      </c>
      <c r="B33" s="29">
        <f>SUM(B34:B35)</f>
        <v>0</v>
      </c>
      <c r="C33" s="16" t="s">
        <v>20</v>
      </c>
    </row>
    <row r="34" spans="1:3" ht="14.4" customHeight="1" x14ac:dyDescent="0.3">
      <c r="A34" s="30" t="s">
        <v>23</v>
      </c>
      <c r="B34" s="17"/>
      <c r="C34" s="31"/>
    </row>
    <row r="35" spans="1:3" ht="14.4" customHeight="1" x14ac:dyDescent="0.3">
      <c r="A35" s="30" t="s">
        <v>24</v>
      </c>
      <c r="B35" s="17"/>
      <c r="C35" s="31"/>
    </row>
    <row r="36" spans="1:3" ht="14.4" customHeight="1" x14ac:dyDescent="0.3">
      <c r="A36" s="30" t="s">
        <v>25</v>
      </c>
      <c r="B36" s="17"/>
      <c r="C36" s="16"/>
    </row>
    <row r="37" spans="1:3" ht="14.4" customHeight="1" x14ac:dyDescent="0.3">
      <c r="A37" s="30" t="s">
        <v>26</v>
      </c>
      <c r="B37" s="17"/>
      <c r="C37" s="16"/>
    </row>
    <row r="38" spans="1:3" ht="14.4" customHeight="1" x14ac:dyDescent="0.3">
      <c r="A38" s="30" t="s">
        <v>27</v>
      </c>
      <c r="B38" s="17"/>
      <c r="C38" s="31" t="s">
        <v>20</v>
      </c>
    </row>
    <row r="39" spans="1:3" ht="14.4" customHeight="1" x14ac:dyDescent="0.3">
      <c r="A39" s="28" t="s">
        <v>28</v>
      </c>
      <c r="B39" s="29">
        <f>SUM(B40:B41)</f>
        <v>0</v>
      </c>
      <c r="C39" s="31"/>
    </row>
    <row r="40" spans="1:3" ht="14.4" customHeight="1" x14ac:dyDescent="0.3">
      <c r="A40" s="30" t="s">
        <v>29</v>
      </c>
      <c r="B40" s="17"/>
      <c r="C40" s="31" t="s">
        <v>20</v>
      </c>
    </row>
    <row r="41" spans="1:3" ht="14.4" customHeight="1" x14ac:dyDescent="0.3">
      <c r="A41" s="30" t="s">
        <v>30</v>
      </c>
      <c r="B41" s="17"/>
      <c r="C41" s="31" t="s">
        <v>20</v>
      </c>
    </row>
    <row r="42" spans="1:3" ht="14.4" customHeight="1" x14ac:dyDescent="0.3">
      <c r="A42" s="30" t="s">
        <v>31</v>
      </c>
      <c r="B42" s="17"/>
      <c r="C42" s="16"/>
    </row>
    <row r="43" spans="1:3" ht="14.4" customHeight="1" x14ac:dyDescent="0.3">
      <c r="A43" s="30" t="s">
        <v>32</v>
      </c>
      <c r="B43" s="17"/>
      <c r="C43" s="16"/>
    </row>
    <row r="44" spans="1:3" ht="14.4" customHeight="1" x14ac:dyDescent="0.3">
      <c r="A44" s="30" t="s">
        <v>33</v>
      </c>
      <c r="B44" s="17"/>
      <c r="C44" s="31" t="s">
        <v>20</v>
      </c>
    </row>
    <row r="45" spans="1:3" ht="14.4" customHeight="1" x14ac:dyDescent="0.3">
      <c r="A45" s="32" t="s">
        <v>34</v>
      </c>
      <c r="B45" s="29">
        <f>SUM(B47:B52)</f>
        <v>0</v>
      </c>
      <c r="C45" s="16"/>
    </row>
    <row r="46" spans="1:3" ht="14.4" customHeight="1" x14ac:dyDescent="0.3">
      <c r="A46" s="30" t="s">
        <v>35</v>
      </c>
      <c r="B46" s="17">
        <f>SUM(B47, B49, B51)</f>
        <v>0</v>
      </c>
      <c r="C46" s="16"/>
    </row>
    <row r="47" spans="1:3" ht="14.4" customHeight="1" x14ac:dyDescent="0.3">
      <c r="A47" s="30" t="s">
        <v>36</v>
      </c>
      <c r="B47" s="33"/>
      <c r="C47" s="31" t="s">
        <v>20</v>
      </c>
    </row>
    <row r="48" spans="1:3" ht="14.4" customHeight="1" x14ac:dyDescent="0.3">
      <c r="A48" s="34" t="s">
        <v>37</v>
      </c>
      <c r="B48" s="33"/>
      <c r="C48" s="31" t="s">
        <v>20</v>
      </c>
    </row>
    <row r="49" spans="1:3" ht="14.4" customHeight="1" x14ac:dyDescent="0.3">
      <c r="A49" s="34" t="s">
        <v>38</v>
      </c>
      <c r="B49" s="33"/>
      <c r="C49" s="31" t="s">
        <v>20</v>
      </c>
    </row>
    <row r="50" spans="1:3" ht="14.4" customHeight="1" x14ac:dyDescent="0.3">
      <c r="A50" s="34" t="s">
        <v>39</v>
      </c>
      <c r="B50" s="33"/>
      <c r="C50" s="31" t="s">
        <v>20</v>
      </c>
    </row>
    <row r="51" spans="1:3" ht="14.4" customHeight="1" x14ac:dyDescent="0.3">
      <c r="A51" s="34" t="s">
        <v>40</v>
      </c>
      <c r="B51" s="33"/>
      <c r="C51" s="31" t="s">
        <v>20</v>
      </c>
    </row>
    <row r="52" spans="1:3" x14ac:dyDescent="0.3">
      <c r="A52" s="34" t="s">
        <v>41</v>
      </c>
      <c r="B52" s="33"/>
      <c r="C52" s="31" t="s">
        <v>20</v>
      </c>
    </row>
    <row r="53" spans="1:3" x14ac:dyDescent="0.3">
      <c r="A53" s="34" t="s">
        <v>31</v>
      </c>
      <c r="B53" s="33"/>
      <c r="C53" s="31" t="s">
        <v>42</v>
      </c>
    </row>
    <row r="54" spans="1:3" x14ac:dyDescent="0.3">
      <c r="A54" s="34" t="s">
        <v>43</v>
      </c>
      <c r="B54" s="33"/>
      <c r="C54" s="16"/>
    </row>
    <row r="55" spans="1:3" x14ac:dyDescent="0.3">
      <c r="A55" s="35" t="s">
        <v>44</v>
      </c>
      <c r="B55" s="36"/>
      <c r="C55" s="37"/>
    </row>
    <row r="56" spans="1:3" x14ac:dyDescent="0.3">
      <c r="A56" s="38" t="s">
        <v>45</v>
      </c>
      <c r="B56" s="36"/>
      <c r="C56" s="37"/>
    </row>
    <row r="57" spans="1:3" x14ac:dyDescent="0.3">
      <c r="A57" s="38" t="s">
        <v>46</v>
      </c>
      <c r="B57" s="36"/>
      <c r="C57" s="37"/>
    </row>
    <row r="58" spans="1:3" x14ac:dyDescent="0.3">
      <c r="A58" s="38" t="s">
        <v>47</v>
      </c>
      <c r="B58" s="36"/>
      <c r="C58" s="37"/>
    </row>
    <row r="59" spans="1:3" x14ac:dyDescent="0.3">
      <c r="A59" s="35" t="s">
        <v>48</v>
      </c>
      <c r="C59" s="37"/>
    </row>
    <row r="60" spans="1:3" x14ac:dyDescent="0.3">
      <c r="A60" s="38" t="s">
        <v>45</v>
      </c>
      <c r="B60" s="36"/>
      <c r="C60" s="37"/>
    </row>
    <row r="61" spans="1:3" x14ac:dyDescent="0.3">
      <c r="A61" s="38" t="s">
        <v>46</v>
      </c>
      <c r="B61" s="36"/>
      <c r="C61" s="37"/>
    </row>
    <row r="62" spans="1:3" x14ac:dyDescent="0.3">
      <c r="A62" s="38" t="s">
        <v>47</v>
      </c>
      <c r="B62" s="36"/>
      <c r="C62" s="37"/>
    </row>
    <row r="63" spans="1:3" x14ac:dyDescent="0.3">
      <c r="A63" s="35" t="s">
        <v>49</v>
      </c>
      <c r="B63" s="36"/>
      <c r="C63" s="37"/>
    </row>
    <row r="64" spans="1:3" x14ac:dyDescent="0.3">
      <c r="A64" s="38" t="s">
        <v>50</v>
      </c>
      <c r="B64" s="36"/>
      <c r="C64" s="37"/>
    </row>
    <row r="65" spans="1:3" ht="28.8" x14ac:dyDescent="0.3">
      <c r="A65" s="35" t="s">
        <v>51</v>
      </c>
      <c r="B65" s="36"/>
      <c r="C65" s="37"/>
    </row>
    <row r="66" spans="1:3" x14ac:dyDescent="0.3">
      <c r="A66" s="38" t="s">
        <v>52</v>
      </c>
      <c r="B66" s="36"/>
      <c r="C66" s="37"/>
    </row>
    <row r="67" spans="1:3" x14ac:dyDescent="0.3">
      <c r="A67" s="38" t="s">
        <v>53</v>
      </c>
      <c r="B67" s="36"/>
      <c r="C67" s="37"/>
    </row>
    <row r="68" spans="1:3" x14ac:dyDescent="0.3">
      <c r="A68" s="39" t="s">
        <v>54</v>
      </c>
      <c r="B68" s="40" t="s">
        <v>7</v>
      </c>
      <c r="C68" s="14" t="s">
        <v>8</v>
      </c>
    </row>
    <row r="69" spans="1:3" ht="28.8" x14ac:dyDescent="0.3">
      <c r="A69" s="16" t="s">
        <v>55</v>
      </c>
      <c r="B69" s="10"/>
      <c r="C69" s="16"/>
    </row>
    <row r="70" spans="1:3" x14ac:dyDescent="0.3">
      <c r="A70" s="150" t="s">
        <v>118</v>
      </c>
      <c r="B70" s="151" t="s">
        <v>7</v>
      </c>
      <c r="C70" s="152" t="s">
        <v>8</v>
      </c>
    </row>
    <row r="71" spans="1:3" ht="28.8" x14ac:dyDescent="0.3">
      <c r="A71" s="128" t="s">
        <v>119</v>
      </c>
      <c r="B71" s="153"/>
      <c r="C71" s="128" t="s">
        <v>42</v>
      </c>
    </row>
    <row r="72" spans="1:3" x14ac:dyDescent="0.3">
      <c r="A72" s="128" t="s">
        <v>120</v>
      </c>
      <c r="B72" s="153"/>
      <c r="C72" s="128" t="s">
        <v>42</v>
      </c>
    </row>
    <row r="73" spans="1:3" x14ac:dyDescent="0.3">
      <c r="A73" s="128" t="s">
        <v>121</v>
      </c>
      <c r="B73" s="153"/>
      <c r="C73" s="128"/>
    </row>
    <row r="74" spans="1:3" x14ac:dyDescent="0.3">
      <c r="A74" s="128" t="s">
        <v>122</v>
      </c>
      <c r="B74" s="153"/>
      <c r="C74" s="128" t="s">
        <v>42</v>
      </c>
    </row>
    <row r="75" spans="1:3" x14ac:dyDescent="0.3">
      <c r="A75" s="128" t="s">
        <v>123</v>
      </c>
      <c r="B75" s="153"/>
      <c r="C75" s="128"/>
    </row>
    <row r="76" spans="1:3" x14ac:dyDescent="0.3">
      <c r="A76" s="128" t="s">
        <v>124</v>
      </c>
      <c r="B76" s="154"/>
      <c r="C76" s="128"/>
    </row>
    <row r="77" spans="1:3" ht="28.8" x14ac:dyDescent="0.3">
      <c r="A77" s="128" t="s">
        <v>125</v>
      </c>
      <c r="B77" s="153"/>
      <c r="C77" s="128"/>
    </row>
    <row r="78" spans="1:3" ht="28.8" x14ac:dyDescent="0.3">
      <c r="A78" s="128" t="s">
        <v>126</v>
      </c>
      <c r="B78" s="153"/>
      <c r="C78" s="128"/>
    </row>
    <row r="79" spans="1:3" x14ac:dyDescent="0.3">
      <c r="A79" s="128" t="s">
        <v>127</v>
      </c>
      <c r="B79" s="154"/>
      <c r="C79" s="128"/>
    </row>
    <row r="80" spans="1:3" x14ac:dyDescent="0.3">
      <c r="A80" s="128" t="s">
        <v>128</v>
      </c>
      <c r="B80" s="153"/>
      <c r="C80" s="128" t="s">
        <v>42</v>
      </c>
    </row>
    <row r="81" spans="1:3" ht="28.8" x14ac:dyDescent="0.3">
      <c r="A81" s="128" t="s">
        <v>129</v>
      </c>
      <c r="B81" s="153"/>
      <c r="C81" s="128"/>
    </row>
    <row r="82" spans="1:3" x14ac:dyDescent="0.3">
      <c r="A82" s="128" t="s">
        <v>130</v>
      </c>
      <c r="B82" s="153"/>
      <c r="C82" s="128"/>
    </row>
    <row r="83" spans="1:3" x14ac:dyDescent="0.3">
      <c r="A83" s="128" t="s">
        <v>131</v>
      </c>
      <c r="B83" s="155"/>
      <c r="C83" s="128"/>
    </row>
    <row r="84" spans="1:3" x14ac:dyDescent="0.3">
      <c r="A84" s="156" t="s">
        <v>132</v>
      </c>
      <c r="B84" s="36"/>
      <c r="C84" s="128" t="s">
        <v>133</v>
      </c>
    </row>
    <row r="85" spans="1:3" ht="28.8" x14ac:dyDescent="0.3">
      <c r="A85" s="157" t="s">
        <v>134</v>
      </c>
      <c r="B85" s="36"/>
      <c r="C85" s="128" t="s">
        <v>42</v>
      </c>
    </row>
    <row r="86" spans="1:3" ht="28.8" x14ac:dyDescent="0.3">
      <c r="A86" s="157" t="s">
        <v>135</v>
      </c>
      <c r="B86" s="36"/>
      <c r="C86" s="128" t="s">
        <v>42</v>
      </c>
    </row>
    <row r="87" spans="1:3" x14ac:dyDescent="0.3">
      <c r="A87" s="150" t="s">
        <v>136</v>
      </c>
      <c r="B87" s="151" t="s">
        <v>7</v>
      </c>
      <c r="C87" s="152" t="s">
        <v>8</v>
      </c>
    </row>
    <row r="88" spans="1:3" x14ac:dyDescent="0.3">
      <c r="A88" s="128" t="s">
        <v>137</v>
      </c>
      <c r="B88" s="153"/>
      <c r="C88" s="128" t="s">
        <v>138</v>
      </c>
    </row>
    <row r="89" spans="1:3" ht="28.8" x14ac:dyDescent="0.3">
      <c r="A89" s="128" t="s">
        <v>139</v>
      </c>
      <c r="B89" s="153"/>
      <c r="C89" s="128" t="s">
        <v>140</v>
      </c>
    </row>
    <row r="90" spans="1:3" x14ac:dyDescent="0.3">
      <c r="A90" s="128" t="s">
        <v>141</v>
      </c>
      <c r="B90" s="153"/>
      <c r="C90" s="128" t="s">
        <v>42</v>
      </c>
    </row>
    <row r="91" spans="1:3" ht="28.8" x14ac:dyDescent="0.3">
      <c r="A91" s="128" t="s">
        <v>142</v>
      </c>
      <c r="B91" s="153"/>
      <c r="C91" s="128" t="s">
        <v>143</v>
      </c>
    </row>
    <row r="92" spans="1:3" x14ac:dyDescent="0.3">
      <c r="A92" s="150" t="s">
        <v>144</v>
      </c>
      <c r="B92" s="151" t="s">
        <v>7</v>
      </c>
      <c r="C92" s="152" t="s">
        <v>8</v>
      </c>
    </row>
    <row r="93" spans="1:3" x14ac:dyDescent="0.3">
      <c r="A93" s="128" t="s">
        <v>145</v>
      </c>
      <c r="B93" s="153"/>
      <c r="C93" s="128" t="s">
        <v>42</v>
      </c>
    </row>
    <row r="94" spans="1:3" x14ac:dyDescent="0.3">
      <c r="A94" s="158" t="s">
        <v>54</v>
      </c>
      <c r="B94" s="159" t="s">
        <v>7</v>
      </c>
      <c r="C94" s="138" t="s">
        <v>8</v>
      </c>
    </row>
    <row r="95" spans="1:3" ht="28.8" x14ac:dyDescent="0.3">
      <c r="A95" s="37" t="s">
        <v>146</v>
      </c>
      <c r="B95" s="160"/>
      <c r="C95" s="37"/>
    </row>
    <row r="96" spans="1:3" x14ac:dyDescent="0.3">
      <c r="A96" s="37" t="s">
        <v>147</v>
      </c>
      <c r="B96" s="160"/>
      <c r="C96"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CC714-F1CA-4447-8DC7-009E1C781FE3}">
  <dimension ref="A1:E52"/>
  <sheetViews>
    <sheetView topLeftCell="A37" zoomScale="95" workbookViewId="0">
      <selection activeCell="C50" sqref="C50"/>
    </sheetView>
  </sheetViews>
  <sheetFormatPr defaultRowHeight="14.4" x14ac:dyDescent="0.3"/>
  <cols>
    <col min="1" max="5" width="15.33203125" customWidth="1"/>
  </cols>
  <sheetData>
    <row r="1" spans="1:5" ht="18" x14ac:dyDescent="0.3">
      <c r="A1" s="41" t="s">
        <v>56</v>
      </c>
      <c r="B1" s="42"/>
      <c r="C1" s="43"/>
      <c r="D1" s="44"/>
      <c r="E1" s="45"/>
    </row>
    <row r="2" spans="1:5" x14ac:dyDescent="0.3">
      <c r="A2" s="46"/>
      <c r="B2" s="44"/>
      <c r="C2" s="355"/>
      <c r="D2" s="355"/>
      <c r="E2" s="355"/>
    </row>
    <row r="3" spans="1:5" x14ac:dyDescent="0.3">
      <c r="A3" s="47" t="s">
        <v>57</v>
      </c>
      <c r="B3" s="48" t="s">
        <v>58</v>
      </c>
      <c r="C3" s="49" t="s">
        <v>7</v>
      </c>
      <c r="D3" s="48" t="s">
        <v>59</v>
      </c>
      <c r="E3" s="50" t="s">
        <v>60</v>
      </c>
    </row>
    <row r="4" spans="1:5" x14ac:dyDescent="0.3">
      <c r="A4" s="51" t="s">
        <v>61</v>
      </c>
      <c r="B4" s="52"/>
      <c r="C4" s="52"/>
      <c r="D4" s="52"/>
      <c r="E4" s="53">
        <f>SUM(E5:E7)</f>
        <v>0</v>
      </c>
    </row>
    <row r="5" spans="1:5" x14ac:dyDescent="0.3">
      <c r="A5" s="54" t="s">
        <v>62</v>
      </c>
      <c r="B5" s="55" t="s">
        <v>63</v>
      </c>
      <c r="C5" s="56"/>
      <c r="D5" s="57">
        <v>180</v>
      </c>
      <c r="E5" s="58">
        <f>C5*D5</f>
        <v>0</v>
      </c>
    </row>
    <row r="6" spans="1:5" ht="28.8" x14ac:dyDescent="0.3">
      <c r="A6" s="54" t="s">
        <v>53</v>
      </c>
      <c r="B6" s="55" t="s">
        <v>63</v>
      </c>
      <c r="C6" s="56">
        <f>prog_support_requests</f>
        <v>0</v>
      </c>
      <c r="D6" s="57">
        <v>105</v>
      </c>
      <c r="E6" s="58">
        <f>C6*D6</f>
        <v>0</v>
      </c>
    </row>
    <row r="7" spans="1:5" ht="28.8" x14ac:dyDescent="0.3">
      <c r="A7" s="54" t="s">
        <v>64</v>
      </c>
      <c r="B7" s="55" t="s">
        <v>63</v>
      </c>
      <c r="C7" s="56">
        <f>stat_support_requests</f>
        <v>0</v>
      </c>
      <c r="D7" s="57">
        <v>150</v>
      </c>
      <c r="E7" s="58">
        <f>C7*D7</f>
        <v>0</v>
      </c>
    </row>
    <row r="8" spans="1:5" x14ac:dyDescent="0.3">
      <c r="A8" s="59"/>
      <c r="B8" s="60"/>
      <c r="C8" s="60"/>
      <c r="D8" s="61"/>
      <c r="E8" s="62"/>
    </row>
    <row r="9" spans="1:5" x14ac:dyDescent="0.3">
      <c r="A9" s="63" t="s">
        <v>65</v>
      </c>
      <c r="B9" s="64"/>
      <c r="C9" s="65"/>
      <c r="D9" s="66"/>
      <c r="E9" s="67">
        <f>SUM(E12:E13)</f>
        <v>0</v>
      </c>
    </row>
    <row r="10" spans="1:5" x14ac:dyDescent="0.3">
      <c r="A10" s="68" t="s">
        <v>66</v>
      </c>
      <c r="B10" s="69" t="s">
        <v>67</v>
      </c>
      <c r="C10" s="56">
        <f>sdtm_tdd</f>
        <v>0</v>
      </c>
      <c r="D10" s="70">
        <v>650</v>
      </c>
      <c r="E10" s="58">
        <f t="shared" ref="E10:E11" si="0">C10*D10</f>
        <v>0</v>
      </c>
    </row>
    <row r="11" spans="1:5" x14ac:dyDescent="0.3">
      <c r="A11" s="68" t="s">
        <v>68</v>
      </c>
      <c r="B11" s="69" t="s">
        <v>67</v>
      </c>
      <c r="C11" s="56">
        <f>sdtm_sd</f>
        <v>0</v>
      </c>
      <c r="D11" s="70">
        <v>1300</v>
      </c>
      <c r="E11" s="58">
        <f t="shared" si="0"/>
        <v>0</v>
      </c>
    </row>
    <row r="12" spans="1:5" x14ac:dyDescent="0.3">
      <c r="A12" s="71" t="s">
        <v>69</v>
      </c>
      <c r="B12" s="72"/>
      <c r="C12" s="73">
        <f>SUM(C10:C11)</f>
        <v>0</v>
      </c>
      <c r="D12" s="74"/>
      <c r="E12" s="75">
        <f>SUM(E10:E11)</f>
        <v>0</v>
      </c>
    </row>
    <row r="13" spans="1:5" x14ac:dyDescent="0.3">
      <c r="A13" s="76" t="s">
        <v>70</v>
      </c>
      <c r="B13" s="77" t="s">
        <v>71</v>
      </c>
      <c r="C13" s="33">
        <f>sdtm_fr</f>
        <v>0</v>
      </c>
      <c r="D13" s="78">
        <v>1500</v>
      </c>
      <c r="E13" s="58">
        <f>C13*D13</f>
        <v>0</v>
      </c>
    </row>
    <row r="14" spans="1:5" x14ac:dyDescent="0.3">
      <c r="A14" s="79"/>
      <c r="B14" s="80"/>
      <c r="C14" s="60"/>
      <c r="D14" s="80"/>
      <c r="E14" s="79"/>
    </row>
    <row r="15" spans="1:5" x14ac:dyDescent="0.3">
      <c r="A15" s="81" t="s">
        <v>72</v>
      </c>
      <c r="B15" s="82"/>
      <c r="C15" s="83"/>
      <c r="D15" s="84"/>
      <c r="E15" s="85">
        <f>SUM(E18:E19)</f>
        <v>0</v>
      </c>
    </row>
    <row r="16" spans="1:5" x14ac:dyDescent="0.3">
      <c r="A16" s="68" t="s">
        <v>29</v>
      </c>
      <c r="B16" s="69" t="s">
        <v>73</v>
      </c>
      <c r="C16" s="56">
        <f>adam_simp</f>
        <v>0</v>
      </c>
      <c r="D16" s="70">
        <v>2350</v>
      </c>
      <c r="E16" s="58">
        <f>C16*D16</f>
        <v>0</v>
      </c>
    </row>
    <row r="17" spans="1:5" x14ac:dyDescent="0.3">
      <c r="A17" s="68" t="s">
        <v>30</v>
      </c>
      <c r="B17" s="69" t="s">
        <v>73</v>
      </c>
      <c r="C17" s="56">
        <f>adam_compl</f>
        <v>0</v>
      </c>
      <c r="D17" s="70">
        <v>3200</v>
      </c>
      <c r="E17" s="58">
        <f>C17*D17</f>
        <v>0</v>
      </c>
    </row>
    <row r="18" spans="1:5" x14ac:dyDescent="0.3">
      <c r="A18" s="71" t="s">
        <v>74</v>
      </c>
      <c r="B18" s="72"/>
      <c r="C18" s="73">
        <f>SUM(C16:C17)</f>
        <v>0</v>
      </c>
      <c r="D18" s="74"/>
      <c r="E18" s="75">
        <f>SUM(E16:E17)</f>
        <v>0</v>
      </c>
    </row>
    <row r="19" spans="1:5" x14ac:dyDescent="0.3">
      <c r="A19" s="76" t="s">
        <v>75</v>
      </c>
      <c r="B19" s="77" t="s">
        <v>71</v>
      </c>
      <c r="C19" s="33">
        <f>adam_fr</f>
        <v>0</v>
      </c>
      <c r="D19" s="78">
        <v>2000</v>
      </c>
      <c r="E19" s="58">
        <f>C19*D19</f>
        <v>0</v>
      </c>
    </row>
    <row r="20" spans="1:5" x14ac:dyDescent="0.3">
      <c r="A20" s="86"/>
      <c r="B20" s="87"/>
      <c r="C20" s="88"/>
      <c r="D20" s="89"/>
      <c r="E20" s="90"/>
    </row>
    <row r="21" spans="1:5" x14ac:dyDescent="0.3">
      <c r="A21" s="81" t="s">
        <v>76</v>
      </c>
      <c r="B21" s="82"/>
      <c r="C21" s="83"/>
      <c r="D21" s="84"/>
      <c r="E21" s="85">
        <f>SUM(E28:E29)</f>
        <v>0</v>
      </c>
    </row>
    <row r="22" spans="1:5" x14ac:dyDescent="0.3">
      <c r="A22" s="68" t="s">
        <v>36</v>
      </c>
      <c r="B22" s="69" t="s">
        <v>77</v>
      </c>
      <c r="C22" s="56">
        <f>tlf_final_unique_tables</f>
        <v>0</v>
      </c>
      <c r="D22" s="70">
        <v>950</v>
      </c>
      <c r="E22" s="58">
        <f>C22*D22</f>
        <v>0</v>
      </c>
    </row>
    <row r="23" spans="1:5" x14ac:dyDescent="0.3">
      <c r="A23" s="68" t="s">
        <v>37</v>
      </c>
      <c r="B23" s="69" t="s">
        <v>77</v>
      </c>
      <c r="C23" s="56">
        <f>tlf_final_repeat_tables</f>
        <v>0</v>
      </c>
      <c r="D23" s="70">
        <v>350</v>
      </c>
      <c r="E23" s="58">
        <f>C23*D23</f>
        <v>0</v>
      </c>
    </row>
    <row r="24" spans="1:5" x14ac:dyDescent="0.3">
      <c r="A24" s="68" t="s">
        <v>38</v>
      </c>
      <c r="B24" s="69" t="s">
        <v>78</v>
      </c>
      <c r="C24" s="56">
        <f>tlf_final_unique_figures</f>
        <v>0</v>
      </c>
      <c r="D24" s="70">
        <v>1000</v>
      </c>
      <c r="E24" s="58">
        <f t="shared" ref="E24:E27" si="1">C24*D24</f>
        <v>0</v>
      </c>
    </row>
    <row r="25" spans="1:5" x14ac:dyDescent="0.3">
      <c r="A25" s="68" t="s">
        <v>39</v>
      </c>
      <c r="B25" s="69" t="s">
        <v>78</v>
      </c>
      <c r="C25" s="56">
        <f>tlf_final_repeat_figures</f>
        <v>0</v>
      </c>
      <c r="D25" s="70">
        <v>375</v>
      </c>
      <c r="E25" s="58">
        <f t="shared" si="1"/>
        <v>0</v>
      </c>
    </row>
    <row r="26" spans="1:5" x14ac:dyDescent="0.3">
      <c r="A26" s="68" t="s">
        <v>40</v>
      </c>
      <c r="B26" s="69" t="s">
        <v>79</v>
      </c>
      <c r="C26" s="56">
        <f>tlf_final_unique_listings</f>
        <v>0</v>
      </c>
      <c r="D26" s="70">
        <v>690</v>
      </c>
      <c r="E26" s="58">
        <f t="shared" si="1"/>
        <v>0</v>
      </c>
    </row>
    <row r="27" spans="1:5" x14ac:dyDescent="0.3">
      <c r="A27" s="68" t="s">
        <v>41</v>
      </c>
      <c r="B27" s="69" t="s">
        <v>79</v>
      </c>
      <c r="C27" s="56">
        <f>tlf_final_repeat_listings</f>
        <v>0</v>
      </c>
      <c r="D27" s="70">
        <v>250</v>
      </c>
      <c r="E27" s="58">
        <f t="shared" si="1"/>
        <v>0</v>
      </c>
    </row>
    <row r="28" spans="1:5" x14ac:dyDescent="0.3">
      <c r="A28" s="71" t="s">
        <v>80</v>
      </c>
      <c r="B28" s="72"/>
      <c r="C28" s="91">
        <f>SUM(C22:C27)</f>
        <v>0</v>
      </c>
      <c r="D28" s="74"/>
      <c r="E28" s="75">
        <f>SUM(E22:E27)</f>
        <v>0</v>
      </c>
    </row>
    <row r="29" spans="1:5" x14ac:dyDescent="0.3">
      <c r="A29" s="92" t="s">
        <v>81</v>
      </c>
      <c r="B29" s="93" t="s">
        <v>71</v>
      </c>
      <c r="C29" s="94"/>
      <c r="D29" s="95">
        <v>5000</v>
      </c>
      <c r="E29" s="58">
        <f>C29*D29</f>
        <v>0</v>
      </c>
    </row>
    <row r="30" spans="1:5" x14ac:dyDescent="0.3">
      <c r="A30" s="96"/>
      <c r="B30" s="97"/>
      <c r="C30" s="98"/>
      <c r="D30" s="99"/>
      <c r="E30" s="100"/>
    </row>
    <row r="31" spans="1:5" x14ac:dyDescent="0.3">
      <c r="A31" s="81" t="s">
        <v>82</v>
      </c>
      <c r="B31" s="82"/>
      <c r="C31" s="83"/>
      <c r="D31" s="84"/>
      <c r="E31" s="85">
        <f>SUM(E32:E34)</f>
        <v>0</v>
      </c>
    </row>
    <row r="32" spans="1:5" x14ac:dyDescent="0.3">
      <c r="A32" s="101" t="s">
        <v>83</v>
      </c>
      <c r="B32" s="33" t="s">
        <v>71</v>
      </c>
      <c r="C32" s="33">
        <f>sdtm_dmc_fr</f>
        <v>0</v>
      </c>
      <c r="D32" s="102">
        <v>1500</v>
      </c>
      <c r="E32" s="58">
        <f>C32*D32</f>
        <v>0</v>
      </c>
    </row>
    <row r="33" spans="1:5" x14ac:dyDescent="0.3">
      <c r="A33" s="101" t="s">
        <v>84</v>
      </c>
      <c r="B33" s="103" t="s">
        <v>71</v>
      </c>
      <c r="C33" s="33">
        <f>adam_dmc_fr</f>
        <v>0</v>
      </c>
      <c r="D33" s="102">
        <v>2000</v>
      </c>
      <c r="E33" s="58">
        <f>C33*D33</f>
        <v>0</v>
      </c>
    </row>
    <row r="34" spans="1:5" x14ac:dyDescent="0.3">
      <c r="A34" s="101" t="s">
        <v>85</v>
      </c>
      <c r="B34" s="44" t="s">
        <v>71</v>
      </c>
      <c r="C34" s="33">
        <f>tlf_dmc_fr</f>
        <v>0</v>
      </c>
      <c r="D34" s="102">
        <v>5000</v>
      </c>
      <c r="E34" s="58">
        <f>C34*D34</f>
        <v>0</v>
      </c>
    </row>
    <row r="35" spans="1:5" x14ac:dyDescent="0.3">
      <c r="A35" s="104"/>
      <c r="B35" s="105"/>
      <c r="C35" s="106"/>
      <c r="D35" s="105"/>
      <c r="E35" s="104"/>
    </row>
    <row r="36" spans="1:5" x14ac:dyDescent="0.3">
      <c r="A36" s="81" t="s">
        <v>86</v>
      </c>
      <c r="B36" s="107"/>
      <c r="C36" s="108"/>
      <c r="D36" s="109"/>
      <c r="E36" s="85">
        <f>E37</f>
        <v>0</v>
      </c>
    </row>
    <row r="37" spans="1:5" ht="86.4" customHeight="1" x14ac:dyDescent="0.3">
      <c r="A37" s="54" t="s">
        <v>87</v>
      </c>
      <c r="B37" s="77" t="s">
        <v>88</v>
      </c>
      <c r="C37" s="56"/>
      <c r="D37" s="78">
        <v>500</v>
      </c>
      <c r="E37" s="58">
        <f>C37*D37</f>
        <v>0</v>
      </c>
    </row>
    <row r="38" spans="1:5" ht="14.4" customHeight="1" x14ac:dyDescent="0.3">
      <c r="A38" s="110"/>
      <c r="B38" s="80"/>
      <c r="C38" s="111"/>
      <c r="D38" s="112"/>
      <c r="E38" s="113"/>
    </row>
    <row r="39" spans="1:5" x14ac:dyDescent="0.3">
      <c r="A39" s="81" t="s">
        <v>89</v>
      </c>
      <c r="B39" s="107"/>
      <c r="C39" s="108"/>
      <c r="D39" s="109"/>
      <c r="E39" s="85">
        <f>SUM(E40:E41)</f>
        <v>0</v>
      </c>
    </row>
    <row r="40" spans="1:5" ht="43.2" x14ac:dyDescent="0.3">
      <c r="A40" s="54" t="s">
        <v>90</v>
      </c>
      <c r="B40" s="77" t="s">
        <v>71</v>
      </c>
      <c r="C40" s="56">
        <f>dsur_years</f>
        <v>0</v>
      </c>
      <c r="D40" s="78">
        <v>3000</v>
      </c>
      <c r="E40" s="58">
        <f>C40*D40</f>
        <v>0</v>
      </c>
    </row>
    <row r="41" spans="1:5" ht="28.8" x14ac:dyDescent="0.3">
      <c r="A41" s="54" t="s">
        <v>91</v>
      </c>
      <c r="B41" s="77" t="s">
        <v>71</v>
      </c>
      <c r="C41" s="56">
        <f>dsur_years</f>
        <v>0</v>
      </c>
      <c r="D41" s="78">
        <v>5000</v>
      </c>
      <c r="E41" s="58">
        <f>C41*D41</f>
        <v>0</v>
      </c>
    </row>
    <row r="42" spans="1:5" x14ac:dyDescent="0.3">
      <c r="A42" s="110"/>
      <c r="B42" s="80"/>
      <c r="C42" s="111"/>
      <c r="D42" s="112"/>
      <c r="E42" s="113"/>
    </row>
    <row r="43" spans="1:5" x14ac:dyDescent="0.3">
      <c r="A43" s="81" t="s">
        <v>92</v>
      </c>
      <c r="B43" s="107"/>
      <c r="C43" s="108"/>
      <c r="D43" s="109"/>
      <c r="E43" s="85">
        <f>SUM(E44:E45)</f>
        <v>0</v>
      </c>
    </row>
    <row r="44" spans="1:5" x14ac:dyDescent="0.3">
      <c r="A44" s="114" t="s">
        <v>93</v>
      </c>
      <c r="B44" s="115" t="s">
        <v>71</v>
      </c>
      <c r="C44" s="116">
        <f>investigator_years</f>
        <v>0</v>
      </c>
      <c r="D44" s="117">
        <v>5000</v>
      </c>
      <c r="E44" s="58">
        <f>C44*D44</f>
        <v>0</v>
      </c>
    </row>
    <row r="45" spans="1:5" x14ac:dyDescent="0.3">
      <c r="A45" s="114" t="s">
        <v>94</v>
      </c>
      <c r="B45" s="115" t="s">
        <v>71</v>
      </c>
      <c r="C45" s="116">
        <f>investigator_years</f>
        <v>0</v>
      </c>
      <c r="D45" s="117">
        <v>5000</v>
      </c>
      <c r="E45" s="58">
        <f>C45*D45</f>
        <v>0</v>
      </c>
    </row>
    <row r="46" spans="1:5" x14ac:dyDescent="0.3">
      <c r="A46" s="118"/>
      <c r="B46" s="119"/>
      <c r="C46" s="120"/>
      <c r="D46" s="121"/>
      <c r="E46" s="122"/>
    </row>
    <row r="47" spans="1:5" x14ac:dyDescent="0.3">
      <c r="A47" s="123" t="s">
        <v>95</v>
      </c>
      <c r="B47" s="124"/>
      <c r="C47" s="125"/>
      <c r="D47" s="126"/>
      <c r="E47" s="127">
        <f>SUM(E48:E50)</f>
        <v>0</v>
      </c>
    </row>
    <row r="48" spans="1:5" ht="28.8" x14ac:dyDescent="0.3">
      <c r="A48" s="128" t="s">
        <v>96</v>
      </c>
      <c r="B48" s="129" t="s">
        <v>97</v>
      </c>
      <c r="C48" s="130">
        <f>'[1]Study Information'!B69</f>
        <v>0</v>
      </c>
      <c r="D48" s="131">
        <v>100</v>
      </c>
      <c r="E48" s="58">
        <f t="shared" ref="E48:E50" si="2">C48*D48</f>
        <v>0</v>
      </c>
    </row>
    <row r="49" spans="1:5" ht="28.8" x14ac:dyDescent="0.3">
      <c r="A49" s="128" t="s">
        <v>98</v>
      </c>
      <c r="B49" s="129" t="s">
        <v>97</v>
      </c>
      <c r="C49" s="130">
        <f>'[1]Study Information'!B69</f>
        <v>0</v>
      </c>
      <c r="D49" s="131">
        <v>500</v>
      </c>
      <c r="E49" s="58">
        <f t="shared" si="2"/>
        <v>0</v>
      </c>
    </row>
    <row r="50" spans="1:5" ht="28.8" x14ac:dyDescent="0.3">
      <c r="A50" s="128" t="s">
        <v>99</v>
      </c>
      <c r="B50" s="129" t="s">
        <v>100</v>
      </c>
      <c r="C50" s="130">
        <f>total_dur</f>
        <v>0</v>
      </c>
      <c r="D50" s="131">
        <v>500</v>
      </c>
      <c r="E50" s="58">
        <f t="shared" si="2"/>
        <v>0</v>
      </c>
    </row>
    <row r="51" spans="1:5" x14ac:dyDescent="0.3">
      <c r="A51" s="118"/>
      <c r="B51" s="119"/>
      <c r="C51" s="120"/>
      <c r="D51" s="121"/>
      <c r="E51" s="122"/>
    </row>
    <row r="52" spans="1:5" x14ac:dyDescent="0.3">
      <c r="A52" s="132" t="s">
        <v>101</v>
      </c>
      <c r="B52" s="133"/>
      <c r="C52" s="134"/>
      <c r="D52" s="133"/>
      <c r="E52" s="135">
        <f>SUM(E4, E9, E15, E21, E31, E36, E39, E43, E47)</f>
        <v>0</v>
      </c>
    </row>
  </sheetData>
  <mergeCells count="1">
    <mergeCell ref="C2: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CEFE-E123-471C-9149-5641B59C77A4}">
  <dimension ref="A1:G44"/>
  <sheetViews>
    <sheetView topLeftCell="A24" workbookViewId="0">
      <selection activeCell="D43" sqref="D43"/>
    </sheetView>
  </sheetViews>
  <sheetFormatPr defaultRowHeight="14.4" x14ac:dyDescent="0.3"/>
  <cols>
    <col min="1" max="6" width="14.33203125" customWidth="1"/>
    <col min="7" max="7" width="65.33203125" customWidth="1"/>
  </cols>
  <sheetData>
    <row r="1" spans="1:7" ht="21" x14ac:dyDescent="0.4">
      <c r="A1" s="161" t="s">
        <v>148</v>
      </c>
      <c r="B1" s="161"/>
      <c r="C1" s="137"/>
      <c r="D1" s="162"/>
      <c r="E1" s="163"/>
      <c r="F1" s="164"/>
      <c r="G1" s="136"/>
    </row>
    <row r="2" spans="1:7" x14ac:dyDescent="0.3">
      <c r="A2" s="165"/>
      <c r="B2" s="136"/>
      <c r="C2" s="137"/>
      <c r="D2" s="162"/>
      <c r="E2" s="163"/>
      <c r="F2" s="164"/>
      <c r="G2" s="136"/>
    </row>
    <row r="3" spans="1:7" ht="5.4" customHeight="1" x14ac:dyDescent="0.3">
      <c r="A3" s="165"/>
      <c r="B3" s="136"/>
      <c r="C3" s="137"/>
      <c r="D3" s="166"/>
      <c r="E3" s="167"/>
      <c r="F3" s="168"/>
      <c r="G3" s="136"/>
    </row>
    <row r="4" spans="1:7" ht="14.4" customHeight="1" x14ac:dyDescent="0.3">
      <c r="A4" s="357" t="s">
        <v>149</v>
      </c>
      <c r="B4" s="357"/>
      <c r="C4" s="169" t="s">
        <v>58</v>
      </c>
      <c r="D4" s="170" t="s">
        <v>150</v>
      </c>
      <c r="E4" s="171" t="s">
        <v>59</v>
      </c>
      <c r="F4" s="172" t="s">
        <v>60</v>
      </c>
      <c r="G4" s="169" t="s">
        <v>8</v>
      </c>
    </row>
    <row r="5" spans="1:7" ht="14.4" customHeight="1" x14ac:dyDescent="0.3">
      <c r="A5" s="358" t="s">
        <v>151</v>
      </c>
      <c r="B5" s="359"/>
      <c r="C5" s="173"/>
      <c r="D5" s="174"/>
      <c r="E5" s="175"/>
      <c r="F5" s="176">
        <f>SUM(F6:F6)</f>
        <v>4500</v>
      </c>
      <c r="G5" s="177"/>
    </row>
    <row r="6" spans="1:7" ht="14.4" customHeight="1" x14ac:dyDescent="0.3">
      <c r="A6" s="178" t="s">
        <v>152</v>
      </c>
      <c r="B6" s="179" t="s">
        <v>153</v>
      </c>
      <c r="C6" s="180" t="s">
        <v>63</v>
      </c>
      <c r="D6" s="181">
        <v>30</v>
      </c>
      <c r="E6" s="182">
        <v>150</v>
      </c>
      <c r="F6" s="183">
        <f>D6*E6</f>
        <v>4500</v>
      </c>
      <c r="G6" s="184" t="s">
        <v>154</v>
      </c>
    </row>
    <row r="7" spans="1:7" ht="14.4" customHeight="1" x14ac:dyDescent="0.3">
      <c r="A7" s="185"/>
      <c r="B7" s="186"/>
      <c r="C7" s="187"/>
      <c r="D7" s="188"/>
      <c r="E7" s="189"/>
      <c r="F7" s="190"/>
      <c r="G7" s="187"/>
    </row>
    <row r="8" spans="1:7" ht="14.4" customHeight="1" x14ac:dyDescent="0.3">
      <c r="A8" s="358" t="s">
        <v>155</v>
      </c>
      <c r="B8" s="359"/>
      <c r="C8" s="191"/>
      <c r="D8" s="192"/>
      <c r="E8" s="193"/>
      <c r="F8" s="176">
        <f>SUM(F9:F11)</f>
        <v>11700</v>
      </c>
      <c r="G8" s="194"/>
    </row>
    <row r="9" spans="1:7" ht="14.4" customHeight="1" x14ac:dyDescent="0.3">
      <c r="A9" s="195">
        <v>2.1</v>
      </c>
      <c r="B9" s="128" t="s">
        <v>156</v>
      </c>
      <c r="C9" s="129" t="s">
        <v>63</v>
      </c>
      <c r="D9" s="130">
        <v>30</v>
      </c>
      <c r="E9" s="196">
        <v>150</v>
      </c>
      <c r="F9" s="197">
        <f>D9*E9</f>
        <v>4500</v>
      </c>
      <c r="G9" s="128" t="s">
        <v>157</v>
      </c>
    </row>
    <row r="10" spans="1:7" ht="14.4" customHeight="1" x14ac:dyDescent="0.3">
      <c r="A10" s="195">
        <v>2.2000000000000002</v>
      </c>
      <c r="B10" s="128" t="s">
        <v>158</v>
      </c>
      <c r="C10" s="129" t="s">
        <v>63</v>
      </c>
      <c r="D10" s="130">
        <v>30</v>
      </c>
      <c r="E10" s="196">
        <v>150</v>
      </c>
      <c r="F10" s="197">
        <f t="shared" ref="F10:F11" si="0">D10*E10</f>
        <v>4500</v>
      </c>
      <c r="G10" s="128" t="s">
        <v>159</v>
      </c>
    </row>
    <row r="11" spans="1:7" ht="14.4" customHeight="1" x14ac:dyDescent="0.3">
      <c r="A11" s="195">
        <v>2.2999999999999998</v>
      </c>
      <c r="B11" s="128" t="s">
        <v>160</v>
      </c>
      <c r="C11" s="129" t="s">
        <v>63</v>
      </c>
      <c r="D11" s="130">
        <v>20</v>
      </c>
      <c r="E11" s="196">
        <v>135</v>
      </c>
      <c r="F11" s="197">
        <f t="shared" si="0"/>
        <v>2700</v>
      </c>
      <c r="G11" s="128" t="s">
        <v>161</v>
      </c>
    </row>
    <row r="12" spans="1:7" ht="14.4" customHeight="1" x14ac:dyDescent="0.3">
      <c r="A12" s="198"/>
      <c r="B12" s="199"/>
      <c r="C12" s="200"/>
      <c r="D12" s="201"/>
      <c r="E12" s="202"/>
      <c r="F12" s="203"/>
      <c r="G12" s="199"/>
    </row>
    <row r="13" spans="1:7" ht="14.4" customHeight="1" x14ac:dyDescent="0.3">
      <c r="A13" s="358" t="s">
        <v>162</v>
      </c>
      <c r="B13" s="359"/>
      <c r="C13" s="191"/>
      <c r="D13" s="192"/>
      <c r="E13" s="193"/>
      <c r="F13" s="176">
        <f>SUM(F14:F27)</f>
        <v>19000</v>
      </c>
      <c r="G13" s="194"/>
    </row>
    <row r="14" spans="1:7" ht="14.4" customHeight="1" x14ac:dyDescent="0.3">
      <c r="A14" s="195" t="s">
        <v>163</v>
      </c>
      <c r="B14" s="128" t="s">
        <v>164</v>
      </c>
      <c r="C14" s="129" t="s">
        <v>165</v>
      </c>
      <c r="D14" s="130">
        <f>num_unique_terms_cm</f>
        <v>0</v>
      </c>
      <c r="E14" s="196">
        <v>7</v>
      </c>
      <c r="F14" s="197">
        <f>D14*E14</f>
        <v>0</v>
      </c>
      <c r="G14" s="128" t="s">
        <v>166</v>
      </c>
    </row>
    <row r="15" spans="1:7" ht="14.4" customHeight="1" x14ac:dyDescent="0.3">
      <c r="A15" s="195" t="s">
        <v>167</v>
      </c>
      <c r="B15" s="128" t="s">
        <v>168</v>
      </c>
      <c r="C15" s="129" t="s">
        <v>165</v>
      </c>
      <c r="D15" s="130">
        <f>num_unique_terms_aemh</f>
        <v>0</v>
      </c>
      <c r="E15" s="196">
        <v>5</v>
      </c>
      <c r="F15" s="197">
        <f t="shared" ref="F15:F27" si="1">D15*E15</f>
        <v>0</v>
      </c>
      <c r="G15" s="128" t="s">
        <v>169</v>
      </c>
    </row>
    <row r="16" spans="1:7" ht="14.4" customHeight="1" x14ac:dyDescent="0.3">
      <c r="A16" s="195" t="s">
        <v>170</v>
      </c>
      <c r="B16" s="128" t="s">
        <v>171</v>
      </c>
      <c r="C16" s="129" t="s">
        <v>172</v>
      </c>
      <c r="D16" s="130">
        <f>crf_pages_total</f>
        <v>0</v>
      </c>
      <c r="E16" s="196">
        <v>3</v>
      </c>
      <c r="F16" s="197">
        <f t="shared" si="1"/>
        <v>0</v>
      </c>
      <c r="G16" s="128" t="s">
        <v>173</v>
      </c>
    </row>
    <row r="17" spans="1:7" ht="14.4" customHeight="1" x14ac:dyDescent="0.3">
      <c r="A17" s="195" t="s">
        <v>174</v>
      </c>
      <c r="B17" s="128" t="s">
        <v>175</v>
      </c>
      <c r="C17" s="129" t="s">
        <v>176</v>
      </c>
      <c r="D17" s="130">
        <f>manual_queries_total</f>
        <v>0</v>
      </c>
      <c r="E17" s="196">
        <v>25</v>
      </c>
      <c r="F17" s="197">
        <f t="shared" si="1"/>
        <v>0</v>
      </c>
      <c r="G17" s="128" t="s">
        <v>177</v>
      </c>
    </row>
    <row r="18" spans="1:7" ht="14.4" customHeight="1" x14ac:dyDescent="0.3">
      <c r="A18" s="195" t="s">
        <v>178</v>
      </c>
      <c r="B18" s="128" t="s">
        <v>179</v>
      </c>
      <c r="C18" s="129" t="s">
        <v>180</v>
      </c>
      <c r="D18" s="130">
        <f>auto_queries_total</f>
        <v>0</v>
      </c>
      <c r="E18" s="196">
        <v>10</v>
      </c>
      <c r="F18" s="197">
        <f t="shared" si="1"/>
        <v>0</v>
      </c>
      <c r="G18" s="128" t="s">
        <v>181</v>
      </c>
    </row>
    <row r="19" spans="1:7" ht="14.4" customHeight="1" x14ac:dyDescent="0.3">
      <c r="A19" s="195" t="s">
        <v>182</v>
      </c>
      <c r="B19" s="128" t="s">
        <v>183</v>
      </c>
      <c r="C19" s="129" t="s">
        <v>184</v>
      </c>
      <c r="D19" s="181">
        <f>enroll_dur * 4</f>
        <v>0</v>
      </c>
      <c r="E19" s="182">
        <v>1000</v>
      </c>
      <c r="F19" s="197">
        <f>D19*E19</f>
        <v>0</v>
      </c>
      <c r="G19" s="128" t="s">
        <v>185</v>
      </c>
    </row>
    <row r="20" spans="1:7" ht="14.4" customHeight="1" x14ac:dyDescent="0.3">
      <c r="A20" s="195" t="s">
        <v>186</v>
      </c>
      <c r="B20" s="128" t="s">
        <v>187</v>
      </c>
      <c r="C20" s="129" t="s">
        <v>184</v>
      </c>
      <c r="D20" s="181">
        <f>enroll_dur * 4</f>
        <v>0</v>
      </c>
      <c r="E20" s="182">
        <v>500</v>
      </c>
      <c r="F20" s="197">
        <f>D20*E20</f>
        <v>0</v>
      </c>
      <c r="G20" s="128" t="s">
        <v>188</v>
      </c>
    </row>
    <row r="21" spans="1:7" ht="14.4" customHeight="1" x14ac:dyDescent="0.3">
      <c r="A21" s="195" t="s">
        <v>189</v>
      </c>
      <c r="B21" s="128" t="s">
        <v>190</v>
      </c>
      <c r="C21" s="129" t="s">
        <v>191</v>
      </c>
      <c r="D21" s="130">
        <f>num_local_lab*num_lab_panel</f>
        <v>0</v>
      </c>
      <c r="E21" s="196">
        <v>200</v>
      </c>
      <c r="F21" s="197">
        <f>D21*E21</f>
        <v>0</v>
      </c>
      <c r="G21" s="128" t="s">
        <v>192</v>
      </c>
    </row>
    <row r="22" spans="1:7" ht="14.4" customHeight="1" x14ac:dyDescent="0.3">
      <c r="A22" s="195" t="s">
        <v>193</v>
      </c>
      <c r="B22" s="128" t="s">
        <v>194</v>
      </c>
      <c r="C22" s="129" t="s">
        <v>195</v>
      </c>
      <c r="D22" s="130">
        <f>num_external_data_source</f>
        <v>0</v>
      </c>
      <c r="E22" s="204">
        <v>2000</v>
      </c>
      <c r="F22" s="197">
        <f>D22*E22</f>
        <v>0</v>
      </c>
      <c r="G22" s="128" t="s">
        <v>196</v>
      </c>
    </row>
    <row r="23" spans="1:7" ht="14.4" customHeight="1" x14ac:dyDescent="0.3">
      <c r="A23" s="195" t="s">
        <v>197</v>
      </c>
      <c r="B23" s="128" t="s">
        <v>198</v>
      </c>
      <c r="C23" s="129" t="s">
        <v>199</v>
      </c>
      <c r="D23" s="130">
        <f>external_data_reconcilation</f>
        <v>0</v>
      </c>
      <c r="E23" s="196">
        <v>500</v>
      </c>
      <c r="F23" s="197">
        <f t="shared" si="1"/>
        <v>0</v>
      </c>
      <c r="G23" s="128" t="s">
        <v>200</v>
      </c>
    </row>
    <row r="24" spans="1:7" ht="14.4" customHeight="1" x14ac:dyDescent="0.3">
      <c r="A24" s="195" t="s">
        <v>201</v>
      </c>
      <c r="B24" s="128" t="s">
        <v>202</v>
      </c>
      <c r="C24" s="129" t="s">
        <v>203</v>
      </c>
      <c r="D24" s="130">
        <v>1</v>
      </c>
      <c r="E24" s="196">
        <v>10000</v>
      </c>
      <c r="F24" s="197">
        <f t="shared" si="1"/>
        <v>10000</v>
      </c>
      <c r="G24" s="128" t="s">
        <v>204</v>
      </c>
    </row>
    <row r="25" spans="1:7" ht="14.4" customHeight="1" x14ac:dyDescent="0.3">
      <c r="A25" s="195" t="s">
        <v>205</v>
      </c>
      <c r="B25" s="128" t="s">
        <v>206</v>
      </c>
      <c r="C25" s="205" t="s">
        <v>203</v>
      </c>
      <c r="D25" s="130">
        <v>1</v>
      </c>
      <c r="E25" s="196">
        <v>3000</v>
      </c>
      <c r="F25" s="197">
        <f t="shared" si="1"/>
        <v>3000</v>
      </c>
      <c r="G25" s="128" t="s">
        <v>207</v>
      </c>
    </row>
    <row r="26" spans="1:7" ht="14.4" customHeight="1" x14ac:dyDescent="0.3">
      <c r="A26" s="195" t="s">
        <v>208</v>
      </c>
      <c r="B26" s="128" t="s">
        <v>209</v>
      </c>
      <c r="C26" s="129" t="s">
        <v>203</v>
      </c>
      <c r="D26" s="130">
        <v>1</v>
      </c>
      <c r="E26" s="196">
        <v>1000</v>
      </c>
      <c r="F26" s="197">
        <f t="shared" si="1"/>
        <v>1000</v>
      </c>
      <c r="G26" s="128" t="s">
        <v>210</v>
      </c>
    </row>
    <row r="27" spans="1:7" ht="14.4" customHeight="1" x14ac:dyDescent="0.3">
      <c r="A27" s="195" t="s">
        <v>211</v>
      </c>
      <c r="B27" s="128" t="s">
        <v>212</v>
      </c>
      <c r="C27" s="129" t="s">
        <v>203</v>
      </c>
      <c r="D27" s="130">
        <v>1</v>
      </c>
      <c r="E27" s="206">
        <v>5000</v>
      </c>
      <c r="F27" s="207">
        <f t="shared" si="1"/>
        <v>5000</v>
      </c>
      <c r="G27" s="128" t="s">
        <v>213</v>
      </c>
    </row>
    <row r="28" spans="1:7" ht="14.4" customHeight="1" x14ac:dyDescent="0.3">
      <c r="A28" s="198"/>
      <c r="B28" s="199"/>
      <c r="C28" s="200"/>
      <c r="D28" s="201"/>
      <c r="E28" s="202"/>
      <c r="F28" s="203"/>
      <c r="G28" s="199"/>
    </row>
    <row r="29" spans="1:7" ht="14.4" customHeight="1" x14ac:dyDescent="0.3">
      <c r="A29" s="358" t="s">
        <v>214</v>
      </c>
      <c r="B29" s="359"/>
      <c r="C29" s="191"/>
      <c r="D29" s="192"/>
      <c r="E29" s="193"/>
      <c r="F29" s="176">
        <f>SUM(F30:F37)</f>
        <v>0</v>
      </c>
      <c r="G29" s="194"/>
    </row>
    <row r="30" spans="1:7" ht="14.4" customHeight="1" x14ac:dyDescent="0.3">
      <c r="A30" s="129">
        <v>4.0999999999999996</v>
      </c>
      <c r="B30" s="128" t="s">
        <v>215</v>
      </c>
      <c r="C30" s="115" t="s">
        <v>79</v>
      </c>
      <c r="D30" s="130">
        <f>data_review_listings</f>
        <v>0</v>
      </c>
      <c r="E30" s="196">
        <v>100</v>
      </c>
      <c r="F30" s="197">
        <f>D30*E30</f>
        <v>0</v>
      </c>
      <c r="G30" s="128" t="s">
        <v>216</v>
      </c>
    </row>
    <row r="31" spans="1:7" ht="14.4" customHeight="1" x14ac:dyDescent="0.3">
      <c r="A31" s="195" t="s">
        <v>217</v>
      </c>
      <c r="B31" s="128" t="s">
        <v>218</v>
      </c>
      <c r="C31" s="129" t="s">
        <v>79</v>
      </c>
      <c r="D31" s="130">
        <f>data_review_listings</f>
        <v>0</v>
      </c>
      <c r="E31" s="196">
        <v>350</v>
      </c>
      <c r="F31" s="197">
        <f t="shared" ref="F31:F37" si="2">D31*E31</f>
        <v>0</v>
      </c>
      <c r="G31" s="128" t="s">
        <v>219</v>
      </c>
    </row>
    <row r="32" spans="1:7" ht="14.4" customHeight="1" x14ac:dyDescent="0.3">
      <c r="A32" s="195" t="s">
        <v>220</v>
      </c>
      <c r="B32" s="128" t="s">
        <v>221</v>
      </c>
      <c r="C32" s="129" t="s">
        <v>100</v>
      </c>
      <c r="D32" s="130">
        <f>total_dur</f>
        <v>0</v>
      </c>
      <c r="E32" s="196">
        <v>200</v>
      </c>
      <c r="F32" s="197">
        <f t="shared" si="2"/>
        <v>0</v>
      </c>
      <c r="G32" s="128" t="s">
        <v>222</v>
      </c>
    </row>
    <row r="33" spans="1:7" ht="14.4" customHeight="1" x14ac:dyDescent="0.3">
      <c r="A33" s="195" t="s">
        <v>223</v>
      </c>
      <c r="B33" s="128" t="s">
        <v>224</v>
      </c>
      <c r="C33" s="129" t="s">
        <v>225</v>
      </c>
      <c r="D33" s="130">
        <f>protocol_deviation_check</f>
        <v>0</v>
      </c>
      <c r="E33" s="196">
        <v>100</v>
      </c>
      <c r="F33" s="197">
        <f t="shared" si="2"/>
        <v>0</v>
      </c>
      <c r="G33" s="128" t="s">
        <v>226</v>
      </c>
    </row>
    <row r="34" spans="1:7" ht="14.4" customHeight="1" x14ac:dyDescent="0.3">
      <c r="A34" s="195" t="s">
        <v>227</v>
      </c>
      <c r="B34" s="128" t="s">
        <v>228</v>
      </c>
      <c r="C34" s="129" t="s">
        <v>225</v>
      </c>
      <c r="D34" s="130">
        <f>protocol_deviation_check</f>
        <v>0</v>
      </c>
      <c r="E34" s="196">
        <v>350</v>
      </c>
      <c r="F34" s="197">
        <f t="shared" si="2"/>
        <v>0</v>
      </c>
      <c r="G34" s="128" t="s">
        <v>229</v>
      </c>
    </row>
    <row r="35" spans="1:7" ht="14.4" customHeight="1" x14ac:dyDescent="0.3">
      <c r="A35" s="195" t="s">
        <v>230</v>
      </c>
      <c r="B35" s="128" t="s">
        <v>231</v>
      </c>
      <c r="C35" s="129" t="s">
        <v>100</v>
      </c>
      <c r="D35" s="130">
        <f>total_dur</f>
        <v>0</v>
      </c>
      <c r="E35" s="196">
        <v>300</v>
      </c>
      <c r="F35" s="197">
        <f t="shared" si="2"/>
        <v>0</v>
      </c>
      <c r="G35" s="128" t="s">
        <v>232</v>
      </c>
    </row>
    <row r="36" spans="1:7" ht="14.4" customHeight="1" x14ac:dyDescent="0.3">
      <c r="A36" s="195" t="s">
        <v>233</v>
      </c>
      <c r="B36" s="128" t="s">
        <v>234</v>
      </c>
      <c r="C36" s="129" t="s">
        <v>235</v>
      </c>
      <c r="D36" s="130">
        <f>num_data_metrics_report</f>
        <v>0</v>
      </c>
      <c r="E36" s="196">
        <v>700</v>
      </c>
      <c r="F36" s="197">
        <f t="shared" si="2"/>
        <v>0</v>
      </c>
      <c r="G36" s="128" t="s">
        <v>236</v>
      </c>
    </row>
    <row r="37" spans="1:7" ht="14.4" customHeight="1" x14ac:dyDescent="0.3">
      <c r="A37" s="195" t="s">
        <v>237</v>
      </c>
      <c r="B37" s="128" t="s">
        <v>238</v>
      </c>
      <c r="C37" s="129" t="s">
        <v>100</v>
      </c>
      <c r="D37" s="130">
        <f>total_dur</f>
        <v>0</v>
      </c>
      <c r="E37" s="196">
        <v>300</v>
      </c>
      <c r="F37" s="197">
        <f t="shared" si="2"/>
        <v>0</v>
      </c>
      <c r="G37" s="128" t="s">
        <v>239</v>
      </c>
    </row>
    <row r="38" spans="1:7" ht="14.4" customHeight="1" x14ac:dyDescent="0.3">
      <c r="A38" s="198"/>
      <c r="B38" s="199"/>
      <c r="C38" s="200"/>
      <c r="D38" s="201"/>
      <c r="E38" s="202"/>
      <c r="F38" s="203"/>
      <c r="G38" s="199"/>
    </row>
    <row r="39" spans="1:7" ht="14.4" customHeight="1" x14ac:dyDescent="0.3">
      <c r="A39" s="358" t="s">
        <v>240</v>
      </c>
      <c r="B39" s="359"/>
      <c r="C39" s="191"/>
      <c r="D39" s="192"/>
      <c r="E39" s="193"/>
      <c r="F39" s="176">
        <f>SUM(F40:F42)</f>
        <v>3000</v>
      </c>
      <c r="G39" s="194"/>
    </row>
    <row r="40" spans="1:7" ht="14.4" customHeight="1" x14ac:dyDescent="0.3">
      <c r="A40" s="195" t="s">
        <v>241</v>
      </c>
      <c r="B40" s="128" t="s">
        <v>242</v>
      </c>
      <c r="C40" s="129" t="s">
        <v>243</v>
      </c>
      <c r="D40" s="130">
        <f>num_sites</f>
        <v>0</v>
      </c>
      <c r="E40" s="196">
        <v>500</v>
      </c>
      <c r="F40" s="197">
        <f>D40*E40</f>
        <v>0</v>
      </c>
      <c r="G40" s="128" t="s">
        <v>244</v>
      </c>
    </row>
    <row r="41" spans="1:7" ht="14.4" customHeight="1" x14ac:dyDescent="0.3">
      <c r="A41" s="195" t="s">
        <v>245</v>
      </c>
      <c r="B41" s="128" t="s">
        <v>246</v>
      </c>
      <c r="C41" s="129" t="s">
        <v>247</v>
      </c>
      <c r="D41" s="130">
        <f>3</f>
        <v>3</v>
      </c>
      <c r="E41" s="196">
        <v>500</v>
      </c>
      <c r="F41" s="197">
        <f t="shared" ref="F41:F42" si="3">D41*E41</f>
        <v>1500</v>
      </c>
      <c r="G41" s="128" t="s">
        <v>248</v>
      </c>
    </row>
    <row r="42" spans="1:7" ht="14.4" customHeight="1" x14ac:dyDescent="0.3">
      <c r="A42" s="195" t="s">
        <v>249</v>
      </c>
      <c r="B42" s="128" t="s">
        <v>250</v>
      </c>
      <c r="C42" s="129" t="s">
        <v>247</v>
      </c>
      <c r="D42" s="130">
        <v>3</v>
      </c>
      <c r="E42" s="196">
        <v>500</v>
      </c>
      <c r="F42" s="197">
        <f t="shared" si="3"/>
        <v>1500</v>
      </c>
      <c r="G42" s="128" t="s">
        <v>251</v>
      </c>
    </row>
    <row r="43" spans="1:7" x14ac:dyDescent="0.3">
      <c r="A43" s="208"/>
      <c r="B43" s="209"/>
      <c r="C43" s="210"/>
      <c r="D43" s="211"/>
      <c r="E43" s="212"/>
      <c r="F43" s="213"/>
      <c r="G43" s="214"/>
    </row>
    <row r="44" spans="1:7" x14ac:dyDescent="0.3">
      <c r="A44" s="356" t="s">
        <v>101</v>
      </c>
      <c r="B44" s="356"/>
      <c r="C44" s="215"/>
      <c r="D44" s="216"/>
      <c r="E44" s="217"/>
      <c r="F44" s="218">
        <f>SUM(F5,F8,F13,F29,F39)</f>
        <v>38200</v>
      </c>
      <c r="G44" s="149"/>
    </row>
  </sheetData>
  <mergeCells count="7">
    <mergeCell ref="A44:B44"/>
    <mergeCell ref="A4:B4"/>
    <mergeCell ref="A5:B5"/>
    <mergeCell ref="A8:B8"/>
    <mergeCell ref="A13:B13"/>
    <mergeCell ref="A29:B29"/>
    <mergeCell ref="A39:B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DE5A-F936-4447-9D92-7E4E05EAEA09}">
  <dimension ref="A1:F10"/>
  <sheetViews>
    <sheetView topLeftCell="A7" workbookViewId="0">
      <selection activeCell="C7" sqref="C7"/>
    </sheetView>
  </sheetViews>
  <sheetFormatPr defaultRowHeight="14.4" x14ac:dyDescent="0.3"/>
  <cols>
    <col min="1" max="1" width="16.5546875" customWidth="1"/>
    <col min="5" max="5" width="13.21875" customWidth="1"/>
    <col min="6" max="6" width="61.88671875" customWidth="1"/>
  </cols>
  <sheetData>
    <row r="1" spans="1:6" ht="18" x14ac:dyDescent="0.35">
      <c r="A1" s="219" t="s">
        <v>252</v>
      </c>
      <c r="B1" s="220"/>
      <c r="C1" s="221"/>
      <c r="D1" s="221"/>
      <c r="E1" s="221"/>
      <c r="F1" s="221"/>
    </row>
    <row r="2" spans="1:6" x14ac:dyDescent="0.3">
      <c r="A2" s="221"/>
      <c r="B2" s="221"/>
      <c r="C2" s="360"/>
      <c r="D2" s="360"/>
      <c r="E2" s="360"/>
      <c r="F2" s="221"/>
    </row>
    <row r="3" spans="1:6" x14ac:dyDescent="0.3">
      <c r="A3" s="222" t="s">
        <v>57</v>
      </c>
      <c r="B3" s="223" t="s">
        <v>58</v>
      </c>
      <c r="C3" s="224" t="s">
        <v>7</v>
      </c>
      <c r="D3" s="225" t="s">
        <v>59</v>
      </c>
      <c r="E3" s="226" t="s">
        <v>60</v>
      </c>
      <c r="F3" s="227" t="s">
        <v>8</v>
      </c>
    </row>
    <row r="4" spans="1:6" x14ac:dyDescent="0.3">
      <c r="A4" s="228" t="s">
        <v>253</v>
      </c>
      <c r="B4" s="229"/>
      <c r="C4" s="230"/>
      <c r="D4" s="231"/>
      <c r="E4" s="232">
        <f>SUM(E5:E8)</f>
        <v>13000</v>
      </c>
      <c r="F4" s="233"/>
    </row>
    <row r="5" spans="1:6" ht="75" customHeight="1" x14ac:dyDescent="0.3">
      <c r="A5" s="234" t="s">
        <v>254</v>
      </c>
      <c r="B5" s="235" t="s">
        <v>203</v>
      </c>
      <c r="C5" s="236">
        <v>1</v>
      </c>
      <c r="D5" s="237">
        <v>1500</v>
      </c>
      <c r="E5" s="238">
        <f>C5*D5</f>
        <v>1500</v>
      </c>
      <c r="F5" s="239" t="s">
        <v>255</v>
      </c>
    </row>
    <row r="6" spans="1:6" ht="75" customHeight="1" x14ac:dyDescent="0.3">
      <c r="A6" s="234" t="s">
        <v>256</v>
      </c>
      <c r="B6" s="235" t="s">
        <v>203</v>
      </c>
      <c r="C6" s="236">
        <v>1</v>
      </c>
      <c r="D6" s="237">
        <v>10000</v>
      </c>
      <c r="E6" s="238">
        <f>C6*D6</f>
        <v>10000</v>
      </c>
      <c r="F6" s="239" t="s">
        <v>257</v>
      </c>
    </row>
    <row r="7" spans="1:6" ht="187.2" customHeight="1" x14ac:dyDescent="0.3">
      <c r="A7" s="240" t="s">
        <v>258</v>
      </c>
      <c r="B7" s="241" t="s">
        <v>100</v>
      </c>
      <c r="C7" s="242">
        <f>total_dur</f>
        <v>0</v>
      </c>
      <c r="D7" s="243">
        <v>2250</v>
      </c>
      <c r="E7" s="238">
        <f>C7*D7</f>
        <v>0</v>
      </c>
      <c r="F7" s="234" t="s">
        <v>259</v>
      </c>
    </row>
    <row r="8" spans="1:6" ht="75" customHeight="1" x14ac:dyDescent="0.3">
      <c r="A8" s="240" t="s">
        <v>260</v>
      </c>
      <c r="B8" s="241" t="s">
        <v>203</v>
      </c>
      <c r="C8" s="242">
        <v>1</v>
      </c>
      <c r="D8" s="243">
        <v>1500</v>
      </c>
      <c r="E8" s="238">
        <f>C8*D8</f>
        <v>1500</v>
      </c>
      <c r="F8" s="234" t="s">
        <v>261</v>
      </c>
    </row>
    <row r="9" spans="1:6" x14ac:dyDescent="0.3">
      <c r="A9" s="244"/>
      <c r="B9" s="245"/>
      <c r="C9" s="246"/>
      <c r="D9" s="247"/>
      <c r="E9" s="248"/>
      <c r="F9" s="221"/>
    </row>
    <row r="10" spans="1:6" x14ac:dyDescent="0.3">
      <c r="A10" s="249" t="s">
        <v>101</v>
      </c>
      <c r="B10" s="250"/>
      <c r="C10" s="251"/>
      <c r="D10" s="252"/>
      <c r="E10" s="253">
        <f>SUM(E5:E8)</f>
        <v>13000</v>
      </c>
      <c r="F10" s="221"/>
    </row>
  </sheetData>
  <mergeCells count="1">
    <mergeCell ref="C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2E0EF-4FE9-4E15-AE25-D732DFD3DB57}">
  <dimension ref="A1:H82"/>
  <sheetViews>
    <sheetView showGridLines="0" topLeftCell="A68" zoomScale="99" zoomScaleNormal="100" workbookViewId="0">
      <selection activeCell="E39" sqref="E39:H39"/>
    </sheetView>
  </sheetViews>
  <sheetFormatPr defaultColWidth="8.88671875" defaultRowHeight="14.4" x14ac:dyDescent="0.3"/>
  <cols>
    <col min="1" max="1" width="3.33203125" style="257" customWidth="1"/>
    <col min="2" max="2" width="5.33203125" style="351" customWidth="1"/>
    <col min="3" max="3" width="6" style="351" customWidth="1"/>
    <col min="4" max="4" width="68.109375" style="352" customWidth="1"/>
    <col min="5" max="5" width="17.44140625" style="353" bestFit="1" customWidth="1"/>
    <col min="6" max="6" width="7.6640625" style="351" customWidth="1"/>
    <col min="7" max="7" width="12.109375" style="354" customWidth="1"/>
    <col min="8" max="8" width="12" style="354" customWidth="1"/>
    <col min="9" max="16384" width="8.88671875" style="221"/>
  </cols>
  <sheetData>
    <row r="1" spans="1:8" ht="18.600000000000001" thickBot="1" x14ac:dyDescent="0.4">
      <c r="A1" s="254"/>
      <c r="B1" s="255"/>
      <c r="C1" s="255"/>
      <c r="D1" s="255"/>
      <c r="E1" s="256"/>
      <c r="F1" s="256"/>
      <c r="G1" s="256"/>
      <c r="H1" s="256"/>
    </row>
    <row r="2" spans="1:8" x14ac:dyDescent="0.3">
      <c r="B2" s="258" t="s">
        <v>262</v>
      </c>
      <c r="C2" s="259"/>
      <c r="D2" s="259"/>
      <c r="E2" s="259"/>
      <c r="F2" s="259"/>
      <c r="G2" s="259"/>
      <c r="H2" s="260"/>
    </row>
    <row r="3" spans="1:8" x14ac:dyDescent="0.3">
      <c r="B3" s="261" t="s">
        <v>263</v>
      </c>
      <c r="C3" s="262"/>
      <c r="D3" s="262"/>
      <c r="E3" s="262"/>
      <c r="F3" s="262"/>
      <c r="G3" s="262"/>
      <c r="H3" s="263"/>
    </row>
    <row r="4" spans="1:8" x14ac:dyDescent="0.3">
      <c r="A4" s="264"/>
      <c r="B4" s="265" t="s">
        <v>264</v>
      </c>
      <c r="C4" s="266" t="s">
        <v>265</v>
      </c>
      <c r="D4" s="267"/>
      <c r="E4" s="268"/>
      <c r="F4" s="268"/>
      <c r="G4" s="268"/>
      <c r="H4" s="269"/>
    </row>
    <row r="5" spans="1:8" x14ac:dyDescent="0.3">
      <c r="A5" s="221"/>
      <c r="B5" s="270"/>
      <c r="C5" s="268"/>
      <c r="D5" s="268"/>
      <c r="E5" s="268"/>
      <c r="F5" s="268"/>
      <c r="G5" s="268"/>
      <c r="H5" s="269"/>
    </row>
    <row r="6" spans="1:8" x14ac:dyDescent="0.3">
      <c r="A6" s="221"/>
      <c r="B6" s="265" t="s">
        <v>266</v>
      </c>
      <c r="C6" s="267"/>
      <c r="D6" s="267"/>
      <c r="E6" s="268"/>
      <c r="F6" s="268"/>
      <c r="G6" s="268"/>
      <c r="H6" s="269"/>
    </row>
    <row r="7" spans="1:8" ht="41.4" customHeight="1" x14ac:dyDescent="0.3">
      <c r="A7" s="221"/>
      <c r="B7" s="271"/>
      <c r="C7" s="272">
        <v>1</v>
      </c>
      <c r="D7" s="273" t="s">
        <v>267</v>
      </c>
      <c r="E7" s="268"/>
      <c r="F7" s="268"/>
      <c r="G7" s="268"/>
      <c r="H7" s="269"/>
    </row>
    <row r="8" spans="1:8" ht="55.2" customHeight="1" x14ac:dyDescent="0.3">
      <c r="A8" s="274"/>
      <c r="B8" s="271"/>
      <c r="C8" s="272">
        <v>2</v>
      </c>
      <c r="D8" s="273" t="s">
        <v>268</v>
      </c>
      <c r="E8" s="268"/>
      <c r="F8" s="268"/>
      <c r="G8" s="268"/>
      <c r="H8" s="269"/>
    </row>
    <row r="9" spans="1:8" x14ac:dyDescent="0.3">
      <c r="B9" s="271"/>
      <c r="C9" s="272">
        <v>3</v>
      </c>
      <c r="D9" s="275" t="s">
        <v>269</v>
      </c>
      <c r="E9" s="268"/>
      <c r="F9" s="268"/>
      <c r="G9" s="268"/>
      <c r="H9" s="269"/>
    </row>
    <row r="10" spans="1:8" x14ac:dyDescent="0.3">
      <c r="A10" s="221"/>
      <c r="B10" s="271"/>
      <c r="C10" s="272">
        <v>4</v>
      </c>
      <c r="D10" s="275" t="s">
        <v>270</v>
      </c>
      <c r="E10" s="268"/>
      <c r="F10" s="268"/>
      <c r="G10" s="268"/>
      <c r="H10" s="269"/>
    </row>
    <row r="11" spans="1:8" x14ac:dyDescent="0.3">
      <c r="A11" s="276"/>
      <c r="B11" s="271"/>
      <c r="C11" s="272">
        <v>5</v>
      </c>
      <c r="D11" s="275" t="s">
        <v>271</v>
      </c>
      <c r="E11" s="277"/>
      <c r="F11" s="277"/>
      <c r="G11" s="277"/>
      <c r="H11" s="278"/>
    </row>
    <row r="12" spans="1:8" x14ac:dyDescent="0.3">
      <c r="A12" s="276"/>
      <c r="B12" s="365"/>
      <c r="C12" s="366"/>
      <c r="D12" s="367"/>
      <c r="E12" s="279" t="s">
        <v>58</v>
      </c>
      <c r="F12" s="279" t="s">
        <v>7</v>
      </c>
      <c r="G12" s="280" t="s">
        <v>59</v>
      </c>
      <c r="H12" s="281" t="s">
        <v>272</v>
      </c>
    </row>
    <row r="13" spans="1:8" x14ac:dyDescent="0.3">
      <c r="B13" s="282" t="s">
        <v>273</v>
      </c>
      <c r="C13" s="283"/>
      <c r="D13" s="283"/>
      <c r="E13" s="284" t="s">
        <v>274</v>
      </c>
      <c r="F13" s="284">
        <v>1</v>
      </c>
      <c r="G13" s="285">
        <v>15000</v>
      </c>
      <c r="H13" s="286" t="s">
        <v>275</v>
      </c>
    </row>
    <row r="14" spans="1:8" x14ac:dyDescent="0.3">
      <c r="B14" s="287"/>
      <c r="C14" s="275" t="s">
        <v>276</v>
      </c>
      <c r="D14" s="275"/>
      <c r="E14" s="288"/>
      <c r="F14" s="289"/>
      <c r="G14" s="289"/>
      <c r="H14" s="290"/>
    </row>
    <row r="15" spans="1:8" x14ac:dyDescent="0.3">
      <c r="B15" s="287"/>
      <c r="C15" s="275"/>
      <c r="D15" s="275" t="s">
        <v>277</v>
      </c>
      <c r="E15" s="291"/>
      <c r="F15" s="292"/>
      <c r="G15" s="292"/>
      <c r="H15" s="293"/>
    </row>
    <row r="16" spans="1:8" x14ac:dyDescent="0.3">
      <c r="B16" s="287"/>
      <c r="C16" s="275"/>
      <c r="D16" s="275" t="s">
        <v>278</v>
      </c>
      <c r="E16" s="291"/>
      <c r="F16" s="292"/>
      <c r="G16" s="292"/>
      <c r="H16" s="293"/>
    </row>
    <row r="17" spans="2:8" x14ac:dyDescent="0.3">
      <c r="B17" s="287"/>
      <c r="C17" s="275"/>
      <c r="D17" s="275" t="s">
        <v>279</v>
      </c>
      <c r="E17" s="291"/>
      <c r="F17" s="292"/>
      <c r="G17" s="292"/>
      <c r="H17" s="293"/>
    </row>
    <row r="18" spans="2:8" x14ac:dyDescent="0.3">
      <c r="B18" s="287"/>
      <c r="C18" s="275"/>
      <c r="D18" s="275" t="s">
        <v>280</v>
      </c>
      <c r="E18" s="291"/>
      <c r="F18" s="292"/>
      <c r="G18" s="292"/>
      <c r="H18" s="293"/>
    </row>
    <row r="19" spans="2:8" x14ac:dyDescent="0.3">
      <c r="B19" s="287"/>
      <c r="C19" s="275"/>
      <c r="D19" s="275" t="s">
        <v>281</v>
      </c>
      <c r="E19" s="291"/>
      <c r="F19" s="292"/>
      <c r="G19" s="292"/>
      <c r="H19" s="293"/>
    </row>
    <row r="20" spans="2:8" x14ac:dyDescent="0.3">
      <c r="B20" s="294"/>
      <c r="C20" s="295"/>
      <c r="D20" s="295"/>
      <c r="E20" s="296"/>
      <c r="F20" s="297"/>
      <c r="G20" s="297"/>
      <c r="H20" s="298"/>
    </row>
    <row r="21" spans="2:8" x14ac:dyDescent="0.3">
      <c r="B21" s="282" t="s">
        <v>282</v>
      </c>
      <c r="C21" s="283"/>
      <c r="D21" s="283"/>
      <c r="E21" s="284" t="s">
        <v>283</v>
      </c>
      <c r="F21" s="284">
        <v>1</v>
      </c>
      <c r="G21" s="285">
        <v>50000</v>
      </c>
      <c r="H21" s="286">
        <f>F21*G21</f>
        <v>50000</v>
      </c>
    </row>
    <row r="22" spans="2:8" x14ac:dyDescent="0.3">
      <c r="B22" s="287"/>
      <c r="C22" s="275" t="s">
        <v>284</v>
      </c>
      <c r="D22" s="275"/>
      <c r="E22" s="299"/>
      <c r="F22" s="300"/>
      <c r="G22" s="300"/>
      <c r="H22" s="301"/>
    </row>
    <row r="23" spans="2:8" x14ac:dyDescent="0.3">
      <c r="B23" s="287"/>
      <c r="C23" s="275"/>
      <c r="D23" s="275" t="s">
        <v>285</v>
      </c>
      <c r="E23" s="302"/>
      <c r="F23" s="295"/>
      <c r="G23" s="295"/>
      <c r="H23" s="303"/>
    </row>
    <row r="24" spans="2:8" x14ac:dyDescent="0.3">
      <c r="B24" s="287"/>
      <c r="C24" s="275"/>
      <c r="D24" s="275" t="s">
        <v>286</v>
      </c>
      <c r="E24" s="302"/>
      <c r="F24" s="295"/>
      <c r="G24" s="295"/>
      <c r="H24" s="303"/>
    </row>
    <row r="25" spans="2:8" x14ac:dyDescent="0.3">
      <c r="B25" s="287"/>
      <c r="C25" s="275"/>
      <c r="D25" s="275" t="s">
        <v>287</v>
      </c>
      <c r="E25" s="302"/>
      <c r="F25" s="295"/>
      <c r="G25" s="295"/>
      <c r="H25" s="303"/>
    </row>
    <row r="26" spans="2:8" ht="27.6" x14ac:dyDescent="0.3">
      <c r="B26" s="287"/>
      <c r="C26" s="275"/>
      <c r="D26" s="273" t="s">
        <v>288</v>
      </c>
      <c r="E26" s="302"/>
      <c r="F26" s="295"/>
      <c r="G26" s="295"/>
      <c r="H26" s="303"/>
    </row>
    <row r="27" spans="2:8" x14ac:dyDescent="0.3">
      <c r="B27" s="287"/>
      <c r="C27" s="275"/>
      <c r="D27" s="275" t="s">
        <v>289</v>
      </c>
      <c r="E27" s="302"/>
      <c r="F27" s="295"/>
      <c r="G27" s="295"/>
      <c r="H27" s="303"/>
    </row>
    <row r="28" spans="2:8" x14ac:dyDescent="0.3">
      <c r="B28" s="287"/>
      <c r="C28" s="275"/>
      <c r="D28" s="275" t="s">
        <v>290</v>
      </c>
      <c r="E28" s="302"/>
      <c r="F28" s="295"/>
      <c r="G28" s="295"/>
      <c r="H28" s="303"/>
    </row>
    <row r="29" spans="2:8" x14ac:dyDescent="0.3">
      <c r="B29" s="287"/>
      <c r="C29" s="275"/>
      <c r="D29" s="275" t="s">
        <v>291</v>
      </c>
      <c r="E29" s="368" t="s">
        <v>49</v>
      </c>
      <c r="F29" s="369"/>
      <c r="G29" s="369"/>
      <c r="H29" s="370"/>
    </row>
    <row r="30" spans="2:8" x14ac:dyDescent="0.3">
      <c r="B30" s="287"/>
      <c r="C30" s="275"/>
      <c r="D30" s="275" t="s">
        <v>292</v>
      </c>
      <c r="E30" s="371" t="s">
        <v>293</v>
      </c>
      <c r="F30" s="372"/>
      <c r="G30" s="372"/>
      <c r="H30" s="373"/>
    </row>
    <row r="31" spans="2:8" x14ac:dyDescent="0.3">
      <c r="B31" s="287"/>
      <c r="C31" s="275"/>
      <c r="D31" s="275" t="s">
        <v>294</v>
      </c>
      <c r="E31" s="302"/>
      <c r="F31" s="295"/>
      <c r="G31" s="295"/>
      <c r="H31" s="303"/>
    </row>
    <row r="32" spans="2:8" x14ac:dyDescent="0.3">
      <c r="B32" s="287"/>
      <c r="C32" s="275"/>
      <c r="D32" s="275" t="s">
        <v>295</v>
      </c>
      <c r="E32" s="302"/>
      <c r="F32" s="295"/>
      <c r="G32" s="295"/>
      <c r="H32" s="303"/>
    </row>
    <row r="33" spans="2:8" x14ac:dyDescent="0.3">
      <c r="B33" s="287"/>
      <c r="C33" s="275"/>
      <c r="D33" s="275" t="s">
        <v>296</v>
      </c>
      <c r="E33" s="302"/>
      <c r="F33" s="295"/>
      <c r="G33" s="295"/>
      <c r="H33" s="303"/>
    </row>
    <row r="34" spans="2:8" x14ac:dyDescent="0.3">
      <c r="B34" s="287"/>
      <c r="C34" s="275"/>
      <c r="D34" s="275" t="s">
        <v>297</v>
      </c>
      <c r="E34" s="302"/>
      <c r="F34" s="295"/>
      <c r="G34" s="295"/>
      <c r="H34" s="303"/>
    </row>
    <row r="35" spans="2:8" x14ac:dyDescent="0.3">
      <c r="B35" s="287"/>
      <c r="C35" s="275"/>
      <c r="D35" s="275" t="s">
        <v>298</v>
      </c>
      <c r="E35" s="302"/>
      <c r="F35" s="295"/>
      <c r="G35" s="295"/>
      <c r="H35" s="303"/>
    </row>
    <row r="36" spans="2:8" x14ac:dyDescent="0.3">
      <c r="B36" s="287"/>
      <c r="C36" s="275"/>
      <c r="D36" s="275"/>
      <c r="E36" s="304"/>
      <c r="F36" s="305"/>
      <c r="G36" s="305"/>
      <c r="H36" s="306"/>
    </row>
    <row r="37" spans="2:8" ht="18.75" customHeight="1" x14ac:dyDescent="0.3">
      <c r="B37" s="282" t="s">
        <v>299</v>
      </c>
      <c r="C37" s="283"/>
      <c r="D37" s="307" t="s">
        <v>300</v>
      </c>
      <c r="E37" s="284" t="s">
        <v>301</v>
      </c>
      <c r="F37" s="308" t="s">
        <v>302</v>
      </c>
      <c r="G37" s="285">
        <v>4000</v>
      </c>
      <c r="H37" s="286" t="s">
        <v>302</v>
      </c>
    </row>
    <row r="38" spans="2:8" x14ac:dyDescent="0.3">
      <c r="B38" s="282"/>
      <c r="C38" s="283"/>
      <c r="D38" s="309" t="s">
        <v>303</v>
      </c>
      <c r="E38" s="284" t="s">
        <v>304</v>
      </c>
      <c r="F38" s="308">
        <f>total_dur</f>
        <v>0</v>
      </c>
      <c r="G38" s="285">
        <f>G37*(1-0.2)</f>
        <v>3200</v>
      </c>
      <c r="H38" s="286">
        <f>F38*G38</f>
        <v>0</v>
      </c>
    </row>
    <row r="39" spans="2:8" ht="24" customHeight="1" x14ac:dyDescent="0.3">
      <c r="B39" s="287"/>
      <c r="C39" s="275" t="s">
        <v>284</v>
      </c>
      <c r="D39" s="275"/>
      <c r="E39" s="374" t="s">
        <v>305</v>
      </c>
      <c r="F39" s="375"/>
      <c r="G39" s="375"/>
      <c r="H39" s="376"/>
    </row>
    <row r="40" spans="2:8" x14ac:dyDescent="0.3">
      <c r="B40" s="287"/>
      <c r="C40" s="275"/>
      <c r="D40" s="273" t="s">
        <v>306</v>
      </c>
      <c r="E40" s="302"/>
      <c r="F40" s="295"/>
      <c r="G40" s="295"/>
      <c r="H40" s="303"/>
    </row>
    <row r="41" spans="2:8" x14ac:dyDescent="0.3">
      <c r="B41" s="287"/>
      <c r="C41" s="275"/>
      <c r="D41" s="273" t="s">
        <v>307</v>
      </c>
      <c r="E41" s="302"/>
      <c r="F41" s="295"/>
      <c r="G41" s="295"/>
      <c r="H41" s="303"/>
    </row>
    <row r="42" spans="2:8" x14ac:dyDescent="0.3">
      <c r="B42" s="287"/>
      <c r="C42" s="275"/>
      <c r="D42" s="273" t="s">
        <v>308</v>
      </c>
      <c r="E42" s="302"/>
      <c r="F42" s="295"/>
      <c r="G42" s="295"/>
      <c r="H42" s="303"/>
    </row>
    <row r="43" spans="2:8" ht="27.6" customHeight="1" x14ac:dyDescent="0.3">
      <c r="B43" s="287"/>
      <c r="C43" s="275"/>
      <c r="D43" s="273" t="s">
        <v>309</v>
      </c>
      <c r="E43" s="302"/>
      <c r="F43" s="295"/>
      <c r="G43" s="295"/>
      <c r="H43" s="303"/>
    </row>
    <row r="44" spans="2:8" ht="27.6" customHeight="1" x14ac:dyDescent="0.3">
      <c r="B44" s="287"/>
      <c r="C44" s="275"/>
      <c r="D44" s="273" t="s">
        <v>310</v>
      </c>
      <c r="E44" s="302"/>
      <c r="F44" s="295"/>
      <c r="G44" s="295"/>
      <c r="H44" s="303"/>
    </row>
    <row r="45" spans="2:8" x14ac:dyDescent="0.3">
      <c r="B45" s="287"/>
      <c r="C45" s="275"/>
      <c r="D45" s="273" t="s">
        <v>311</v>
      </c>
      <c r="E45" s="302"/>
      <c r="F45" s="295"/>
      <c r="G45" s="295"/>
      <c r="H45" s="303"/>
    </row>
    <row r="46" spans="2:8" x14ac:dyDescent="0.3">
      <c r="B46" s="287"/>
      <c r="C46" s="275"/>
      <c r="D46" s="273" t="s">
        <v>312</v>
      </c>
      <c r="E46" s="302"/>
      <c r="F46" s="295"/>
      <c r="G46" s="295"/>
      <c r="H46" s="303"/>
    </row>
    <row r="47" spans="2:8" x14ac:dyDescent="0.3">
      <c r="B47" s="287"/>
      <c r="C47" s="275"/>
      <c r="D47" s="273" t="s">
        <v>313</v>
      </c>
      <c r="E47" s="302"/>
      <c r="F47" s="295"/>
      <c r="G47" s="295"/>
      <c r="H47" s="303"/>
    </row>
    <row r="48" spans="2:8" x14ac:dyDescent="0.3">
      <c r="B48" s="287"/>
      <c r="C48" s="275"/>
      <c r="D48" s="273" t="s">
        <v>314</v>
      </c>
      <c r="E48" s="302"/>
      <c r="F48" s="295"/>
      <c r="G48" s="295"/>
      <c r="H48" s="303"/>
    </row>
    <row r="49" spans="2:8" x14ac:dyDescent="0.3">
      <c r="B49" s="287"/>
      <c r="C49" s="275"/>
      <c r="D49" s="273" t="s">
        <v>315</v>
      </c>
      <c r="E49" s="302"/>
      <c r="F49" s="295"/>
      <c r="G49" s="295"/>
      <c r="H49" s="303"/>
    </row>
    <row r="50" spans="2:8" x14ac:dyDescent="0.3">
      <c r="B50" s="287"/>
      <c r="C50" s="275"/>
      <c r="D50" s="273" t="s">
        <v>316</v>
      </c>
      <c r="E50" s="302"/>
      <c r="F50" s="295"/>
      <c r="G50" s="295"/>
      <c r="H50" s="303"/>
    </row>
    <row r="51" spans="2:8" x14ac:dyDescent="0.3">
      <c r="B51" s="271"/>
      <c r="C51" s="275"/>
      <c r="D51" s="273" t="s">
        <v>317</v>
      </c>
      <c r="E51" s="302"/>
      <c r="F51" s="295"/>
      <c r="G51" s="295"/>
      <c r="H51" s="303"/>
    </row>
    <row r="52" spans="2:8" x14ac:dyDescent="0.3">
      <c r="B52" s="271"/>
      <c r="C52" s="275"/>
      <c r="D52" s="273" t="s">
        <v>318</v>
      </c>
      <c r="E52" s="302"/>
      <c r="F52" s="295"/>
      <c r="G52" s="295"/>
      <c r="H52" s="303"/>
    </row>
    <row r="53" spans="2:8" x14ac:dyDescent="0.3">
      <c r="B53" s="271"/>
      <c r="C53" s="275"/>
      <c r="D53" s="273" t="s">
        <v>319</v>
      </c>
      <c r="E53" s="302"/>
      <c r="F53" s="295"/>
      <c r="G53" s="295"/>
      <c r="H53" s="303"/>
    </row>
    <row r="54" spans="2:8" x14ac:dyDescent="0.3">
      <c r="B54" s="271"/>
      <c r="C54" s="267"/>
      <c r="D54" s="273" t="s">
        <v>320</v>
      </c>
      <c r="E54" s="302"/>
      <c r="F54" s="295"/>
      <c r="G54" s="295"/>
      <c r="H54" s="303"/>
    </row>
    <row r="55" spans="2:8" x14ac:dyDescent="0.3">
      <c r="B55" s="271"/>
      <c r="C55" s="267"/>
      <c r="D55" s="275"/>
      <c r="E55" s="304"/>
      <c r="F55" s="305"/>
      <c r="G55" s="305"/>
      <c r="H55" s="306"/>
    </row>
    <row r="56" spans="2:8" x14ac:dyDescent="0.3">
      <c r="B56" s="310" t="s">
        <v>321</v>
      </c>
      <c r="C56" s="311"/>
      <c r="D56" s="312"/>
      <c r="E56" s="313" t="s">
        <v>203</v>
      </c>
      <c r="F56" s="313">
        <v>1</v>
      </c>
      <c r="G56" s="314">
        <v>40000</v>
      </c>
      <c r="H56" s="315">
        <f>F56*G56</f>
        <v>40000</v>
      </c>
    </row>
    <row r="57" spans="2:8" x14ac:dyDescent="0.3">
      <c r="B57" s="271"/>
      <c r="C57" s="266" t="s">
        <v>322</v>
      </c>
      <c r="D57" s="275"/>
      <c r="E57" s="316"/>
      <c r="F57" s="316"/>
      <c r="G57" s="317"/>
      <c r="H57" s="318"/>
    </row>
    <row r="58" spans="2:8" ht="27.6" x14ac:dyDescent="0.3">
      <c r="B58" s="271"/>
      <c r="C58" s="267"/>
      <c r="D58" s="273" t="s">
        <v>323</v>
      </c>
      <c r="E58" s="319" t="s">
        <v>324</v>
      </c>
      <c r="F58" s="319"/>
      <c r="G58" s="320">
        <v>1000</v>
      </c>
      <c r="H58" s="318"/>
    </row>
    <row r="59" spans="2:8" x14ac:dyDescent="0.3">
      <c r="B59" s="271"/>
      <c r="C59" s="267"/>
      <c r="D59" s="275" t="s">
        <v>325</v>
      </c>
      <c r="E59" s="316" t="s">
        <v>324</v>
      </c>
      <c r="F59" s="316"/>
      <c r="G59" s="321">
        <v>2500</v>
      </c>
      <c r="H59" s="318"/>
    </row>
    <row r="60" spans="2:8" x14ac:dyDescent="0.3">
      <c r="B60" s="287"/>
      <c r="C60" s="267"/>
      <c r="D60" s="275" t="s">
        <v>326</v>
      </c>
      <c r="E60" s="316" t="s">
        <v>324</v>
      </c>
      <c r="F60" s="316"/>
      <c r="G60" s="321">
        <v>500</v>
      </c>
      <c r="H60" s="318"/>
    </row>
    <row r="61" spans="2:8" x14ac:dyDescent="0.3">
      <c r="B61" s="287"/>
      <c r="C61" s="267"/>
      <c r="D61" s="275" t="s">
        <v>327</v>
      </c>
      <c r="E61" s="316" t="s">
        <v>328</v>
      </c>
      <c r="F61" s="316"/>
      <c r="G61" s="321">
        <v>5000</v>
      </c>
      <c r="H61" s="318"/>
    </row>
    <row r="62" spans="2:8" x14ac:dyDescent="0.3">
      <c r="B62" s="377"/>
      <c r="C62" s="378"/>
      <c r="D62" s="379"/>
      <c r="E62" s="316"/>
      <c r="F62" s="316"/>
      <c r="G62" s="321"/>
      <c r="H62" s="318"/>
    </row>
    <row r="63" spans="2:8" x14ac:dyDescent="0.3">
      <c r="B63" s="287"/>
      <c r="C63" s="266" t="s">
        <v>329</v>
      </c>
      <c r="D63" s="275"/>
      <c r="E63" s="316"/>
      <c r="F63" s="316"/>
      <c r="G63" s="321"/>
      <c r="H63" s="318"/>
    </row>
    <row r="64" spans="2:8" x14ac:dyDescent="0.3">
      <c r="B64" s="287"/>
      <c r="C64" s="267"/>
      <c r="D64" s="275" t="s">
        <v>330</v>
      </c>
      <c r="E64" s="316" t="s">
        <v>331</v>
      </c>
      <c r="F64" s="316"/>
      <c r="G64" s="321">
        <v>1500</v>
      </c>
      <c r="H64" s="318"/>
    </row>
    <row r="65" spans="2:8" x14ac:dyDescent="0.3">
      <c r="B65" s="271"/>
      <c r="C65" s="267"/>
      <c r="D65" s="275" t="s">
        <v>332</v>
      </c>
      <c r="E65" s="316" t="s">
        <v>331</v>
      </c>
      <c r="F65" s="316"/>
      <c r="G65" s="321">
        <v>1500</v>
      </c>
      <c r="H65" s="318"/>
    </row>
    <row r="66" spans="2:8" x14ac:dyDescent="0.3">
      <c r="B66" s="271"/>
      <c r="C66" s="267"/>
      <c r="D66" s="275" t="s">
        <v>333</v>
      </c>
      <c r="E66" s="316" t="s">
        <v>79</v>
      </c>
      <c r="F66" s="316"/>
      <c r="G66" s="321">
        <v>500</v>
      </c>
      <c r="H66" s="318"/>
    </row>
    <row r="67" spans="2:8" x14ac:dyDescent="0.3">
      <c r="B67" s="271"/>
      <c r="C67" s="267"/>
      <c r="D67" s="275" t="s">
        <v>334</v>
      </c>
      <c r="E67" s="322" t="s">
        <v>335</v>
      </c>
      <c r="F67" s="322"/>
      <c r="G67" s="323">
        <v>250</v>
      </c>
      <c r="H67" s="324"/>
    </row>
    <row r="68" spans="2:8" x14ac:dyDescent="0.3">
      <c r="B68" s="271"/>
      <c r="C68" s="267"/>
      <c r="D68" s="273" t="s">
        <v>336</v>
      </c>
      <c r="E68" s="316" t="s">
        <v>337</v>
      </c>
      <c r="F68" s="316"/>
      <c r="G68" s="321">
        <v>500</v>
      </c>
      <c r="H68" s="318"/>
    </row>
    <row r="69" spans="2:8" x14ac:dyDescent="0.3">
      <c r="B69" s="270"/>
      <c r="C69" s="268"/>
      <c r="D69" s="325"/>
      <c r="E69" s="326"/>
      <c r="F69" s="327"/>
      <c r="G69" s="328"/>
      <c r="H69" s="329"/>
    </row>
    <row r="70" spans="2:8" x14ac:dyDescent="0.3">
      <c r="B70" s="271"/>
      <c r="C70" s="266" t="s">
        <v>338</v>
      </c>
      <c r="D70" s="275"/>
      <c r="E70" s="326"/>
      <c r="F70" s="327"/>
      <c r="G70" s="328"/>
      <c r="H70" s="329"/>
    </row>
    <row r="71" spans="2:8" ht="41.4" customHeight="1" x14ac:dyDescent="0.3">
      <c r="B71" s="271"/>
      <c r="C71" s="267"/>
      <c r="D71" s="273" t="s">
        <v>339</v>
      </c>
      <c r="E71" s="380" t="s">
        <v>340</v>
      </c>
      <c r="F71" s="380"/>
      <c r="G71" s="380"/>
      <c r="H71" s="381"/>
    </row>
    <row r="72" spans="2:8" x14ac:dyDescent="0.3">
      <c r="B72" s="271"/>
      <c r="C72" s="267"/>
      <c r="D72" s="273" t="s">
        <v>341</v>
      </c>
      <c r="E72" s="361" t="s">
        <v>340</v>
      </c>
      <c r="F72" s="361"/>
      <c r="G72" s="361"/>
      <c r="H72" s="362"/>
    </row>
    <row r="73" spans="2:8" x14ac:dyDescent="0.3">
      <c r="B73" s="270"/>
      <c r="C73" s="268"/>
      <c r="D73" s="325"/>
      <c r="E73" s="330"/>
      <c r="F73" s="272"/>
      <c r="G73" s="328"/>
      <c r="H73" s="329"/>
    </row>
    <row r="74" spans="2:8" x14ac:dyDescent="0.3">
      <c r="B74" s="271"/>
      <c r="C74" s="266" t="s">
        <v>342</v>
      </c>
      <c r="D74" s="275"/>
      <c r="E74" s="326"/>
      <c r="F74" s="327"/>
      <c r="G74" s="328"/>
      <c r="H74" s="329"/>
    </row>
    <row r="75" spans="2:8" x14ac:dyDescent="0.3">
      <c r="B75" s="271"/>
      <c r="C75" s="267"/>
      <c r="D75" s="273" t="s">
        <v>343</v>
      </c>
      <c r="E75" s="316" t="s">
        <v>344</v>
      </c>
      <c r="F75" s="316"/>
      <c r="G75" s="321">
        <v>500</v>
      </c>
      <c r="H75" s="331"/>
    </row>
    <row r="76" spans="2:8" x14ac:dyDescent="0.3">
      <c r="B76" s="271"/>
      <c r="C76" s="267"/>
      <c r="D76" s="273" t="s">
        <v>345</v>
      </c>
      <c r="E76" s="332" t="s">
        <v>328</v>
      </c>
      <c r="F76" s="332"/>
      <c r="G76" s="333">
        <v>500</v>
      </c>
      <c r="H76" s="334"/>
    </row>
    <row r="77" spans="2:8" x14ac:dyDescent="0.3">
      <c r="B77" s="271"/>
      <c r="C77" s="267"/>
      <c r="D77" s="273" t="s">
        <v>346</v>
      </c>
      <c r="E77" s="316" t="s">
        <v>331</v>
      </c>
      <c r="F77" s="316"/>
      <c r="G77" s="321">
        <v>250</v>
      </c>
      <c r="H77" s="331"/>
    </row>
    <row r="78" spans="2:8" x14ac:dyDescent="0.3">
      <c r="B78" s="271"/>
      <c r="C78" s="267"/>
      <c r="D78" s="273" t="s">
        <v>347</v>
      </c>
      <c r="E78" s="322" t="s">
        <v>331</v>
      </c>
      <c r="F78" s="322"/>
      <c r="G78" s="323">
        <v>250</v>
      </c>
      <c r="H78" s="335"/>
    </row>
    <row r="79" spans="2:8" x14ac:dyDescent="0.3">
      <c r="B79" s="271"/>
      <c r="C79" s="267"/>
      <c r="D79" s="273" t="s">
        <v>348</v>
      </c>
      <c r="E79" s="363" t="s">
        <v>349</v>
      </c>
      <c r="F79" s="363"/>
      <c r="G79" s="363"/>
      <c r="H79" s="364"/>
    </row>
    <row r="80" spans="2:8" x14ac:dyDescent="0.3">
      <c r="B80" s="270"/>
      <c r="C80" s="268"/>
      <c r="D80" s="325"/>
      <c r="E80" s="326"/>
      <c r="F80" s="327"/>
      <c r="G80" s="336"/>
      <c r="H80" s="337"/>
    </row>
    <row r="81" spans="2:8" x14ac:dyDescent="0.3">
      <c r="B81" s="338"/>
      <c r="C81" s="339"/>
      <c r="D81" s="340" t="s">
        <v>350</v>
      </c>
      <c r="E81" s="341"/>
      <c r="F81" s="342"/>
      <c r="G81" s="343"/>
      <c r="H81" s="344"/>
    </row>
    <row r="82" spans="2:8" ht="15" thickBot="1" x14ac:dyDescent="0.35">
      <c r="B82" s="345" t="s">
        <v>351</v>
      </c>
      <c r="C82" s="346"/>
      <c r="D82" s="347"/>
      <c r="E82" s="348"/>
      <c r="F82" s="348"/>
      <c r="G82" s="349"/>
      <c r="H82" s="350">
        <f>SUM(H21,H38,H56)</f>
        <v>90000</v>
      </c>
    </row>
  </sheetData>
  <mergeCells count="8">
    <mergeCell ref="E72:H72"/>
    <mergeCell ref="E79:H79"/>
    <mergeCell ref="B12:D12"/>
    <mergeCell ref="E29:H29"/>
    <mergeCell ref="E30:H30"/>
    <mergeCell ref="E39:H39"/>
    <mergeCell ref="B62:D62"/>
    <mergeCell ref="E71:H71"/>
  </mergeCells>
  <hyperlinks>
    <hyperlink ref="E30" location="'Study Profiles'!A1" display="'Study Profiles'!A1" xr:uid="{87F07DDE-D40E-4401-ACEB-D51B0520BB13}"/>
    <hyperlink ref="E29" location="'Patient Profile'!A1" display="Patient Profile" xr:uid="{B802ED34-72A6-475B-A363-12CD51E730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60</vt:i4>
      </vt:variant>
    </vt:vector>
  </HeadingPairs>
  <TitlesOfParts>
    <vt:vector size="65" baseType="lpstr">
      <vt:lpstr>Study Information</vt:lpstr>
      <vt:lpstr>Biostatistics and Programming</vt:lpstr>
      <vt:lpstr>Clinical Data Management</vt:lpstr>
      <vt:lpstr>Project Management</vt:lpstr>
      <vt:lpstr>CONFORM Informatics</vt:lpstr>
      <vt:lpstr>adam_compl</vt:lpstr>
      <vt:lpstr>adam_dmc_fr</vt:lpstr>
      <vt:lpstr>adam_fr</vt:lpstr>
      <vt:lpstr>adam_simp</vt:lpstr>
      <vt:lpstr>analysis_dur</vt:lpstr>
      <vt:lpstr>auto_queries_complete</vt:lpstr>
      <vt:lpstr>auto_queries_screen_fail</vt:lpstr>
      <vt:lpstr>auto_queries_total</vt:lpstr>
      <vt:lpstr>auto_queries_withdrawn</vt:lpstr>
      <vt:lpstr>close_dur</vt:lpstr>
      <vt:lpstr>crf_pages_complete</vt:lpstr>
      <vt:lpstr>crf_pages_screen_fail</vt:lpstr>
      <vt:lpstr>crf_pages_total</vt:lpstr>
      <vt:lpstr>crf_pages_withdrawn</vt:lpstr>
      <vt:lpstr>data_review_listings</vt:lpstr>
      <vt:lpstr>dsur_report_listings</vt:lpstr>
      <vt:lpstr>dsur_report_tables</vt:lpstr>
      <vt:lpstr>dsur_years</vt:lpstr>
      <vt:lpstr>enroll_dur</vt:lpstr>
      <vt:lpstr>external_data_reconcilation</vt:lpstr>
      <vt:lpstr>investigator_listings</vt:lpstr>
      <vt:lpstr>investigator_tables</vt:lpstr>
      <vt:lpstr>investigator_years</vt:lpstr>
      <vt:lpstr>manual_queries_complete</vt:lpstr>
      <vt:lpstr>manual_queries_total</vt:lpstr>
      <vt:lpstr>manual_queries_withdrawn</vt:lpstr>
      <vt:lpstr>num_complete</vt:lpstr>
      <vt:lpstr>num_countries</vt:lpstr>
      <vt:lpstr>num_data_metrics_report</vt:lpstr>
      <vt:lpstr>num_dmc_meet</vt:lpstr>
      <vt:lpstr>num_external_data_source</vt:lpstr>
      <vt:lpstr>num_lab_panel</vt:lpstr>
      <vt:lpstr>num_local_lab</vt:lpstr>
      <vt:lpstr>num_sae</vt:lpstr>
      <vt:lpstr>num_screen_fail</vt:lpstr>
      <vt:lpstr>num_screened_subj</vt:lpstr>
      <vt:lpstr>num_sites</vt:lpstr>
      <vt:lpstr>num_subj</vt:lpstr>
      <vt:lpstr>num_unique_terms_aemh</vt:lpstr>
      <vt:lpstr>num_unique_terms_cm</vt:lpstr>
      <vt:lpstr>num_withdrawn</vt:lpstr>
      <vt:lpstr>patient_profile</vt:lpstr>
      <vt:lpstr>prog_support_requests</vt:lpstr>
      <vt:lpstr>protocol_deviation_check</vt:lpstr>
      <vt:lpstr>sdtm_dmc_fr</vt:lpstr>
      <vt:lpstr>sdtm_fr</vt:lpstr>
      <vt:lpstr>sdtm_sd</vt:lpstr>
      <vt:lpstr>sdtm_tdd</vt:lpstr>
      <vt:lpstr>start_dur</vt:lpstr>
      <vt:lpstr>stat_support_requests</vt:lpstr>
      <vt:lpstr>subj_dur</vt:lpstr>
      <vt:lpstr>tlf_dmc_fr</vt:lpstr>
      <vt:lpstr>tlf_final_fr</vt:lpstr>
      <vt:lpstr>tlf_final_repeat_figures</vt:lpstr>
      <vt:lpstr>tlf_final_repeat_listings</vt:lpstr>
      <vt:lpstr>tlf_final_repeat_tables</vt:lpstr>
      <vt:lpstr>tlf_final_unique_figures</vt:lpstr>
      <vt:lpstr>tlf_final_unique_listings</vt:lpstr>
      <vt:lpstr>tlf_final_unique_tables</vt:lpstr>
      <vt:lpstr>total_dur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Chen</dc:creator>
  <cp:lastModifiedBy>Michael Chen</cp:lastModifiedBy>
  <dcterms:created xsi:type="dcterms:W3CDTF">2025-07-14T15:18:59Z</dcterms:created>
  <dcterms:modified xsi:type="dcterms:W3CDTF">2025-07-15T19:56:42Z</dcterms:modified>
</cp:coreProperties>
</file>