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_Harhay\Documents\ANOVA\"/>
    </mc:Choice>
  </mc:AlternateContent>
  <xr:revisionPtr revIDLastSave="0" documentId="13_ncr:1_{F2A2FD3E-4EE8-487E-96BD-6549FC26858C}" xr6:coauthVersionLast="47" xr6:coauthVersionMax="47" xr10:uidLastSave="{00000000-0000-0000-0000-000000000000}"/>
  <bookViews>
    <workbookView xWindow="28680" yWindow="-120" windowWidth="29040" windowHeight="15720" activeTab="1" xr2:uid="{D00D56F6-8E88-413C-AD55-AC92F91EE080}"/>
  </bookViews>
  <sheets>
    <sheet name="FIX01_Z4" sheetId="1" r:id="rId1"/>
    <sheet name="Calculations" sheetId="2" r:id="rId2"/>
  </sheets>
  <calcPr calcId="181029"/>
</workbook>
</file>

<file path=xl/calcChain.xml><?xml version="1.0" encoding="utf-8"?>
<calcChain xmlns="http://schemas.openxmlformats.org/spreadsheetml/2006/main">
  <c r="H35" i="2" l="1"/>
  <c r="H36" i="2"/>
  <c r="R11" i="2"/>
  <c r="N11" i="2"/>
  <c r="P11" i="2" s="1"/>
  <c r="I5" i="2" s="1"/>
  <c r="G35" i="2" s="1"/>
  <c r="S4" i="2"/>
  <c r="E12" i="2" s="1"/>
  <c r="S5" i="2"/>
  <c r="E8" i="2" s="1"/>
  <c r="S6" i="2"/>
  <c r="E4" i="2" s="1"/>
  <c r="S7" i="2"/>
  <c r="E10" i="2" s="1"/>
  <c r="S8" i="2"/>
  <c r="E6" i="2" s="1"/>
  <c r="R5" i="2"/>
  <c r="D3" i="2" s="1"/>
  <c r="R6" i="2"/>
  <c r="D9" i="2" s="1"/>
  <c r="R7" i="2"/>
  <c r="D10" i="2" s="1"/>
  <c r="R8" i="2"/>
  <c r="D11" i="2" s="1"/>
  <c r="R4" i="2"/>
  <c r="D2" i="2" s="1"/>
  <c r="O4" i="2"/>
  <c r="N4" i="2"/>
  <c r="D14" i="2" l="1"/>
  <c r="D8" i="2"/>
  <c r="T11" i="2"/>
  <c r="I6" i="2" s="1"/>
  <c r="G36" i="2" s="1"/>
  <c r="D4" i="2"/>
  <c r="D22" i="2"/>
  <c r="E3" i="2"/>
  <c r="E27" i="2"/>
  <c r="D16" i="2"/>
  <c r="E2" i="2"/>
  <c r="E21" i="2"/>
  <c r="E31" i="2"/>
  <c r="D24" i="2"/>
  <c r="D18" i="2"/>
  <c r="E13" i="2"/>
  <c r="E7" i="2"/>
  <c r="E11" i="2"/>
  <c r="D26" i="2"/>
  <c r="D28" i="2"/>
  <c r="E23" i="2"/>
  <c r="E17" i="2"/>
  <c r="D12" i="2"/>
  <c r="D6" i="2"/>
  <c r="D20" i="2"/>
  <c r="E29" i="2"/>
  <c r="E25" i="2"/>
  <c r="E19" i="2"/>
  <c r="E5" i="2"/>
  <c r="D31" i="2"/>
  <c r="D29" i="2"/>
  <c r="D27" i="2"/>
  <c r="D25" i="2"/>
  <c r="D23" i="2"/>
  <c r="D21" i="2"/>
  <c r="D19" i="2"/>
  <c r="D17" i="2"/>
  <c r="D15" i="2"/>
  <c r="D13" i="2"/>
  <c r="D7" i="2"/>
  <c r="D5" i="2"/>
  <c r="D30" i="2"/>
  <c r="E15" i="2"/>
  <c r="E9" i="2"/>
  <c r="E30" i="2"/>
  <c r="E28" i="2"/>
  <c r="E26" i="2"/>
  <c r="E24" i="2"/>
  <c r="E22" i="2"/>
  <c r="E20" i="2"/>
  <c r="E18" i="2"/>
  <c r="E16" i="2"/>
  <c r="E14" i="2"/>
  <c r="W6" i="2"/>
  <c r="W7" i="2"/>
  <c r="V7" i="2"/>
  <c r="V6" i="2"/>
  <c r="V8" i="2"/>
  <c r="W8" i="2"/>
  <c r="W4" i="2"/>
  <c r="V4" i="2"/>
  <c r="V5" i="2"/>
  <c r="W5" i="2"/>
  <c r="J3" i="2" l="1"/>
  <c r="I4" i="2"/>
  <c r="J4" i="2"/>
  <c r="I3" i="2"/>
  <c r="J8" i="2" l="1"/>
  <c r="H34" i="2"/>
  <c r="I8" i="2"/>
  <c r="G34" i="2"/>
  <c r="J7" i="2"/>
  <c r="H37" i="2" s="1"/>
  <c r="H33" i="2"/>
  <c r="I7" i="2"/>
  <c r="G33" i="2"/>
  <c r="I11" i="2"/>
  <c r="I14" i="2" l="1"/>
  <c r="G44" i="2" s="1"/>
  <c r="G41" i="2"/>
  <c r="J10" i="2"/>
  <c r="H38" i="2"/>
  <c r="J9" i="2"/>
  <c r="I9" i="2"/>
  <c r="G37" i="2"/>
  <c r="I10" i="2"/>
  <c r="G38" i="2"/>
  <c r="J11" i="2"/>
  <c r="J13" i="2" l="1"/>
  <c r="H43" i="2" s="1"/>
  <c r="H40" i="2"/>
  <c r="I13" i="2"/>
  <c r="G43" i="2" s="1"/>
  <c r="G40" i="2"/>
  <c r="J14" i="2"/>
  <c r="H44" i="2" s="1"/>
  <c r="H41" i="2"/>
  <c r="I12" i="2"/>
  <c r="G42" i="2" s="1"/>
  <c r="G39" i="2"/>
  <c r="J12" i="2"/>
  <c r="H42" i="2" s="1"/>
  <c r="H39" i="2"/>
</calcChain>
</file>

<file path=xl/sharedStrings.xml><?xml version="1.0" encoding="utf-8"?>
<sst xmlns="http://schemas.openxmlformats.org/spreadsheetml/2006/main" count="146" uniqueCount="61">
  <si>
    <t xml:space="preserve">LineNum </t>
  </si>
  <si>
    <t>Name</t>
  </si>
  <si>
    <t>ReferencedVolume</t>
  </si>
  <si>
    <t>Diff_Pressure</t>
  </si>
  <si>
    <t>Leak_Rate</t>
  </si>
  <si>
    <t>SoftwareRev 5.00</t>
  </si>
  <si>
    <t>Description</t>
  </si>
  <si>
    <t>DUTS 1 TO 5, 5 DUTS</t>
  </si>
  <si>
    <t>Procedure</t>
  </si>
  <si>
    <t>Prm1</t>
  </si>
  <si>
    <t>FIX01</t>
  </si>
  <si>
    <t>Prm2</t>
  </si>
  <si>
    <t>Z4</t>
  </si>
  <si>
    <t>LowLim</t>
  </si>
  <si>
    <t>HighLim</t>
  </si>
  <si>
    <t>Units</t>
  </si>
  <si>
    <t>Percent</t>
  </si>
  <si>
    <t>PSI</t>
  </si>
  <si>
    <t>Sccm</t>
  </si>
  <si>
    <t>Date</t>
  </si>
  <si>
    <t>Time</t>
  </si>
  <si>
    <t>Test Time</t>
  </si>
  <si>
    <t>Well</t>
  </si>
  <si>
    <t>Part</t>
  </si>
  <si>
    <t>Tests Failed</t>
  </si>
  <si>
    <t>MIS#</t>
  </si>
  <si>
    <t>Pass/Fail</t>
  </si>
  <si>
    <t>Fail Test#</t>
  </si>
  <si>
    <t>Right</t>
  </si>
  <si>
    <t>PASS</t>
  </si>
  <si>
    <t>Left</t>
  </si>
  <si>
    <t>SqrSumParts</t>
  </si>
  <si>
    <t>SqrSumRepeat</t>
  </si>
  <si>
    <t>DegFrdParts</t>
  </si>
  <si>
    <t>DegFrdRepeat</t>
  </si>
  <si>
    <t>VarianceParts</t>
  </si>
  <si>
    <t>VarianceRepeat</t>
  </si>
  <si>
    <t>σParts</t>
  </si>
  <si>
    <t>σRepeat</t>
  </si>
  <si>
    <t>σOverall</t>
  </si>
  <si>
    <t>PTRatioParts</t>
  </si>
  <si>
    <t>PTRatioRepeat</t>
  </si>
  <si>
    <t>PTRatioOverall</t>
  </si>
  <si>
    <t>Type</t>
  </si>
  <si>
    <t>AVGT</t>
  </si>
  <si>
    <t>RepeatCount</t>
  </si>
  <si>
    <t>AVGG</t>
  </si>
  <si>
    <t>Pre-SqrSumParts</t>
  </si>
  <si>
    <t>Pre-SqrSumRepeat-Leak</t>
  </si>
  <si>
    <t>Pre-SqrSumRepeat-Diff</t>
  </si>
  <si>
    <t>Parts</t>
  </si>
  <si>
    <t>NumParts</t>
  </si>
  <si>
    <t>DFB</t>
  </si>
  <si>
    <t>DataCount</t>
  </si>
  <si>
    <t>DFW</t>
  </si>
  <si>
    <t>Data</t>
  </si>
  <si>
    <t>HiLim</t>
  </si>
  <si>
    <t>LoLim</t>
  </si>
  <si>
    <t>Difference</t>
  </si>
  <si>
    <t>My Calculated Data</t>
  </si>
  <si>
    <t>SQL Calculated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</si>
</sst>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16" fillId="0" borderId="0" xfId="0" applyFont="1"/>
    <xf numFmtId="0" fontId="0" fillId="0" borderId="10" xfId="0" applyBorder="1"/>
    <xf numFmtId="0" fontId="0" fillId="0" borderId="0" xfId="0" applyBorder="1"/>
    <xf numFmtId="0" fontId="16" fillId="34" borderId="10" xfId="0" applyFont="1" applyFill="1" applyBorder="1"/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E089-9422-4969-B3AC-D1711D9A196A}">
  <dimension ref="A1:L39"/>
  <sheetViews>
    <sheetView workbookViewId="0">
      <selection activeCell="Q15" sqref="Q15"/>
    </sheetView>
  </sheetViews>
  <sheetFormatPr defaultRowHeight="15" x14ac:dyDescent="0.25"/>
  <cols>
    <col min="11" max="11" width="13.140625" bestFit="1" customWidth="1"/>
    <col min="12" max="12" width="10" bestFit="1" customWidth="1"/>
  </cols>
  <sheetData>
    <row r="1" spans="1:12" x14ac:dyDescent="0.25">
      <c r="A1" t="s">
        <v>0</v>
      </c>
      <c r="H1" t="s">
        <v>1</v>
      </c>
      <c r="J1" t="s">
        <v>2</v>
      </c>
      <c r="K1" s="3" t="s">
        <v>3</v>
      </c>
      <c r="L1" s="3" t="s">
        <v>4</v>
      </c>
    </row>
    <row r="2" spans="1:12" x14ac:dyDescent="0.25">
      <c r="A2" t="s">
        <v>5</v>
      </c>
      <c r="H2" t="s">
        <v>6</v>
      </c>
      <c r="J2" t="s">
        <v>7</v>
      </c>
    </row>
    <row r="3" spans="1:12" x14ac:dyDescent="0.25">
      <c r="H3" t="s">
        <v>8</v>
      </c>
    </row>
    <row r="4" spans="1:12" x14ac:dyDescent="0.25">
      <c r="H4" t="s">
        <v>9</v>
      </c>
      <c r="J4" t="s">
        <v>10</v>
      </c>
    </row>
    <row r="5" spans="1:12" x14ac:dyDescent="0.25">
      <c r="H5" t="s">
        <v>11</v>
      </c>
      <c r="J5" t="s">
        <v>12</v>
      </c>
    </row>
    <row r="6" spans="1:12" x14ac:dyDescent="0.25">
      <c r="H6" t="s">
        <v>13</v>
      </c>
      <c r="J6">
        <v>80</v>
      </c>
      <c r="K6">
        <v>4</v>
      </c>
      <c r="L6">
        <v>-1</v>
      </c>
    </row>
    <row r="7" spans="1:12" x14ac:dyDescent="0.25">
      <c r="H7" t="s">
        <v>14</v>
      </c>
      <c r="J7">
        <v>95</v>
      </c>
      <c r="K7">
        <v>7</v>
      </c>
      <c r="L7">
        <v>1</v>
      </c>
    </row>
    <row r="8" spans="1:12" x14ac:dyDescent="0.25">
      <c r="H8" t="s">
        <v>15</v>
      </c>
      <c r="J8" t="s">
        <v>16</v>
      </c>
      <c r="K8" t="s">
        <v>17</v>
      </c>
      <c r="L8" t="s">
        <v>18</v>
      </c>
    </row>
    <row r="9" spans="1:12" x14ac:dyDescent="0.25">
      <c r="A9" t="s">
        <v>19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s="3" t="s">
        <v>25</v>
      </c>
      <c r="H9" t="s">
        <v>26</v>
      </c>
      <c r="I9" t="s">
        <v>27</v>
      </c>
    </row>
    <row r="10" spans="1:12" x14ac:dyDescent="0.25">
      <c r="A10" s="1">
        <v>45840</v>
      </c>
      <c r="B10" s="2">
        <v>2.2476851851851852E-2</v>
      </c>
      <c r="C10">
        <v>21.65</v>
      </c>
      <c r="D10" t="s">
        <v>28</v>
      </c>
      <c r="E10">
        <v>1</v>
      </c>
      <c r="F10">
        <v>0</v>
      </c>
      <c r="G10">
        <v>10001</v>
      </c>
      <c r="H10" t="s">
        <v>29</v>
      </c>
      <c r="J10">
        <v>112.069046</v>
      </c>
      <c r="K10">
        <v>4.9548829999999997</v>
      </c>
      <c r="L10">
        <v>1.9557999999999999E-2</v>
      </c>
    </row>
    <row r="11" spans="1:12" x14ac:dyDescent="0.25">
      <c r="A11" s="1">
        <v>45840</v>
      </c>
      <c r="B11" s="2">
        <v>2.2916666666666665E-2</v>
      </c>
      <c r="C11">
        <v>21.65</v>
      </c>
      <c r="D11" t="s">
        <v>28</v>
      </c>
      <c r="E11">
        <v>2</v>
      </c>
      <c r="F11">
        <v>0</v>
      </c>
      <c r="G11">
        <v>10002</v>
      </c>
      <c r="H11" t="s">
        <v>29</v>
      </c>
      <c r="J11">
        <v>88.406959999999998</v>
      </c>
      <c r="K11">
        <v>5.5750650000000004</v>
      </c>
      <c r="L11">
        <v>1.2293E-2</v>
      </c>
    </row>
    <row r="12" spans="1:12" x14ac:dyDescent="0.25">
      <c r="A12" s="1">
        <v>45840</v>
      </c>
      <c r="B12" s="2">
        <v>2.3391203703703702E-2</v>
      </c>
      <c r="C12">
        <v>21.65</v>
      </c>
      <c r="D12" t="s">
        <v>28</v>
      </c>
      <c r="E12">
        <v>3</v>
      </c>
      <c r="F12">
        <v>0</v>
      </c>
      <c r="G12">
        <v>10003</v>
      </c>
      <c r="H12" t="s">
        <v>29</v>
      </c>
      <c r="J12">
        <v>88.439712999999998</v>
      </c>
      <c r="K12">
        <v>5.5731739999999999</v>
      </c>
      <c r="L12">
        <v>1.2852000000000001E-2</v>
      </c>
    </row>
    <row r="13" spans="1:12" x14ac:dyDescent="0.25">
      <c r="A13" s="1">
        <v>45840</v>
      </c>
      <c r="B13" s="2">
        <v>2.375E-2</v>
      </c>
      <c r="C13">
        <v>21.65</v>
      </c>
      <c r="D13" t="s">
        <v>28</v>
      </c>
      <c r="E13">
        <v>4</v>
      </c>
      <c r="F13">
        <v>0</v>
      </c>
      <c r="G13">
        <v>10004</v>
      </c>
      <c r="H13" t="s">
        <v>29</v>
      </c>
      <c r="J13">
        <v>88.238090999999997</v>
      </c>
      <c r="K13">
        <v>5.5779610000000002</v>
      </c>
      <c r="L13">
        <v>8.9409999999999993E-3</v>
      </c>
    </row>
    <row r="14" spans="1:12" x14ac:dyDescent="0.25">
      <c r="A14" s="1">
        <v>45840</v>
      </c>
      <c r="B14" s="2">
        <v>2.4085648148148148E-2</v>
      </c>
      <c r="C14">
        <v>21.65</v>
      </c>
      <c r="D14" t="s">
        <v>28</v>
      </c>
      <c r="E14">
        <v>5</v>
      </c>
      <c r="F14">
        <v>0</v>
      </c>
      <c r="G14">
        <v>10005</v>
      </c>
      <c r="H14" t="s">
        <v>29</v>
      </c>
      <c r="J14">
        <v>88.130020000000002</v>
      </c>
      <c r="K14">
        <v>5.5816670000000004</v>
      </c>
      <c r="L14">
        <v>6.1469999999999997E-3</v>
      </c>
    </row>
    <row r="15" spans="1:12" x14ac:dyDescent="0.25">
      <c r="A15" s="1">
        <v>45840</v>
      </c>
      <c r="B15" s="2">
        <v>2.4791666666666667E-2</v>
      </c>
      <c r="C15">
        <v>21.65</v>
      </c>
      <c r="D15" t="s">
        <v>28</v>
      </c>
      <c r="E15">
        <v>1</v>
      </c>
      <c r="F15">
        <v>0</v>
      </c>
      <c r="G15">
        <v>10001</v>
      </c>
      <c r="H15" t="s">
        <v>29</v>
      </c>
      <c r="J15">
        <v>111.853172</v>
      </c>
      <c r="K15">
        <v>4.9561400000000004</v>
      </c>
      <c r="L15">
        <v>1.3410999999999999E-2</v>
      </c>
    </row>
    <row r="16" spans="1:12" x14ac:dyDescent="0.25">
      <c r="A16" s="1">
        <v>45840</v>
      </c>
      <c r="B16" s="2">
        <v>2.5173611111111112E-2</v>
      </c>
      <c r="C16">
        <v>21.65</v>
      </c>
      <c r="D16" t="s">
        <v>28</v>
      </c>
      <c r="E16">
        <v>2</v>
      </c>
      <c r="F16">
        <v>0</v>
      </c>
      <c r="G16">
        <v>10002</v>
      </c>
      <c r="H16" t="s">
        <v>29</v>
      </c>
      <c r="J16">
        <v>88.332168999999993</v>
      </c>
      <c r="K16">
        <v>5.5750460000000004</v>
      </c>
      <c r="L16">
        <v>8.9409999999999993E-3</v>
      </c>
    </row>
    <row r="17" spans="1:12" x14ac:dyDescent="0.25">
      <c r="A17" s="1">
        <v>45840</v>
      </c>
      <c r="B17" s="2">
        <v>2.5601851851851851E-2</v>
      </c>
      <c r="C17">
        <v>21.65</v>
      </c>
      <c r="D17" t="s">
        <v>28</v>
      </c>
      <c r="E17">
        <v>3</v>
      </c>
      <c r="F17">
        <v>0</v>
      </c>
      <c r="G17">
        <v>10003</v>
      </c>
      <c r="H17" t="s">
        <v>29</v>
      </c>
      <c r="J17">
        <v>88.175430000000006</v>
      </c>
      <c r="K17">
        <v>5.5796700000000001</v>
      </c>
      <c r="L17">
        <v>8.9409999999999993E-3</v>
      </c>
    </row>
    <row r="18" spans="1:12" x14ac:dyDescent="0.25">
      <c r="A18" s="1">
        <v>45840</v>
      </c>
      <c r="B18" s="2">
        <v>2.5902777777777778E-2</v>
      </c>
      <c r="C18">
        <v>21.65</v>
      </c>
      <c r="D18" t="s">
        <v>28</v>
      </c>
      <c r="E18">
        <v>4</v>
      </c>
      <c r="F18">
        <v>0</v>
      </c>
      <c r="G18">
        <v>10004</v>
      </c>
      <c r="H18" t="s">
        <v>29</v>
      </c>
      <c r="J18">
        <v>88.178595999999999</v>
      </c>
      <c r="K18">
        <v>5.5794319999999997</v>
      </c>
      <c r="L18">
        <v>6.1469999999999997E-3</v>
      </c>
    </row>
    <row r="19" spans="1:12" x14ac:dyDescent="0.25">
      <c r="A19" s="1">
        <v>45840</v>
      </c>
      <c r="B19" s="2">
        <v>2.6203703703703705E-2</v>
      </c>
      <c r="C19">
        <v>21.65</v>
      </c>
      <c r="D19" t="s">
        <v>28</v>
      </c>
      <c r="E19">
        <v>5</v>
      </c>
      <c r="F19">
        <v>0</v>
      </c>
      <c r="G19">
        <v>10005</v>
      </c>
      <c r="H19" t="s">
        <v>29</v>
      </c>
      <c r="J19">
        <v>88.097144999999998</v>
      </c>
      <c r="K19">
        <v>5.5817420000000002</v>
      </c>
      <c r="L19">
        <v>4.47E-3</v>
      </c>
    </row>
    <row r="20" spans="1:12" x14ac:dyDescent="0.25">
      <c r="A20" s="1">
        <v>45840</v>
      </c>
      <c r="B20" s="2">
        <v>2.6643518518518518E-2</v>
      </c>
      <c r="C20">
        <v>21.65</v>
      </c>
      <c r="D20" t="s">
        <v>28</v>
      </c>
      <c r="E20">
        <v>1</v>
      </c>
      <c r="F20">
        <v>0</v>
      </c>
      <c r="G20">
        <v>10001</v>
      </c>
      <c r="H20" t="s">
        <v>29</v>
      </c>
      <c r="J20">
        <v>111.962799</v>
      </c>
      <c r="K20">
        <v>4.9532299999999996</v>
      </c>
      <c r="L20">
        <v>1.2293E-2</v>
      </c>
    </row>
    <row r="21" spans="1:12" x14ac:dyDescent="0.25">
      <c r="A21" s="1">
        <v>45840</v>
      </c>
      <c r="B21" s="2">
        <v>2.6956018518518518E-2</v>
      </c>
      <c r="C21">
        <v>21.65</v>
      </c>
      <c r="D21" t="s">
        <v>28</v>
      </c>
      <c r="E21">
        <v>2</v>
      </c>
      <c r="F21">
        <v>0</v>
      </c>
      <c r="G21">
        <v>10002</v>
      </c>
      <c r="H21" t="s">
        <v>29</v>
      </c>
      <c r="J21">
        <v>88.310539000000006</v>
      </c>
      <c r="K21">
        <v>5.5752459999999999</v>
      </c>
      <c r="L21">
        <v>7.2639999999999996E-3</v>
      </c>
    </row>
    <row r="22" spans="1:12" x14ac:dyDescent="0.25">
      <c r="A22" s="1">
        <v>45840</v>
      </c>
      <c r="B22" s="2">
        <v>2.7245370370370371E-2</v>
      </c>
      <c r="C22">
        <v>21.65</v>
      </c>
      <c r="D22" t="s">
        <v>28</v>
      </c>
      <c r="E22">
        <v>3</v>
      </c>
      <c r="F22">
        <v>0</v>
      </c>
      <c r="G22">
        <v>10003</v>
      </c>
      <c r="H22" t="s">
        <v>29</v>
      </c>
      <c r="J22">
        <v>88.247910000000005</v>
      </c>
      <c r="K22">
        <v>5.5768389999999997</v>
      </c>
      <c r="L22">
        <v>6.7060000000000002E-3</v>
      </c>
    </row>
    <row r="23" spans="1:12" x14ac:dyDescent="0.25">
      <c r="A23" s="1">
        <v>45840</v>
      </c>
      <c r="B23" s="2">
        <v>2.7581018518518519E-2</v>
      </c>
      <c r="C23">
        <v>21.65</v>
      </c>
      <c r="D23" t="s">
        <v>28</v>
      </c>
      <c r="E23">
        <v>4</v>
      </c>
      <c r="F23">
        <v>0</v>
      </c>
      <c r="G23">
        <v>10004</v>
      </c>
      <c r="H23" t="s">
        <v>29</v>
      </c>
      <c r="J23">
        <v>88.234206999999998</v>
      </c>
      <c r="K23">
        <v>5.577388</v>
      </c>
      <c r="L23">
        <v>1.1180000000000001E-3</v>
      </c>
    </row>
    <row r="24" spans="1:12" x14ac:dyDescent="0.25">
      <c r="A24" s="1">
        <v>45840</v>
      </c>
      <c r="B24" s="2">
        <v>2.7881944444444445E-2</v>
      </c>
      <c r="C24">
        <v>21.65</v>
      </c>
      <c r="D24" t="s">
        <v>28</v>
      </c>
      <c r="E24">
        <v>5</v>
      </c>
      <c r="F24">
        <v>0</v>
      </c>
      <c r="G24">
        <v>10005</v>
      </c>
      <c r="H24" t="s">
        <v>29</v>
      </c>
      <c r="J24">
        <v>88.006118999999998</v>
      </c>
      <c r="K24">
        <v>5.5843829999999999</v>
      </c>
      <c r="L24">
        <v>1.676E-3</v>
      </c>
    </row>
    <row r="25" spans="1:12" x14ac:dyDescent="0.25">
      <c r="A25" s="1">
        <v>45840</v>
      </c>
      <c r="B25" s="2">
        <v>2.2476851851851852E-2</v>
      </c>
      <c r="C25">
        <v>21.65</v>
      </c>
      <c r="D25" t="s">
        <v>30</v>
      </c>
      <c r="E25">
        <v>1</v>
      </c>
      <c r="F25">
        <v>0</v>
      </c>
      <c r="G25">
        <v>10001</v>
      </c>
      <c r="H25" t="s">
        <v>29</v>
      </c>
      <c r="J25">
        <v>112.069046</v>
      </c>
      <c r="K25">
        <v>4.9548829999999997</v>
      </c>
      <c r="L25">
        <v>1.9557999999999999E-2</v>
      </c>
    </row>
    <row r="26" spans="1:12" x14ac:dyDescent="0.25">
      <c r="A26" s="1">
        <v>45840</v>
      </c>
      <c r="B26" s="2">
        <v>2.2916666666666665E-2</v>
      </c>
      <c r="C26">
        <v>21.65</v>
      </c>
      <c r="D26" t="s">
        <v>30</v>
      </c>
      <c r="E26">
        <v>2</v>
      </c>
      <c r="F26">
        <v>0</v>
      </c>
      <c r="G26">
        <v>10002</v>
      </c>
      <c r="H26" t="s">
        <v>29</v>
      </c>
      <c r="J26">
        <v>88.406959999999998</v>
      </c>
      <c r="K26">
        <v>5.5750650000000004</v>
      </c>
      <c r="L26">
        <v>1.2293E-2</v>
      </c>
    </row>
    <row r="27" spans="1:12" x14ac:dyDescent="0.25">
      <c r="A27" s="1">
        <v>45840</v>
      </c>
      <c r="B27" s="2">
        <v>2.3391203703703702E-2</v>
      </c>
      <c r="C27">
        <v>21.65</v>
      </c>
      <c r="D27" t="s">
        <v>30</v>
      </c>
      <c r="E27">
        <v>3</v>
      </c>
      <c r="F27">
        <v>0</v>
      </c>
      <c r="G27">
        <v>10003</v>
      </c>
      <c r="H27" t="s">
        <v>29</v>
      </c>
      <c r="J27">
        <v>88.439712999999998</v>
      </c>
      <c r="K27">
        <v>5.5731739999999999</v>
      </c>
      <c r="L27">
        <v>1.2852000000000001E-2</v>
      </c>
    </row>
    <row r="28" spans="1:12" x14ac:dyDescent="0.25">
      <c r="A28" s="1">
        <v>45840</v>
      </c>
      <c r="B28" s="2">
        <v>2.375E-2</v>
      </c>
      <c r="C28">
        <v>21.65</v>
      </c>
      <c r="D28" t="s">
        <v>30</v>
      </c>
      <c r="E28">
        <v>4</v>
      </c>
      <c r="F28">
        <v>0</v>
      </c>
      <c r="G28">
        <v>10004</v>
      </c>
      <c r="H28" t="s">
        <v>29</v>
      </c>
      <c r="J28">
        <v>88.238090999999997</v>
      </c>
      <c r="K28">
        <v>5.5779610000000002</v>
      </c>
      <c r="L28">
        <v>8.9409999999999993E-3</v>
      </c>
    </row>
    <row r="29" spans="1:12" x14ac:dyDescent="0.25">
      <c r="A29" s="1">
        <v>45840</v>
      </c>
      <c r="B29" s="2">
        <v>2.4085648148148148E-2</v>
      </c>
      <c r="C29">
        <v>21.65</v>
      </c>
      <c r="D29" t="s">
        <v>30</v>
      </c>
      <c r="E29">
        <v>5</v>
      </c>
      <c r="F29">
        <v>0</v>
      </c>
      <c r="G29">
        <v>10005</v>
      </c>
      <c r="H29" t="s">
        <v>29</v>
      </c>
      <c r="J29">
        <v>88.130020000000002</v>
      </c>
      <c r="K29">
        <v>5.5816670000000004</v>
      </c>
      <c r="L29">
        <v>6.1469999999999997E-3</v>
      </c>
    </row>
    <row r="30" spans="1:12" x14ac:dyDescent="0.25">
      <c r="A30" s="1">
        <v>45840</v>
      </c>
      <c r="B30" s="2">
        <v>2.4791666666666667E-2</v>
      </c>
      <c r="C30">
        <v>21.65</v>
      </c>
      <c r="D30" t="s">
        <v>30</v>
      </c>
      <c r="E30">
        <v>1</v>
      </c>
      <c r="F30">
        <v>0</v>
      </c>
      <c r="G30">
        <v>10001</v>
      </c>
      <c r="H30" t="s">
        <v>29</v>
      </c>
      <c r="J30">
        <v>111.853172</v>
      </c>
      <c r="K30">
        <v>4.9561400000000004</v>
      </c>
      <c r="L30">
        <v>1.3410999999999999E-2</v>
      </c>
    </row>
    <row r="31" spans="1:12" x14ac:dyDescent="0.25">
      <c r="A31" s="1">
        <v>45840</v>
      </c>
      <c r="B31" s="2">
        <v>2.5173611111111112E-2</v>
      </c>
      <c r="C31">
        <v>21.65</v>
      </c>
      <c r="D31" t="s">
        <v>30</v>
      </c>
      <c r="E31">
        <v>2</v>
      </c>
      <c r="F31">
        <v>0</v>
      </c>
      <c r="G31">
        <v>10002</v>
      </c>
      <c r="H31" t="s">
        <v>29</v>
      </c>
      <c r="J31">
        <v>88.332168999999993</v>
      </c>
      <c r="K31">
        <v>5.5750460000000004</v>
      </c>
      <c r="L31">
        <v>8.9409999999999993E-3</v>
      </c>
    </row>
    <row r="32" spans="1:12" x14ac:dyDescent="0.25">
      <c r="A32" s="1">
        <v>45840</v>
      </c>
      <c r="B32" s="2">
        <v>2.5601851851851851E-2</v>
      </c>
      <c r="C32">
        <v>21.65</v>
      </c>
      <c r="D32" t="s">
        <v>30</v>
      </c>
      <c r="E32">
        <v>3</v>
      </c>
      <c r="F32">
        <v>0</v>
      </c>
      <c r="G32">
        <v>10003</v>
      </c>
      <c r="H32" t="s">
        <v>29</v>
      </c>
      <c r="J32">
        <v>88.175430000000006</v>
      </c>
      <c r="K32">
        <v>5.5796700000000001</v>
      </c>
      <c r="L32">
        <v>8.9409999999999993E-3</v>
      </c>
    </row>
    <row r="33" spans="1:12" x14ac:dyDescent="0.25">
      <c r="A33" s="1">
        <v>45840</v>
      </c>
      <c r="B33" s="2">
        <v>2.5902777777777778E-2</v>
      </c>
      <c r="C33">
        <v>21.65</v>
      </c>
      <c r="D33" t="s">
        <v>30</v>
      </c>
      <c r="E33">
        <v>4</v>
      </c>
      <c r="F33">
        <v>0</v>
      </c>
      <c r="G33">
        <v>10004</v>
      </c>
      <c r="H33" t="s">
        <v>29</v>
      </c>
      <c r="J33">
        <v>88.178595999999999</v>
      </c>
      <c r="K33">
        <v>5.5794319999999997</v>
      </c>
      <c r="L33">
        <v>6.1469999999999997E-3</v>
      </c>
    </row>
    <row r="34" spans="1:12" x14ac:dyDescent="0.25">
      <c r="A34" s="1">
        <v>45840</v>
      </c>
      <c r="B34" s="2">
        <v>2.6203703703703705E-2</v>
      </c>
      <c r="C34">
        <v>21.65</v>
      </c>
      <c r="D34" t="s">
        <v>30</v>
      </c>
      <c r="E34">
        <v>5</v>
      </c>
      <c r="F34">
        <v>0</v>
      </c>
      <c r="G34">
        <v>10005</v>
      </c>
      <c r="H34" t="s">
        <v>29</v>
      </c>
      <c r="J34">
        <v>88.097144999999998</v>
      </c>
      <c r="K34">
        <v>5.5817420000000002</v>
      </c>
      <c r="L34">
        <v>4.47E-3</v>
      </c>
    </row>
    <row r="35" spans="1:12" x14ac:dyDescent="0.25">
      <c r="A35" s="1">
        <v>45840</v>
      </c>
      <c r="B35" s="2">
        <v>2.6643518518518518E-2</v>
      </c>
      <c r="C35">
        <v>21.65</v>
      </c>
      <c r="D35" t="s">
        <v>30</v>
      </c>
      <c r="E35">
        <v>1</v>
      </c>
      <c r="F35">
        <v>0</v>
      </c>
      <c r="G35">
        <v>10001</v>
      </c>
      <c r="H35" t="s">
        <v>29</v>
      </c>
      <c r="J35">
        <v>111.962799</v>
      </c>
      <c r="K35">
        <v>4.9532299999999996</v>
      </c>
      <c r="L35">
        <v>1.2293E-2</v>
      </c>
    </row>
    <row r="36" spans="1:12" x14ac:dyDescent="0.25">
      <c r="A36" s="1">
        <v>45840</v>
      </c>
      <c r="B36" s="2">
        <v>2.6956018518518518E-2</v>
      </c>
      <c r="C36">
        <v>21.65</v>
      </c>
      <c r="D36" t="s">
        <v>30</v>
      </c>
      <c r="E36">
        <v>2</v>
      </c>
      <c r="F36">
        <v>0</v>
      </c>
      <c r="G36">
        <v>10002</v>
      </c>
      <c r="H36" t="s">
        <v>29</v>
      </c>
      <c r="J36">
        <v>88.310539000000006</v>
      </c>
      <c r="K36">
        <v>5.5752459999999999</v>
      </c>
      <c r="L36">
        <v>7.2639999999999996E-3</v>
      </c>
    </row>
    <row r="37" spans="1:12" x14ac:dyDescent="0.25">
      <c r="A37" s="1">
        <v>45840</v>
      </c>
      <c r="B37" s="2">
        <v>2.7245370370370371E-2</v>
      </c>
      <c r="C37">
        <v>21.65</v>
      </c>
      <c r="D37" t="s">
        <v>30</v>
      </c>
      <c r="E37">
        <v>3</v>
      </c>
      <c r="F37">
        <v>0</v>
      </c>
      <c r="G37">
        <v>10003</v>
      </c>
      <c r="H37" t="s">
        <v>29</v>
      </c>
      <c r="J37">
        <v>88.247910000000005</v>
      </c>
      <c r="K37">
        <v>5.5768389999999997</v>
      </c>
      <c r="L37">
        <v>6.7060000000000002E-3</v>
      </c>
    </row>
    <row r="38" spans="1:12" x14ac:dyDescent="0.25">
      <c r="A38" s="1">
        <v>45840</v>
      </c>
      <c r="B38" s="2">
        <v>2.7581018518518519E-2</v>
      </c>
      <c r="C38">
        <v>21.65</v>
      </c>
      <c r="D38" t="s">
        <v>30</v>
      </c>
      <c r="E38">
        <v>4</v>
      </c>
      <c r="F38">
        <v>0</v>
      </c>
      <c r="G38">
        <v>10004</v>
      </c>
      <c r="H38" t="s">
        <v>29</v>
      </c>
      <c r="J38">
        <v>88.234206999999998</v>
      </c>
      <c r="K38">
        <v>5.577388</v>
      </c>
      <c r="L38">
        <v>1.1180000000000001E-3</v>
      </c>
    </row>
    <row r="39" spans="1:12" x14ac:dyDescent="0.25">
      <c r="A39" s="1">
        <v>45840</v>
      </c>
      <c r="B39" s="2">
        <v>2.7881944444444445E-2</v>
      </c>
      <c r="C39">
        <v>21.65</v>
      </c>
      <c r="D39" t="s">
        <v>30</v>
      </c>
      <c r="E39">
        <v>5</v>
      </c>
      <c r="F39">
        <v>0</v>
      </c>
      <c r="G39">
        <v>10005</v>
      </c>
      <c r="H39" t="s">
        <v>29</v>
      </c>
      <c r="J39">
        <v>88.006118999999998</v>
      </c>
      <c r="K39">
        <v>5.5843829999999999</v>
      </c>
      <c r="L39">
        <v>1.676E-3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8D71-CE8E-4157-87AA-3F487E0BD63B}">
  <dimension ref="A1:X44"/>
  <sheetViews>
    <sheetView tabSelected="1" zoomScale="90" zoomScaleNormal="90" workbookViewId="0">
      <selection activeCell="AA10" sqref="AA10"/>
    </sheetView>
  </sheetViews>
  <sheetFormatPr defaultRowHeight="15" outlineLevelCol="1" x14ac:dyDescent="0.25"/>
  <cols>
    <col min="1" max="1" width="11.140625" bestFit="1" customWidth="1"/>
    <col min="2" max="2" width="13.140625" bestFit="1" customWidth="1"/>
    <col min="3" max="3" width="10" bestFit="1" customWidth="1"/>
    <col min="4" max="4" width="22.140625" hidden="1" customWidth="1" outlineLevel="1"/>
    <col min="5" max="5" width="22.85546875" hidden="1" customWidth="1" outlineLevel="1"/>
    <col min="6" max="6" width="10" customWidth="1" collapsed="1"/>
    <col min="7" max="7" width="14.85546875" bestFit="1" customWidth="1"/>
    <col min="8" max="8" width="15.140625" bestFit="1" customWidth="1"/>
    <col min="9" max="9" width="13.140625" bestFit="1" customWidth="1"/>
    <col min="10" max="10" width="12" bestFit="1" customWidth="1"/>
    <col min="11" max="11" width="12" customWidth="1"/>
    <col min="12" max="12" width="16" hidden="1" customWidth="1" outlineLevel="1"/>
    <col min="13" max="14" width="13.140625" hidden="1" customWidth="1" outlineLevel="1"/>
    <col min="15" max="15" width="10" hidden="1" customWidth="1" outlineLevel="1"/>
    <col min="16" max="17" width="9.140625" hidden="1" customWidth="1" outlineLevel="1"/>
    <col min="18" max="18" width="11.140625" hidden="1" customWidth="1" outlineLevel="1"/>
    <col min="19" max="19" width="12" hidden="1" customWidth="1" outlineLevel="1"/>
    <col min="20" max="20" width="9.140625" hidden="1" customWidth="1" outlineLevel="1"/>
    <col min="21" max="21" width="16" hidden="1" customWidth="1" outlineLevel="1"/>
    <col min="22" max="23" width="9.140625" hidden="1" customWidth="1" outlineLevel="1"/>
    <col min="24" max="24" width="9.140625" collapsed="1"/>
  </cols>
  <sheetData>
    <row r="1" spans="1:23" x14ac:dyDescent="0.25">
      <c r="A1" s="7" t="s">
        <v>25</v>
      </c>
      <c r="B1" s="7" t="s">
        <v>3</v>
      </c>
      <c r="C1" s="7" t="s">
        <v>4</v>
      </c>
      <c r="D1" t="s">
        <v>49</v>
      </c>
      <c r="E1" t="s">
        <v>48</v>
      </c>
      <c r="G1" s="4" t="s">
        <v>59</v>
      </c>
    </row>
    <row r="2" spans="1:23" x14ac:dyDescent="0.25">
      <c r="A2" s="5">
        <v>10001</v>
      </c>
      <c r="B2" s="5">
        <v>4.9548829999999997</v>
      </c>
      <c r="C2" s="5">
        <v>1.9557999999999999E-2</v>
      </c>
      <c r="D2">
        <f>POWER(B2-VLOOKUP($A2, $Q$4:$S$8, 2), 2)</f>
        <v>1.7423999999712443E-8</v>
      </c>
      <c r="E2">
        <f>POWER(C2-VLOOKUP($A2, $Q$4:$S$8, 3), 2)</f>
        <v>1.9986860444444439E-5</v>
      </c>
      <c r="G2" s="6"/>
      <c r="H2" s="7" t="s">
        <v>43</v>
      </c>
      <c r="I2" s="7" t="s">
        <v>3</v>
      </c>
      <c r="J2" s="7" t="s">
        <v>4</v>
      </c>
      <c r="L2" t="s">
        <v>45</v>
      </c>
      <c r="N2" t="s">
        <v>44</v>
      </c>
      <c r="Q2" t="s">
        <v>46</v>
      </c>
      <c r="U2" t="s">
        <v>47</v>
      </c>
    </row>
    <row r="3" spans="1:23" x14ac:dyDescent="0.25">
      <c r="A3" s="5">
        <v>10002</v>
      </c>
      <c r="B3" s="5">
        <v>5.5750650000000004</v>
      </c>
      <c r="C3" s="5">
        <v>1.2293E-2</v>
      </c>
      <c r="D3">
        <f>POWER(B3-VLOOKUP($A3, $Q$4:$S$8, 2), 2)</f>
        <v>2.9160000000477989E-9</v>
      </c>
      <c r="E3">
        <f>POWER(C3-VLOOKUP($A3, $Q$4:$S$8, 3), 2)</f>
        <v>7.8045734444444429E-6</v>
      </c>
      <c r="G3" s="7">
        <v>1</v>
      </c>
      <c r="H3" s="7" t="s">
        <v>31</v>
      </c>
      <c r="I3" s="5">
        <f>SUM(V4:V8) * $L$3</f>
        <v>1.8655020551871977</v>
      </c>
      <c r="J3" s="5">
        <f>SUM(W4:W8) * $L$3</f>
        <v>4.4479934746666661E-4</v>
      </c>
      <c r="L3">
        <v>6</v>
      </c>
      <c r="N3" t="s">
        <v>3</v>
      </c>
      <c r="O3" t="s">
        <v>4</v>
      </c>
      <c r="R3" t="s">
        <v>3</v>
      </c>
      <c r="S3" t="s">
        <v>4</v>
      </c>
      <c r="V3" t="s">
        <v>3</v>
      </c>
      <c r="W3" t="s">
        <v>4</v>
      </c>
    </row>
    <row r="4" spans="1:23" x14ac:dyDescent="0.25">
      <c r="A4" s="5">
        <v>10003</v>
      </c>
      <c r="B4" s="5">
        <v>5.5731739999999999</v>
      </c>
      <c r="C4" s="5">
        <v>1.2852000000000001E-2</v>
      </c>
      <c r="D4">
        <f>POWER(B4-VLOOKUP($A4, $Q$4:$S$8, 2), 2)</f>
        <v>1.1471769000006212E-5</v>
      </c>
      <c r="E4">
        <f>POWER(C4-VLOOKUP($A4, $Q$4:$S$8, 3), 2)</f>
        <v>1.1238138777777793E-5</v>
      </c>
      <c r="G4" s="7">
        <v>2</v>
      </c>
      <c r="H4" s="7" t="s">
        <v>32</v>
      </c>
      <c r="I4" s="5">
        <f>SUM(D$2:D$31)</f>
        <v>6.5017166666669972E-5</v>
      </c>
      <c r="J4" s="5">
        <f>SUM(E$2:E$31)</f>
        <v>2.0941633733333328E-4</v>
      </c>
      <c r="N4">
        <f>AVERAGE($B$2:$B$31)</f>
        <v>5.4534577333333329</v>
      </c>
      <c r="O4">
        <f>AVERAGE($C$2:$C$31)</f>
        <v>8.7172000000000031E-3</v>
      </c>
      <c r="Q4">
        <v>10001</v>
      </c>
      <c r="R4">
        <f>AVERAGE(B2,B7,B12,B17,B22,B27)</f>
        <v>4.9547510000000008</v>
      </c>
      <c r="S4">
        <f>AVERAGE(C2,C7,C12,C17,C22,C27)</f>
        <v>1.5087333333333333E-2</v>
      </c>
      <c r="U4">
        <v>10001</v>
      </c>
      <c r="V4">
        <f>POWER(R4-N$4, 2)</f>
        <v>0.24870840587200327</v>
      </c>
      <c r="W4">
        <f>POWER(S4-O$4, 2)</f>
        <v>4.0578598684444396E-5</v>
      </c>
    </row>
    <row r="5" spans="1:23" x14ac:dyDescent="0.25">
      <c r="A5" s="5">
        <v>10004</v>
      </c>
      <c r="B5" s="5">
        <v>5.5779610000000002</v>
      </c>
      <c r="C5" s="5">
        <v>8.9409999999999993E-3</v>
      </c>
      <c r="D5">
        <f>POWER(B5-VLOOKUP($A5, $Q$4:$S$8, 2), 2)</f>
        <v>8.9600444444501812E-8</v>
      </c>
      <c r="E5">
        <f>POWER(C5-VLOOKUP($A5, $Q$4:$S$8, 3), 2)</f>
        <v>1.2524520999999998E-5</v>
      </c>
      <c r="G5" s="7">
        <v>3</v>
      </c>
      <c r="H5" s="7" t="s">
        <v>33</v>
      </c>
      <c r="I5" s="5">
        <f>$P$11</f>
        <v>4</v>
      </c>
      <c r="J5" s="5"/>
      <c r="Q5">
        <v>10002</v>
      </c>
      <c r="R5">
        <f>AVERAGE(B3,B8,B13,B18,B23,B28)</f>
        <v>5.5751190000000008</v>
      </c>
      <c r="S5">
        <f>AVERAGE(C3,C8,C13,C18,C23,C28)</f>
        <v>9.4993333333333336E-3</v>
      </c>
      <c r="U5">
        <v>10002</v>
      </c>
      <c r="V5">
        <f>POWER(R5-N$4, 2)</f>
        <v>1.4801463806938073E-2</v>
      </c>
      <c r="W5">
        <f>POWER(S5-O$4, 2)</f>
        <v>6.1173255111110672E-7</v>
      </c>
    </row>
    <row r="6" spans="1:23" x14ac:dyDescent="0.25">
      <c r="A6" s="5">
        <v>10005</v>
      </c>
      <c r="B6" s="5">
        <v>5.5816670000000004</v>
      </c>
      <c r="C6" s="5">
        <v>6.1469999999999997E-3</v>
      </c>
      <c r="D6">
        <f>POWER(B6-VLOOKUP($A6, $Q$4:$S$8, 2), 2)</f>
        <v>8.655201111101396E-7</v>
      </c>
      <c r="E6">
        <f>POWER(C6-VLOOKUP($A6, $Q$4:$S$8, 3), 2)</f>
        <v>4.1997671111111085E-6</v>
      </c>
      <c r="G6" s="7">
        <v>4</v>
      </c>
      <c r="H6" s="7" t="s">
        <v>34</v>
      </c>
      <c r="I6" s="5">
        <f>$T$11</f>
        <v>25</v>
      </c>
      <c r="J6" s="5"/>
      <c r="Q6">
        <v>10003</v>
      </c>
      <c r="R6">
        <f>AVERAGE(B4,B9,B14,B19,B24,B29)</f>
        <v>5.5765610000000008</v>
      </c>
      <c r="S6">
        <f>AVERAGE(C4,C9,C14,C19,C24,C29)</f>
        <v>9.4996666666666649E-3</v>
      </c>
      <c r="U6">
        <v>10003</v>
      </c>
      <c r="V6">
        <f>POWER(R6-N$4, 2)</f>
        <v>1.5154414264004729E-2</v>
      </c>
      <c r="W6">
        <f>POWER(S6-O$4, 2)</f>
        <v>6.1225408444443695E-7</v>
      </c>
    </row>
    <row r="7" spans="1:23" x14ac:dyDescent="0.25">
      <c r="A7" s="5">
        <v>10001</v>
      </c>
      <c r="B7" s="5">
        <v>4.9561400000000004</v>
      </c>
      <c r="C7" s="5">
        <v>1.3410999999999999E-2</v>
      </c>
      <c r="D7">
        <f>POWER(B7-VLOOKUP($A7, $Q$4:$S$8, 2), 2)</f>
        <v>1.9293209999990012E-6</v>
      </c>
      <c r="E7">
        <f>POWER(C7-VLOOKUP($A7, $Q$4:$S$8, 3), 2)</f>
        <v>2.8100934444444449E-6</v>
      </c>
      <c r="G7" s="7">
        <v>5</v>
      </c>
      <c r="H7" s="7" t="s">
        <v>35</v>
      </c>
      <c r="I7" s="5">
        <f>I3/$I$5</f>
        <v>0.46637551379679942</v>
      </c>
      <c r="J7" s="5">
        <f>J3/$I$5</f>
        <v>1.1119983686666665E-4</v>
      </c>
      <c r="Q7">
        <v>10004</v>
      </c>
      <c r="R7">
        <f>AVERAGE(B5,B10,B15,B20,B25,B30)</f>
        <v>5.5782603333333336</v>
      </c>
      <c r="S7">
        <f>AVERAGE(C5,C10,C15,C20,C25,C30)</f>
        <v>5.4019999999999997E-3</v>
      </c>
      <c r="U7">
        <v>10004</v>
      </c>
      <c r="V7">
        <f>POWER(R7-N$4, 2)</f>
        <v>1.5575688966760162E-2</v>
      </c>
      <c r="W7">
        <f>POWER(S7-O$4, 2)</f>
        <v>1.0990551040000022E-5</v>
      </c>
    </row>
    <row r="8" spans="1:23" x14ac:dyDescent="0.25">
      <c r="A8" s="5">
        <v>10002</v>
      </c>
      <c r="B8" s="5">
        <v>5.5750460000000004</v>
      </c>
      <c r="C8" s="5">
        <v>8.9409999999999993E-3</v>
      </c>
      <c r="D8">
        <f>POWER(B8-VLOOKUP($A8, $Q$4:$S$8, 2), 2)</f>
        <v>5.329000000063339E-9</v>
      </c>
      <c r="E8">
        <f>POWER(C8-VLOOKUP($A8, $Q$4:$S$8, 3), 2)</f>
        <v>3.1173611111111218E-7</v>
      </c>
      <c r="G8" s="7">
        <v>6</v>
      </c>
      <c r="H8" s="7" t="s">
        <v>36</v>
      </c>
      <c r="I8" s="5">
        <f>I4/$I$6</f>
        <v>2.6006866666667988E-6</v>
      </c>
      <c r="J8" s="5">
        <f>J4/$I$6</f>
        <v>8.3766534933333307E-6</v>
      </c>
      <c r="Q8">
        <v>10005</v>
      </c>
      <c r="R8">
        <f>AVERAGE(B6,B11,B16,B21,B26,B31)</f>
        <v>5.5825973333333332</v>
      </c>
      <c r="S8">
        <f>AVERAGE(C6,C11,C16,C21,C26,C31)</f>
        <v>4.097666666666667E-3</v>
      </c>
      <c r="U8">
        <v>10005</v>
      </c>
      <c r="V8">
        <f>POWER(R8-N$4, 2)</f>
        <v>1.6677036288160065E-2</v>
      </c>
      <c r="W8">
        <f>POWER(S8-O$4, 2)</f>
        <v>2.1340088217777802E-5</v>
      </c>
    </row>
    <row r="9" spans="1:23" x14ac:dyDescent="0.25">
      <c r="A9" s="5">
        <v>10003</v>
      </c>
      <c r="B9" s="5">
        <v>5.5796700000000001</v>
      </c>
      <c r="C9" s="5">
        <v>8.9409999999999993E-3</v>
      </c>
      <c r="D9">
        <f>POWER(B9-VLOOKUP($A9, $Q$4:$S$8, 2), 2)</f>
        <v>9.6658809999960339E-6</v>
      </c>
      <c r="E9">
        <f>POWER(C9-VLOOKUP($A9, $Q$4:$S$8, 3), 2)</f>
        <v>3.121084444444433E-7</v>
      </c>
      <c r="G9" s="7">
        <v>7</v>
      </c>
      <c r="H9" s="7" t="s">
        <v>37</v>
      </c>
      <c r="I9" s="5">
        <f>SQRT(I7)</f>
        <v>0.68291691573484947</v>
      </c>
      <c r="J9" s="5">
        <f>SQRT(J7)</f>
        <v>1.0545133326168363E-2</v>
      </c>
    </row>
    <row r="10" spans="1:23" x14ac:dyDescent="0.25">
      <c r="A10" s="5">
        <v>10004</v>
      </c>
      <c r="B10" s="5">
        <v>5.5794319999999997</v>
      </c>
      <c r="C10" s="5">
        <v>6.1469999999999997E-3</v>
      </c>
      <c r="D10">
        <f>POWER(B10-VLOOKUP($A10, $Q$4:$S$8, 2), 2)</f>
        <v>1.3728027777765128E-6</v>
      </c>
      <c r="E10">
        <f>POWER(C10-VLOOKUP($A10, $Q$4:$S$8, 3), 2)</f>
        <v>5.5502500000000003E-7</v>
      </c>
      <c r="G10" s="7">
        <v>8</v>
      </c>
      <c r="H10" s="7" t="s">
        <v>38</v>
      </c>
      <c r="I10" s="5">
        <f>SQRT(I8)</f>
        <v>1.6126644618973901E-3</v>
      </c>
      <c r="J10" s="5">
        <f>SQRT(J8)</f>
        <v>2.8942448917348598E-3</v>
      </c>
      <c r="L10" t="s">
        <v>50</v>
      </c>
      <c r="N10" t="s">
        <v>51</v>
      </c>
      <c r="P10" t="s">
        <v>52</v>
      </c>
      <c r="R10" t="s">
        <v>53</v>
      </c>
      <c r="T10" t="s">
        <v>54</v>
      </c>
    </row>
    <row r="11" spans="1:23" x14ac:dyDescent="0.25">
      <c r="A11" s="5">
        <v>10005</v>
      </c>
      <c r="B11" s="5">
        <v>5.5817420000000002</v>
      </c>
      <c r="C11" s="5">
        <v>4.47E-3</v>
      </c>
      <c r="D11">
        <f>POWER(B11-VLOOKUP($A11, $Q$4:$S$8, 2), 2)</f>
        <v>7.315951111105169E-7</v>
      </c>
      <c r="E11">
        <f>POWER(C11-VLOOKUP($A11, $Q$4:$S$8, 3), 2)</f>
        <v>1.3863211111111087E-7</v>
      </c>
      <c r="G11" s="7">
        <v>9</v>
      </c>
      <c r="H11" s="7" t="s">
        <v>39</v>
      </c>
      <c r="I11" s="5">
        <f>SQRT(SUM(I7:I8))</f>
        <v>0.68291881983400204</v>
      </c>
      <c r="J11" s="5">
        <f>SQRT(SUM(J7:J8))</f>
        <v>1.0935103582499802E-2</v>
      </c>
      <c r="L11">
        <v>10001</v>
      </c>
      <c r="N11">
        <f>COUNT(L11:L15)</f>
        <v>5</v>
      </c>
      <c r="P11">
        <f>IF($N$11 &gt; 0, $N$11-1, 0)</f>
        <v>4</v>
      </c>
      <c r="R11">
        <f>COUNT($A$2:$A$31)</f>
        <v>30</v>
      </c>
      <c r="T11">
        <f>$R$11-$N$11</f>
        <v>25</v>
      </c>
    </row>
    <row r="12" spans="1:23" x14ac:dyDescent="0.25">
      <c r="A12" s="5">
        <v>10001</v>
      </c>
      <c r="B12" s="5">
        <v>4.9532299999999996</v>
      </c>
      <c r="C12" s="5">
        <v>1.2293E-2</v>
      </c>
      <c r="D12">
        <f>POWER(B12-VLOOKUP($A12, $Q$4:$S$8, 2), 2)</f>
        <v>2.3134410000036984E-6</v>
      </c>
      <c r="E12">
        <f>POWER(C12-VLOOKUP($A12, $Q$4:$S$8, 3), 2)</f>
        <v>7.808298777777774E-6</v>
      </c>
      <c r="G12" s="7">
        <v>10</v>
      </c>
      <c r="H12" s="7" t="s">
        <v>40</v>
      </c>
      <c r="I12" s="5">
        <f>I9*6/($B$34-$C$34)</f>
        <v>1.3658338314696989</v>
      </c>
      <c r="J12" s="5">
        <f>J9*6/($B$35-$C$35)</f>
        <v>3.1635399978505091E-2</v>
      </c>
      <c r="L12">
        <v>10002</v>
      </c>
    </row>
    <row r="13" spans="1:23" x14ac:dyDescent="0.25">
      <c r="A13" s="5">
        <v>10002</v>
      </c>
      <c r="B13" s="5">
        <v>5.5752459999999999</v>
      </c>
      <c r="C13" s="5">
        <v>7.2639999999999996E-3</v>
      </c>
      <c r="D13">
        <f>POWER(B13-VLOOKUP($A13, $Q$4:$S$8, 2), 2)</f>
        <v>1.6128999999771415E-8</v>
      </c>
      <c r="E13">
        <f>POWER(C13-VLOOKUP($A13, $Q$4:$S$8, 3), 2)</f>
        <v>4.996715111111114E-6</v>
      </c>
      <c r="G13" s="7">
        <v>11</v>
      </c>
      <c r="H13" s="7" t="s">
        <v>41</v>
      </c>
      <c r="I13" s="5">
        <f>I10*6/($B$34-$C$34)</f>
        <v>3.2253289237947802E-3</v>
      </c>
      <c r="J13" s="5">
        <f>J10*6/($B$35-$C$35)</f>
        <v>8.682734675204579E-3</v>
      </c>
      <c r="L13">
        <v>10003</v>
      </c>
    </row>
    <row r="14" spans="1:23" x14ac:dyDescent="0.25">
      <c r="A14" s="5">
        <v>10003</v>
      </c>
      <c r="B14" s="5">
        <v>5.5768389999999997</v>
      </c>
      <c r="C14" s="5">
        <v>6.7060000000000002E-3</v>
      </c>
      <c r="D14">
        <f>POWER(B14-VLOOKUP($A14, $Q$4:$S$8, 2), 2)</f>
        <v>7.7283999999382982E-8</v>
      </c>
      <c r="E14">
        <f>POWER(C14-VLOOKUP($A14, $Q$4:$S$8, 3), 2)</f>
        <v>7.8045734444444344E-6</v>
      </c>
      <c r="G14" s="7">
        <v>12</v>
      </c>
      <c r="H14" s="7" t="s">
        <v>42</v>
      </c>
      <c r="I14" s="5">
        <f>I11*6/($B$34-$C$34)</f>
        <v>1.3658376396680041</v>
      </c>
      <c r="J14" s="5">
        <f>J11*6/($B$35-$C$35)</f>
        <v>3.2805310747499407E-2</v>
      </c>
      <c r="L14">
        <v>10004</v>
      </c>
    </row>
    <row r="15" spans="1:23" x14ac:dyDescent="0.25">
      <c r="A15" s="5">
        <v>10004</v>
      </c>
      <c r="B15" s="5">
        <v>5.577388</v>
      </c>
      <c r="C15" s="5">
        <v>1.1180000000000001E-3</v>
      </c>
      <c r="D15">
        <f>POWER(B15-VLOOKUP($A15, $Q$4:$S$8, 2), 2)</f>
        <v>7.60965444444885E-7</v>
      </c>
      <c r="E15">
        <f>POWER(C15-VLOOKUP($A15, $Q$4:$S$8, 3), 2)</f>
        <v>1.8352655999999998E-5</v>
      </c>
      <c r="L15">
        <v>10005</v>
      </c>
    </row>
    <row r="16" spans="1:23" x14ac:dyDescent="0.25">
      <c r="A16" s="5">
        <v>10005</v>
      </c>
      <c r="B16" s="5">
        <v>5.5843829999999999</v>
      </c>
      <c r="C16" s="5">
        <v>1.676E-3</v>
      </c>
      <c r="D16">
        <f>POWER(B16-VLOOKUP($A16, $Q$4:$S$8, 2), 2)</f>
        <v>3.1886054444445111E-6</v>
      </c>
      <c r="E16">
        <f>POWER(C16-VLOOKUP($A16, $Q$4:$S$8, 3), 2)</f>
        <v>5.8644694444444459E-6</v>
      </c>
      <c r="G16" s="4" t="s">
        <v>60</v>
      </c>
      <c r="H16" s="4"/>
      <c r="I16" s="4"/>
    </row>
    <row r="17" spans="1:10" x14ac:dyDescent="0.25">
      <c r="A17" s="5">
        <v>10001</v>
      </c>
      <c r="B17" s="5">
        <v>4.9548829999999997</v>
      </c>
      <c r="C17" s="5">
        <v>1.9557999999999999E-2</v>
      </c>
      <c r="D17">
        <f>POWER(B17-VLOOKUP($A17, $Q$4:$S$8, 2), 2)</f>
        <v>1.7423999999712443E-8</v>
      </c>
      <c r="E17">
        <f>POWER(C17-VLOOKUP($A17, $Q$4:$S$8, 3), 2)</f>
        <v>1.9986860444444439E-5</v>
      </c>
      <c r="G17" s="6"/>
      <c r="H17" s="7" t="s">
        <v>43</v>
      </c>
      <c r="I17" s="7" t="s">
        <v>3</v>
      </c>
      <c r="J17" s="7" t="s">
        <v>4</v>
      </c>
    </row>
    <row r="18" spans="1:10" x14ac:dyDescent="0.25">
      <c r="A18" s="5">
        <v>10002</v>
      </c>
      <c r="B18" s="5">
        <v>5.5750650000000004</v>
      </c>
      <c r="C18" s="5">
        <v>1.2293E-2</v>
      </c>
      <c r="D18">
        <f>POWER(B18-VLOOKUP($A18, $Q$4:$S$8, 2), 2)</f>
        <v>2.9160000000477989E-9</v>
      </c>
      <c r="E18">
        <f>POWER(C18-VLOOKUP($A18, $Q$4:$S$8, 3), 2)</f>
        <v>7.8045734444444429E-6</v>
      </c>
      <c r="G18" s="7">
        <v>1</v>
      </c>
      <c r="H18" s="7" t="s">
        <v>31</v>
      </c>
      <c r="I18" s="5">
        <v>1.8655020551871999</v>
      </c>
      <c r="J18" s="5">
        <v>4.4479934746666699E-4</v>
      </c>
    </row>
    <row r="19" spans="1:10" x14ac:dyDescent="0.25">
      <c r="A19" s="5">
        <v>10003</v>
      </c>
      <c r="B19" s="5">
        <v>5.5731739999999999</v>
      </c>
      <c r="C19" s="5">
        <v>1.2852000000000001E-2</v>
      </c>
      <c r="D19">
        <f>POWER(B19-VLOOKUP($A19, $Q$4:$S$8, 2), 2)</f>
        <v>1.1471769000006212E-5</v>
      </c>
      <c r="E19">
        <f>POWER(C19-VLOOKUP($A19, $Q$4:$S$8, 3), 2)</f>
        <v>1.1238138777777793E-5</v>
      </c>
      <c r="G19" s="7">
        <v>2</v>
      </c>
      <c r="H19" s="7" t="s">
        <v>32</v>
      </c>
      <c r="I19" s="8">
        <v>6.5017166666669999E-5</v>
      </c>
      <c r="J19" s="5">
        <v>2.0941633733333301E-4</v>
      </c>
    </row>
    <row r="20" spans="1:10" x14ac:dyDescent="0.25">
      <c r="A20" s="5">
        <v>10004</v>
      </c>
      <c r="B20" s="5">
        <v>5.5779610000000002</v>
      </c>
      <c r="C20" s="5">
        <v>8.9409999999999993E-3</v>
      </c>
      <c r="D20">
        <f>POWER(B20-VLOOKUP($A20, $Q$4:$S$8, 2), 2)</f>
        <v>8.9600444444501812E-8</v>
      </c>
      <c r="E20">
        <f>POWER(C20-VLOOKUP($A20, $Q$4:$S$8, 3), 2)</f>
        <v>1.2524520999999998E-5</v>
      </c>
      <c r="G20" s="7">
        <v>3</v>
      </c>
      <c r="H20" s="7" t="s">
        <v>33</v>
      </c>
      <c r="I20" s="5">
        <v>4</v>
      </c>
      <c r="J20" s="5"/>
    </row>
    <row r="21" spans="1:10" x14ac:dyDescent="0.25">
      <c r="A21" s="5">
        <v>10005</v>
      </c>
      <c r="B21" s="5">
        <v>5.5816670000000004</v>
      </c>
      <c r="C21" s="5">
        <v>6.1469999999999997E-3</v>
      </c>
      <c r="D21">
        <f>POWER(B21-VLOOKUP($A21, $Q$4:$S$8, 2), 2)</f>
        <v>8.655201111101396E-7</v>
      </c>
      <c r="E21">
        <f>POWER(C21-VLOOKUP($A21, $Q$4:$S$8, 3), 2)</f>
        <v>4.1997671111111085E-6</v>
      </c>
      <c r="G21" s="7">
        <v>4</v>
      </c>
      <c r="H21" s="7" t="s">
        <v>34</v>
      </c>
      <c r="I21" s="5">
        <v>25</v>
      </c>
      <c r="J21" s="5"/>
    </row>
    <row r="22" spans="1:10" x14ac:dyDescent="0.25">
      <c r="A22" s="5">
        <v>10001</v>
      </c>
      <c r="B22" s="5">
        <v>4.9561400000000004</v>
      </c>
      <c r="C22" s="5">
        <v>1.3410999999999999E-2</v>
      </c>
      <c r="D22">
        <f>POWER(B22-VLOOKUP($A22, $Q$4:$S$8, 2), 2)</f>
        <v>1.9293209999990012E-6</v>
      </c>
      <c r="E22">
        <f>POWER(C22-VLOOKUP($A22, $Q$4:$S$8, 3), 2)</f>
        <v>2.8100934444444449E-6</v>
      </c>
      <c r="G22" s="7">
        <v>5</v>
      </c>
      <c r="H22" s="7" t="s">
        <v>35</v>
      </c>
      <c r="I22" s="5">
        <v>0.46637551379679998</v>
      </c>
      <c r="J22" s="5">
        <v>1.1119983686666701E-4</v>
      </c>
    </row>
    <row r="23" spans="1:10" x14ac:dyDescent="0.25">
      <c r="A23" s="5">
        <v>10002</v>
      </c>
      <c r="B23" s="5">
        <v>5.5750460000000004</v>
      </c>
      <c r="C23" s="5">
        <v>8.9409999999999993E-3</v>
      </c>
      <c r="D23">
        <f>POWER(B23-VLOOKUP($A23, $Q$4:$S$8, 2), 2)</f>
        <v>5.329000000063339E-9</v>
      </c>
      <c r="E23">
        <f>POWER(C23-VLOOKUP($A23, $Q$4:$S$8, 3), 2)</f>
        <v>3.1173611111111218E-7</v>
      </c>
      <c r="G23" s="7">
        <v>6</v>
      </c>
      <c r="H23" s="7" t="s">
        <v>36</v>
      </c>
      <c r="I23" s="8">
        <v>2.6006866666668001E-6</v>
      </c>
      <c r="J23" s="8">
        <v>8.3766534933333307E-6</v>
      </c>
    </row>
    <row r="24" spans="1:10" x14ac:dyDescent="0.25">
      <c r="A24" s="5">
        <v>10003</v>
      </c>
      <c r="B24" s="5">
        <v>5.5796700000000001</v>
      </c>
      <c r="C24" s="5">
        <v>8.9409999999999993E-3</v>
      </c>
      <c r="D24">
        <f>POWER(B24-VLOOKUP($A24, $Q$4:$S$8, 2), 2)</f>
        <v>9.6658809999960339E-6</v>
      </c>
      <c r="E24">
        <f>POWER(C24-VLOOKUP($A24, $Q$4:$S$8, 3), 2)</f>
        <v>3.121084444444433E-7</v>
      </c>
      <c r="G24" s="7">
        <v>7</v>
      </c>
      <c r="H24" s="7" t="s">
        <v>37</v>
      </c>
      <c r="I24" s="5">
        <v>0.68291691573485003</v>
      </c>
      <c r="J24" s="5">
        <v>1.05451333261684E-2</v>
      </c>
    </row>
    <row r="25" spans="1:10" x14ac:dyDescent="0.25">
      <c r="A25" s="5">
        <v>10004</v>
      </c>
      <c r="B25" s="5">
        <v>5.5794319999999997</v>
      </c>
      <c r="C25" s="5">
        <v>6.1469999999999997E-3</v>
      </c>
      <c r="D25">
        <f>POWER(B25-VLOOKUP($A25, $Q$4:$S$8, 2), 2)</f>
        <v>1.3728027777765128E-6</v>
      </c>
      <c r="E25">
        <f>POWER(C25-VLOOKUP($A25, $Q$4:$S$8, 3), 2)</f>
        <v>5.5502500000000003E-7</v>
      </c>
      <c r="G25" s="7">
        <v>8</v>
      </c>
      <c r="H25" s="7" t="s">
        <v>38</v>
      </c>
      <c r="I25" s="5">
        <v>1.6126644618973899E-3</v>
      </c>
      <c r="J25" s="5">
        <v>2.8942448917348598E-3</v>
      </c>
    </row>
    <row r="26" spans="1:10" x14ac:dyDescent="0.25">
      <c r="A26" s="5">
        <v>10005</v>
      </c>
      <c r="B26" s="5">
        <v>5.5817420000000002</v>
      </c>
      <c r="C26" s="5">
        <v>4.47E-3</v>
      </c>
      <c r="D26">
        <f>POWER(B26-VLOOKUP($A26, $Q$4:$S$8, 2), 2)</f>
        <v>7.315951111105169E-7</v>
      </c>
      <c r="E26">
        <f>POWER(C26-VLOOKUP($A26, $Q$4:$S$8, 3), 2)</f>
        <v>1.3863211111111087E-7</v>
      </c>
      <c r="G26" s="7">
        <v>9</v>
      </c>
      <c r="H26" s="7" t="s">
        <v>39</v>
      </c>
      <c r="I26" s="5">
        <v>0.68291881983400304</v>
      </c>
      <c r="J26" s="5">
        <v>1.09351035824998E-2</v>
      </c>
    </row>
    <row r="27" spans="1:10" x14ac:dyDescent="0.25">
      <c r="A27" s="5">
        <v>10001</v>
      </c>
      <c r="B27" s="5">
        <v>4.9532299999999996</v>
      </c>
      <c r="C27" s="5">
        <v>1.2293E-2</v>
      </c>
      <c r="D27">
        <f>POWER(B27-VLOOKUP($A27, $Q$4:$S$8, 2), 2)</f>
        <v>2.3134410000036984E-6</v>
      </c>
      <c r="E27">
        <f>POWER(C27-VLOOKUP($A27, $Q$4:$S$8, 3), 2)</f>
        <v>7.808298777777774E-6</v>
      </c>
      <c r="G27" s="7">
        <v>10</v>
      </c>
      <c r="H27" s="7" t="s">
        <v>40</v>
      </c>
      <c r="I27" s="5">
        <v>1.3658338314697001</v>
      </c>
      <c r="J27" s="5">
        <v>3.1635399978505098E-2</v>
      </c>
    </row>
    <row r="28" spans="1:10" x14ac:dyDescent="0.25">
      <c r="A28" s="5">
        <v>10002</v>
      </c>
      <c r="B28" s="5">
        <v>5.5752459999999999</v>
      </c>
      <c r="C28" s="5">
        <v>7.2639999999999996E-3</v>
      </c>
      <c r="D28">
        <f>POWER(B28-VLOOKUP($A28, $Q$4:$S$8, 2), 2)</f>
        <v>1.6128999999771415E-8</v>
      </c>
      <c r="E28">
        <f>POWER(C28-VLOOKUP($A28, $Q$4:$S$8, 3), 2)</f>
        <v>4.996715111111114E-6</v>
      </c>
      <c r="G28" s="7">
        <v>11</v>
      </c>
      <c r="H28" s="7" t="s">
        <v>41</v>
      </c>
      <c r="I28" s="5">
        <v>3.2253289237947798E-3</v>
      </c>
      <c r="J28" s="5">
        <v>8.6827346752045807E-3</v>
      </c>
    </row>
    <row r="29" spans="1:10" x14ac:dyDescent="0.25">
      <c r="A29" s="5">
        <v>10003</v>
      </c>
      <c r="B29" s="5">
        <v>5.5768389999999997</v>
      </c>
      <c r="C29" s="5">
        <v>6.7060000000000002E-3</v>
      </c>
      <c r="D29">
        <f>POWER(B29-VLOOKUP($A29, $Q$4:$S$8, 2), 2)</f>
        <v>7.7283999999382982E-8</v>
      </c>
      <c r="E29">
        <f>POWER(C29-VLOOKUP($A29, $Q$4:$S$8, 3), 2)</f>
        <v>7.8045734444444344E-6</v>
      </c>
      <c r="G29" s="7">
        <v>12</v>
      </c>
      <c r="H29" s="7" t="s">
        <v>42</v>
      </c>
      <c r="I29" s="5">
        <v>1.3658376396680101</v>
      </c>
      <c r="J29" s="5">
        <v>3.28053107474994E-2</v>
      </c>
    </row>
    <row r="30" spans="1:10" x14ac:dyDescent="0.25">
      <c r="A30" s="5">
        <v>10004</v>
      </c>
      <c r="B30" s="5">
        <v>5.577388</v>
      </c>
      <c r="C30" s="5">
        <v>1.1180000000000001E-3</v>
      </c>
      <c r="D30">
        <f>POWER(B30-VLOOKUP($A30, $Q$4:$S$8, 2), 2)</f>
        <v>7.60965444444885E-7</v>
      </c>
      <c r="E30">
        <f>POWER(C30-VLOOKUP($A30, $Q$4:$S$8, 3), 2)</f>
        <v>1.8352655999999998E-5</v>
      </c>
    </row>
    <row r="31" spans="1:10" x14ac:dyDescent="0.25">
      <c r="A31" s="5">
        <v>10005</v>
      </c>
      <c r="B31" s="5">
        <v>5.5843829999999999</v>
      </c>
      <c r="C31" s="5">
        <v>1.676E-3</v>
      </c>
      <c r="D31">
        <f>POWER(B31-VLOOKUP($A31, $Q$4:$S$8, 2), 2)</f>
        <v>3.1886054444445111E-6</v>
      </c>
      <c r="E31">
        <f>POWER(C31-VLOOKUP($A31, $Q$4:$S$8, 3), 2)</f>
        <v>5.8644694444444459E-6</v>
      </c>
      <c r="G31" s="4" t="s">
        <v>58</v>
      </c>
    </row>
    <row r="32" spans="1:10" x14ac:dyDescent="0.25">
      <c r="G32" s="7" t="s">
        <v>3</v>
      </c>
      <c r="H32" s="7" t="s">
        <v>4</v>
      </c>
    </row>
    <row r="33" spans="1:8" x14ac:dyDescent="0.25">
      <c r="A33" s="7" t="s">
        <v>55</v>
      </c>
      <c r="B33" s="7" t="s">
        <v>56</v>
      </c>
      <c r="C33" s="7" t="s">
        <v>57</v>
      </c>
      <c r="G33" s="5">
        <f>I3-I18</f>
        <v>-2.2204460492503131E-15</v>
      </c>
      <c r="H33" s="5">
        <f>J3-J18</f>
        <v>0</v>
      </c>
    </row>
    <row r="34" spans="1:8" x14ac:dyDescent="0.25">
      <c r="A34" s="5">
        <v>1</v>
      </c>
      <c r="B34" s="5">
        <v>7</v>
      </c>
      <c r="C34" s="5">
        <v>4</v>
      </c>
      <c r="G34" s="5">
        <f>I4-I19</f>
        <v>0</v>
      </c>
      <c r="H34" s="5">
        <f>J4-J19</f>
        <v>2.7105054312137611E-19</v>
      </c>
    </row>
    <row r="35" spans="1:8" x14ac:dyDescent="0.25">
      <c r="A35" s="5">
        <v>2</v>
      </c>
      <c r="B35" s="5">
        <v>1</v>
      </c>
      <c r="C35" s="5">
        <v>-1</v>
      </c>
      <c r="G35" s="5">
        <f>I5-I20</f>
        <v>0</v>
      </c>
      <c r="H35" s="5">
        <f>J5-J20</f>
        <v>0</v>
      </c>
    </row>
    <row r="36" spans="1:8" x14ac:dyDescent="0.25">
      <c r="G36" s="5">
        <f>I6-I21</f>
        <v>0</v>
      </c>
      <c r="H36" s="5">
        <f>J6-J21</f>
        <v>0</v>
      </c>
    </row>
    <row r="37" spans="1:8" x14ac:dyDescent="0.25">
      <c r="G37" s="5">
        <f>I7-I22</f>
        <v>-5.5511151231257827E-16</v>
      </c>
      <c r="H37" s="5">
        <f>J7-J22</f>
        <v>-3.5236570605778894E-19</v>
      </c>
    </row>
    <row r="38" spans="1:8" x14ac:dyDescent="0.25">
      <c r="G38" s="5">
        <f>I8-I23</f>
        <v>0</v>
      </c>
      <c r="H38" s="5">
        <f>J8-J23</f>
        <v>0</v>
      </c>
    </row>
    <row r="39" spans="1:8" x14ac:dyDescent="0.25">
      <c r="G39" s="5">
        <f>I9-I24</f>
        <v>0</v>
      </c>
      <c r="H39" s="5">
        <f>J9-J24</f>
        <v>-3.6429192995512949E-17</v>
      </c>
    </row>
    <row r="40" spans="1:8" x14ac:dyDescent="0.25">
      <c r="G40" s="5">
        <f>I10-I25</f>
        <v>0</v>
      </c>
      <c r="H40" s="5">
        <f>J10-J25</f>
        <v>0</v>
      </c>
    </row>
    <row r="41" spans="1:8" x14ac:dyDescent="0.25">
      <c r="G41" s="5">
        <f>I11-I26</f>
        <v>-9.9920072216264089E-16</v>
      </c>
      <c r="H41" s="5">
        <f>J11-J26</f>
        <v>0</v>
      </c>
    </row>
    <row r="42" spans="1:8" x14ac:dyDescent="0.25">
      <c r="G42" s="5">
        <f>I12-I27</f>
        <v>0</v>
      </c>
      <c r="H42" s="5">
        <f>J12-J27</f>
        <v>0</v>
      </c>
    </row>
    <row r="43" spans="1:8" x14ac:dyDescent="0.25">
      <c r="G43" s="5">
        <f>I13-I28</f>
        <v>0</v>
      </c>
      <c r="H43" s="5">
        <f>J13-J28</f>
        <v>0</v>
      </c>
    </row>
    <row r="44" spans="1:8" x14ac:dyDescent="0.25">
      <c r="G44" s="5">
        <f>I14-I29</f>
        <v>-5.9952043329758453E-15</v>
      </c>
      <c r="H44" s="5">
        <f>J14-J29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FIX01_Z4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Harhay</dc:creator>
  <cp:lastModifiedBy>Michael Harhay</cp:lastModifiedBy>
  <dcterms:created xsi:type="dcterms:W3CDTF">2025-07-08T18:32:50Z</dcterms:created>
  <dcterms:modified xsi:type="dcterms:W3CDTF">2025-07-08T20:44:29Z</dcterms:modified>
</cp:coreProperties>
</file>