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6" sheetId="1" r:id="rId3"/>
    <sheet state="visible" name="2025" sheetId="2" r:id="rId4"/>
    <sheet state="visible" name="24" sheetId="3" r:id="rId5"/>
    <sheet state="visible" name="23" sheetId="4" r:id="rId6"/>
    <sheet state="visible" name="22" sheetId="5" r:id="rId7"/>
    <sheet state="visible" name="21" sheetId="6" r:id="rId8"/>
    <sheet state="visible" name="20" sheetId="7" r:id="rId9"/>
    <sheet state="visible" name="19" sheetId="8" r:id="rId10"/>
    <sheet state="visible" name="18" sheetId="9" r:id="rId11"/>
    <sheet state="visible" name="17" sheetId="10" r:id="rId12"/>
    <sheet state="visible" name="16" sheetId="11" r:id="rId13"/>
    <sheet state="visible" name="15" sheetId="12" r:id="rId14"/>
    <sheet state="visible" name="14" sheetId="13" r:id="rId15"/>
    <sheet state="visible" name="13" sheetId="14" r:id="rId16"/>
    <sheet state="visible" name="12" sheetId="15" r:id="rId17"/>
    <sheet state="visible" name="11" sheetId="16" r:id="rId18"/>
    <sheet state="visible" name="10" sheetId="17" r:id="rId19"/>
    <sheet state="visible" name="09" sheetId="18" r:id="rId20"/>
    <sheet state="visible" name="08" sheetId="19" r:id="rId21"/>
    <sheet state="visible" name="07" sheetId="20" r:id="rId22"/>
    <sheet state="visible" name="06" sheetId="21" r:id="rId23"/>
    <sheet state="visible" name="05" sheetId="22" r:id="rId24"/>
    <sheet state="visible" name="04" sheetId="23" r:id="rId25"/>
    <sheet state="visible" name="03" sheetId="24" r:id="rId26"/>
    <sheet state="visible" name="02" sheetId="25" r:id="rId27"/>
    <sheet state="visible" name="01" sheetId="26" r:id="rId28"/>
    <sheet state="visible" name="2000" sheetId="27" r:id="rId29"/>
    <sheet state="visible" name="1999" sheetId="28" r:id="rId30"/>
    <sheet state="visible" name="98" sheetId="29" r:id="rId31"/>
    <sheet state="visible" name="97" sheetId="30" r:id="rId32"/>
    <sheet state="visible" name="96" sheetId="31" r:id="rId33"/>
    <sheet state="visible" name="95" sheetId="32" r:id="rId34"/>
    <sheet state="visible" name="94" sheetId="33" r:id="rId35"/>
    <sheet state="visible" name="93" sheetId="34" r:id="rId36"/>
    <sheet state="visible" name="92" sheetId="35" r:id="rId37"/>
    <sheet state="visible" name="91" sheetId="36" r:id="rId38"/>
    <sheet state="visible" name="90" sheetId="37" r:id="rId39"/>
    <sheet state="visible" name="89" sheetId="38" r:id="rId40"/>
    <sheet state="visible" name="88" sheetId="39" r:id="rId41"/>
    <sheet state="visible" name="87" sheetId="40" r:id="rId42"/>
    <sheet state="visible" name="86" sheetId="41" r:id="rId43"/>
    <sheet state="visible" name="85" sheetId="42" r:id="rId44"/>
    <sheet state="visible" name="84" sheetId="43" r:id="rId45"/>
    <sheet state="visible" name="83" sheetId="44" r:id="rId46"/>
    <sheet state="visible" name="82" sheetId="45" r:id="rId47"/>
    <sheet state="visible" name="81" sheetId="46" r:id="rId48"/>
  </sheets>
  <definedNames/>
  <calcPr/>
</workbook>
</file>

<file path=xl/sharedStrings.xml><?xml version="1.0" encoding="utf-8"?>
<sst xmlns="http://schemas.openxmlformats.org/spreadsheetml/2006/main" count="5748" uniqueCount="590">
  <si>
    <t>Overall Record:</t>
  </si>
  <si>
    <t>League Record:</t>
  </si>
  <si>
    <t>Wins-Losses-Ties-Overtime Losses</t>
  </si>
  <si>
    <t>Notes</t>
  </si>
  <si>
    <t>League</t>
  </si>
  <si>
    <t>2025-26 REGULAR SEASON</t>
  </si>
  <si>
    <t>Date</t>
  </si>
  <si>
    <t>GF</t>
  </si>
  <si>
    <t>GA</t>
  </si>
  <si>
    <t>Res</t>
  </si>
  <si>
    <t>Opponent</t>
  </si>
  <si>
    <t>Rink/Location</t>
  </si>
  <si>
    <t>SEP</t>
  </si>
  <si>
    <t>New Haven D3</t>
  </si>
  <si>
    <t>Ice Hutch / Mount Vernon, NY</t>
  </si>
  <si>
    <t>Rutgers D3</t>
  </si>
  <si>
    <t>OCT</t>
  </si>
  <si>
    <t>@ Stony Brook D2</t>
  </si>
  <si>
    <t>The Rinx / Happauge, NY</t>
  </si>
  <si>
    <t>Farmingdale D2</t>
  </si>
  <si>
    <t>@STAC (ACHA)*</t>
  </si>
  <si>
    <t>Sport-o-Rama / Monsey, NY</t>
  </si>
  <si>
    <t>Columbia D2</t>
  </si>
  <si>
    <t>PSU-Harrisburg D2</t>
  </si>
  <si>
    <t>Stony Brook D2</t>
  </si>
  <si>
    <t>NOV</t>
  </si>
  <si>
    <t>STAC (ACHA)*</t>
  </si>
  <si>
    <t>@New Haven D3</t>
  </si>
  <si>
    <t>Northford Pavilion / Northford, CT</t>
  </si>
  <si>
    <t>Kutztown D2</t>
  </si>
  <si>
    <t>@Columbia D2</t>
  </si>
  <si>
    <t>World Ice Arena / Flushing, NY</t>
  </si>
  <si>
    <t>East Coast Showdown</t>
  </si>
  <si>
    <t>Ice Works / Aston, PA</t>
  </si>
  <si>
    <t>DEC</t>
  </si>
  <si>
    <t>@Fairfield D3</t>
  </si>
  <si>
    <t>Shelton Rinks / Shelton, CT</t>
  </si>
  <si>
    <t>@Sacred Heart (ACHA)*</t>
  </si>
  <si>
    <t>Martire Arena / Danbury, CT</t>
  </si>
  <si>
    <t>JAN</t>
  </si>
  <si>
    <t>Fairfield D3</t>
  </si>
  <si>
    <t>@Rutgers D3</t>
  </si>
  <si>
    <t>ProSkate / Monmouth Junction, NJ</t>
  </si>
  <si>
    <t>FEB</t>
  </si>
  <si>
    <t>@Kutztown D2</t>
  </si>
  <si>
    <t>The Campus / Downingtown, PA</t>
  </si>
  <si>
    <t>@Farmingdale D2</t>
  </si>
  <si>
    <t>Ice Works / Syosset, NY</t>
  </si>
  <si>
    <t>Sacred Heart D2</t>
  </si>
  <si>
    <t>@Sacred Heart D2</t>
  </si>
  <si>
    <t>2026 EMPIRE PLAYOFFS</t>
  </si>
  <si>
    <t>Rinks at Shelton / Shelton, CT</t>
  </si>
  <si>
    <t>Quarter-Finals</t>
  </si>
  <si>
    <t>TBD</t>
  </si>
  <si>
    <t>Semi-Finals</t>
  </si>
  <si>
    <t>Finals</t>
  </si>
  <si>
    <t>2025 AAU NATIONALS</t>
  </si>
  <si>
    <t>MARCH 16 - 23, 2025</t>
  </si>
  <si>
    <t>Jacksonville, FL</t>
  </si>
  <si>
    <t>MAR</t>
  </si>
  <si>
    <t>GF/GA - Season Totals:</t>
  </si>
  <si>
    <t>^Only 1st two games count as League</t>
  </si>
  <si>
    <t xml:space="preserve">* Non League Games / </t>
  </si>
  <si>
    <t>** Forfeit</t>
  </si>
  <si>
    <t>2024-25 REGULAR SEASON</t>
  </si>
  <si>
    <t>Box Score</t>
  </si>
  <si>
    <t>W</t>
  </si>
  <si>
    <t>Hofstra D3*</t>
  </si>
  <si>
    <t>L</t>
  </si>
  <si>
    <t>@Farmingdale D1*</t>
  </si>
  <si>
    <t>Northwell / East Meadow, NY</t>
  </si>
  <si>
    <t>Video</t>
  </si>
  <si>
    <t>OTL</t>
  </si>
  <si>
    <t>@Ramapo D2</t>
  </si>
  <si>
    <t>Ice Vault / Wayne, NJ</t>
  </si>
  <si>
    <t>Quinnipiac D1*</t>
  </si>
  <si>
    <t>Delaware D1*</t>
  </si>
  <si>
    <t>Sacred Heart D3*</t>
  </si>
  <si>
    <t>Rye Playland / Rye, NY</t>
  </si>
  <si>
    <t>PSU-Harrisburg D2*</t>
  </si>
  <si>
    <t>OT</t>
  </si>
  <si>
    <t>Neumann D2*</t>
  </si>
  <si>
    <t>T</t>
  </si>
  <si>
    <t>Martire Arena / Fairfield, CT</t>
  </si>
  <si>
    <t>@ Kutztown*</t>
  </si>
  <si>
    <t>@Neumann*</t>
  </si>
  <si>
    <t>@Penn St. Harrisburg*</t>
  </si>
  <si>
    <t>@Quinnipiac D1*</t>
  </si>
  <si>
    <t>New Haven D3*</t>
  </si>
  <si>
    <t>Englewood F. C. / Englewood, NJ</t>
  </si>
  <si>
    <t>Ramapo D2</t>
  </si>
  <si>
    <t>@Hofstra D3*</t>
  </si>
  <si>
    <t>Freeport Arena / Freeport, NY</t>
  </si>
  <si>
    <t>Cancelled</t>
  </si>
  <si>
    <t>@Fairfield D3*</t>
  </si>
  <si>
    <t>Stevens D3*</t>
  </si>
  <si>
    <t>2025 EMPIRE PLAYOFFS</t>
  </si>
  <si>
    <t>2023-24 REGULAR SEASON</t>
  </si>
  <si>
    <t>Stevens*</t>
  </si>
  <si>
    <t>Farmingdale D2*</t>
  </si>
  <si>
    <t>Farmingdale</t>
  </si>
  <si>
    <t>Quinnipiac</t>
  </si>
  <si>
    <t>NYCHC*</t>
  </si>
  <si>
    <t>@Ramapo</t>
  </si>
  <si>
    <t>Ramapo</t>
  </si>
  <si>
    <t>@Fairfield</t>
  </si>
  <si>
    <t>Fairfield</t>
  </si>
  <si>
    <t>@Stevens*</t>
  </si>
  <si>
    <t>Barnabas Health / Newark , NJ</t>
  </si>
  <si>
    <t>@Salisbury*</t>
  </si>
  <si>
    <t>@Paul Smith*</t>
  </si>
  <si>
    <t>@WestConn*</t>
  </si>
  <si>
    <t>Danbury Arena / Danbury, CT</t>
  </si>
  <si>
    <t>@Delaware</t>
  </si>
  <si>
    <t>Gold Arena / Newark, DE</t>
  </si>
  <si>
    <t>@Farmingdale</t>
  </si>
  <si>
    <t>Eisenhower Park / East Meadow, NY</t>
  </si>
  <si>
    <t>High Point*</t>
  </si>
  <si>
    <t>Englewood Field Club / Englewood, NJ</t>
  </si>
  <si>
    <t>Ramapo^</t>
  </si>
  <si>
    <t>@Fairfield^</t>
  </si>
  <si>
    <t>Sacred Heart*</t>
  </si>
  <si>
    <t>@Farmingdale D2*</t>
  </si>
  <si>
    <t>Iceworks / Syosset, NY</t>
  </si>
  <si>
    <t>@Quinnipiac</t>
  </si>
  <si>
    <t>Farmingdale^</t>
  </si>
  <si>
    <t>@Quinnipiac^</t>
  </si>
  <si>
    <t>2024 EMPIRE PLAYOFFS</t>
  </si>
  <si>
    <t>2024 AAU NATIONALS</t>
  </si>
  <si>
    <t>MARCH 6 - 10, 2024</t>
  </si>
  <si>
    <t>Ice Line / West Chester, PA</t>
  </si>
  <si>
    <t>Niagra</t>
  </si>
  <si>
    <t>South Carolina</t>
  </si>
  <si>
    <t>2022-23 REGULAR SEASON</t>
  </si>
  <si>
    <t>*Hofstra</t>
  </si>
  <si>
    <t>Eisenhower Park, East Meadow, NY</t>
  </si>
  <si>
    <t>*Stony Brook</t>
  </si>
  <si>
    <t>*Penn St. Harrisburg</t>
  </si>
  <si>
    <t>*@Sacred Heart</t>
  </si>
  <si>
    <t>*Sacred Heart</t>
  </si>
  <si>
    <t>*@Columbia</t>
  </si>
  <si>
    <t>@Penn St. Harrisburg</t>
  </si>
  <si>
    <t>@Kutztown</t>
  </si>
  <si>
    <t>@Neumann</t>
  </si>
  <si>
    <t>*@Hofstra</t>
  </si>
  <si>
    <t>Freeport Rec Ctr / Freeport, NY</t>
  </si>
  <si>
    <t>*Farmingdale</t>
  </si>
  <si>
    <t>2023 EMPIRE PLAYOFFS</t>
  </si>
  <si>
    <t>2023 CHF NATIONALS</t>
  </si>
  <si>
    <t>MARCH 10 - 15, 2023</t>
  </si>
  <si>
    <t>@ Liberty</t>
  </si>
  <si>
    <t>@ South Carolina</t>
  </si>
  <si>
    <t>@ Alabama</t>
  </si>
  <si>
    <t>2021-22 REGULAR SEASON</t>
  </si>
  <si>
    <t>@ Ramapo</t>
  </si>
  <si>
    <t>@ Farmingdale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</si>
  <si>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</si>
  <si>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</si>
  <si>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</si>
  <si>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</si>
  <si>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</si>
  <si>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</si>
  <si>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Kutztown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</si>
  <si>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</si>
  <si>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</si>
  <si>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</si>
  <si>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</si>
  <si>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</si>
  <si>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</si>
  <si>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</si>
  <si>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</si>
  <si>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</si>
  <si>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</si>
  <si>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</si>
  <si>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</si>
  <si>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</si>
  <si>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</si>
  <si>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</si>
  <si>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</si>
  <si>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</si>
  <si>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</si>
  <si>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</si>
  <si>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</si>
  <si>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</si>
  <si>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</si>
  <si>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</si>
  <si>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</si>
  <si>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</si>
  <si>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</si>
  <si>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</si>
  <si>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</si>
  <si>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</si>
  <si>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</si>
  <si>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</si>
  <si>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</si>
  <si>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</si>
  <si>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</si>
  <si>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</si>
  <si>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</si>
  <si>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</si>
  <si>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</si>
  <si>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</si>
  <si>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</si>
  <si>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</si>
  <si>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</si>
  <si>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</si>
  <si>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</si>
  <si>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</si>
  <si>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</si>
  <si>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</si>
  <si>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</si>
  <si>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</si>
  <si>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</si>
  <si>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</si>
  <si>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</si>
  <si>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</si>
  <si>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</si>
  <si>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</si>
  <si>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</si>
  <si>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</si>
  <si>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</si>
  <si>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</si>
  <si>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</si>
  <si>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</si>
  <si>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</si>
  <si>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</si>
  <si>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</si>
  <si>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</si>
  <si>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</si>
  <si>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</si>
  <si>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</si>
  <si>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</si>
  <si>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</si>
  <si>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</si>
  <si>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</si>
  <si>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</si>
  <si>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</si>
  <si>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</si>
  <si>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</si>
  <si>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</si>
  <si>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</si>
  <si>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</si>
  <si>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</si>
  <si>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</si>
  <si>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</si>
  <si>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</si>
  <si>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</si>
  <si>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</si>
  <si>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</si>
  <si>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</si>
  <si>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</si>
  <si>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</si>
  <si>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</si>
  <si>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</si>
  <si>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</si>
  <si>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</si>
  <si>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</si>
  <si>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</si>
  <si>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</si>
  <si>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</si>
  <si>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</si>
  <si>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</si>
  <si>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</si>
  <si>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</si>
  <si>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</si>
  <si>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</si>
  <si>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</si>
  <si>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</si>
  <si>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</si>
  <si>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</si>
  <si>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</si>
  <si>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</si>
  <si>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</si>
  <si>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</si>
  <si>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</si>
  <si>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</si>
  <si>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</si>
  <si>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</si>
  <si>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</si>
  <si>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</si>
  <si>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</si>
  <si>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</si>
  <si>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</si>
  <si>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</si>
  <si>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</si>
  <si>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</si>
  <si>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</si>
  <si>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</si>
  <si>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</si>
  <si>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</si>
  <si>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</si>
  <si>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</si>
  <si>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</si>
  <si>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</si>
  <si>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</si>
  <si>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</si>
  <si>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</si>
  <si>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</si>
  <si>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</si>
  <si>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</si>
  <si>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</si>
  <si>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</si>
  <si>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</si>
  <si>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</si>
  <si>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</si>
  <si>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</si>
  <si>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</si>
  <si>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</si>
  <si>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</si>
  <si>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</si>
  <si>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</si>
  <si>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</si>
  <si>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</si>
  <si>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</si>
  <si>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</si>
  <si>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</si>
  <si>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</si>
  <si>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</si>
  <si>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</si>
  <si>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</si>
  <si>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</si>
  <si>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</si>
  <si>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</si>
  <si>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</si>
  <si>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</si>
  <si>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</si>
  <si>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</si>
  <si>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vs. St. Thomas Cancelled</t>
  </si>
  <si>
    <t>Ice Hutch / Mount Vernon, NY 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</si>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</sst>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57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sz val="8.0"/>
      <name val="Verdana"/>
    </font>
    <font>
      <sz val="12.0"/>
      <color rgb="FF000000"/>
      <name val="Verdana"/>
    </font>
    <font>
      <name val="Verdana"/>
    </font>
    <font>
      <u/>
      <sz val="8.0"/>
      <color rgb="FF1155CC"/>
      <name val="Verdana"/>
    </font>
    <font>
      <i/>
      <sz val="12.0"/>
      <color rgb="FF000000"/>
      <name val="Verdana"/>
    </font>
    <font>
      <sz val="8.0"/>
      <color rgb="FF0000FF"/>
      <name val="Verdana"/>
    </font>
    <font>
      <u/>
      <sz val="8.0"/>
      <color rgb="FF1155CC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b/>
      <sz val="8.0"/>
      <color rgb="FF0000FF"/>
      <name val="Verdana"/>
    </font>
    <font>
      <b/>
      <sz val="12.0"/>
      <color rgb="FF000000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FFFF00"/>
      <name val="Verdana"/>
    </font>
    <font>
      <u/>
      <sz val="8.0"/>
      <color rgb="FFFFFF99"/>
      <name val="Verdana"/>
    </font>
    <font>
      <u/>
      <sz val="8.0"/>
      <color rgb="FFFFFF99"/>
      <name val="Verdana"/>
    </font>
    <font>
      <sz val="10.0"/>
      <color rgb="FFFFFF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b/>
      <i/>
      <sz val="12.0"/>
      <color rgb="FF000000"/>
      <name val="Verdana"/>
    </font>
    <font>
      <color rgb="FF000000"/>
      <name val="Verdana"/>
    </font>
    <font>
      <u/>
      <sz val="8.0"/>
      <color rgb="FF1155CC"/>
      <name val="Verdana"/>
    </font>
    <font>
      <b/>
      <color rgb="FF000000"/>
      <name val="Verdana"/>
    </font>
    <font>
      <name val="Arial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FFFF00"/>
      <name val="Verdana"/>
    </font>
    <font>
      <u/>
      <sz val="8.0"/>
      <color rgb="FFFFFF00"/>
      <name val="Verdana"/>
    </font>
    <font>
      <u/>
      <sz val="8.0"/>
      <color rgb="FF0000FF"/>
      <name val="Verdana"/>
    </font>
    <font>
      <u/>
      <sz val="8.0"/>
      <color rgb="FFFFFF00"/>
      <name val="Verdana"/>
    </font>
    <font>
      <u/>
      <sz val="8.0"/>
      <color rgb="FFFFFF00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center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6" fillId="0" fontId="8" numFmtId="0" xfId="0" applyAlignment="1" applyBorder="1" applyFont="1">
      <alignment horizontal="right" readingOrder="0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0" fillId="3" fontId="12" numFmtId="0" xfId="0" applyAlignment="1" applyFont="1">
      <alignment horizontal="right" readingOrder="0" shrinkToFit="0" vertical="center" wrapText="0"/>
    </xf>
    <xf borderId="2" fillId="3" fontId="13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3" fontId="10" numFmtId="0" xfId="0" applyAlignment="1" applyBorder="1" applyFont="1">
      <alignment horizontal="left" readingOrder="0" shrinkToFit="0" vertical="bottom" wrapText="0"/>
    </xf>
    <xf borderId="0" fillId="3" fontId="14" numFmtId="0" xfId="0" applyAlignment="1" applyFont="1">
      <alignment horizontal="right" readingOrder="0" shrinkToFit="0" vertical="bottom" wrapText="0"/>
    </xf>
    <xf borderId="8" fillId="3" fontId="3" numFmtId="0" xfId="0" applyAlignment="1" applyBorder="1" applyFont="1">
      <alignment horizontal="center" readingOrder="0" shrinkToFit="0" vertical="bottom" wrapText="0"/>
    </xf>
    <xf borderId="0" fillId="3" fontId="12" numFmtId="0" xfId="0" applyAlignment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6" fillId="0" fontId="8" numFmtId="0" xfId="0" applyAlignment="1" applyBorder="1" applyFont="1">
      <alignment horizontal="right" readingOrder="0" shrinkToFit="0" vertical="bottom" wrapText="0"/>
    </xf>
    <xf quotePrefix="1" borderId="0" fillId="3" fontId="9" numFmtId="0" xfId="0" applyAlignment="1" applyFont="1">
      <alignment horizontal="right" readingOrder="0" shrinkToFit="0" vertical="bottom" wrapText="0"/>
    </xf>
    <xf borderId="11" fillId="4" fontId="15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3" numFmtId="0" xfId="0" applyAlignment="1" applyBorder="1" applyFont="1">
      <alignment horizontal="right" readingOrder="0" shrinkToFit="0" vertical="bottom" wrapText="0"/>
    </xf>
    <xf borderId="10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8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2" fillId="0" fontId="18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2" fillId="0" fontId="19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2" fillId="0" fontId="13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0" fontId="1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11" fillId="0" fontId="16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2" fillId="3" fontId="21" numFmtId="0" xfId="0" applyAlignment="1" applyBorder="1" applyFont="1">
      <alignment horizontal="right" readingOrder="0" shrinkToFit="0" vertical="bottom" wrapText="0"/>
    </xf>
    <xf borderId="2" fillId="3" fontId="22" numFmtId="0" xfId="0" applyAlignment="1" applyBorder="1" applyFont="1">
      <alignment horizontal="right" readingOrder="0" shrinkToFit="0" vertical="bottom" wrapText="0"/>
    </xf>
    <xf borderId="0" fillId="3" fontId="20" numFmtId="0" xfId="0" applyAlignment="1" applyFont="1">
      <alignment horizontal="right" readingOrder="0" shrinkToFit="0" vertical="bottom" wrapText="0"/>
    </xf>
    <xf borderId="6" fillId="4" fontId="23" numFmtId="0" xfId="0" applyAlignment="1" applyBorder="1" applyFont="1">
      <alignment horizontal="right" readingOrder="0" shrinkToFit="0" vertical="center" wrapText="0"/>
    </xf>
    <xf borderId="0" fillId="3" fontId="20" numFmtId="0" xfId="0" applyAlignment="1" applyFont="1">
      <alignment horizontal="right" readingOrder="0" shrinkToFit="0" vertical="center" wrapText="0"/>
    </xf>
    <xf borderId="6" fillId="4" fontId="24" numFmtId="0" xfId="0" applyAlignment="1" applyBorder="1" applyFont="1">
      <alignment horizontal="right" readingOrder="0" shrinkToFit="0" vertical="center" wrapText="0"/>
    </xf>
    <xf borderId="6" fillId="4" fontId="25" numFmtId="0" xfId="0" applyAlignment="1" applyBorder="1" applyFont="1">
      <alignment horizontal="right" readingOrder="0" shrinkToFit="0" vertical="bottom" wrapText="0"/>
    </xf>
    <xf quotePrefix="1" borderId="0" fillId="3" fontId="20" numFmtId="0" xfId="0" applyAlignment="1" applyFont="1">
      <alignment horizontal="right" readingOrder="0" shrinkToFit="0" vertical="bottom" wrapText="0"/>
    </xf>
    <xf borderId="4" fillId="0" fontId="26" numFmtId="0" xfId="0" applyAlignment="1" applyBorder="1" applyFont="1">
      <alignment horizontal="center" readingOrder="0" shrinkToFit="0" vertical="bottom" wrapText="0"/>
    </xf>
    <xf borderId="2" fillId="5" fontId="27" numFmtId="0" xfId="0" applyAlignment="1" applyBorder="1" applyFont="1">
      <alignment horizontal="right" readingOrder="0" shrinkToFit="0" vertical="bottom" wrapText="0"/>
    </xf>
    <xf borderId="2" fillId="0" fontId="28" numFmtId="0" xfId="0" applyAlignment="1" applyBorder="1" applyFont="1">
      <alignment horizontal="right" readingOrder="0" shrinkToFit="0" vertical="bottom" wrapText="0"/>
    </xf>
    <xf quotePrefix="1" borderId="0" fillId="0" fontId="12" numFmtId="0" xfId="0" applyAlignment="1" applyFont="1">
      <alignment horizontal="right" readingOrder="0" shrinkToFit="0" vertical="bottom" wrapText="0"/>
    </xf>
    <xf quotePrefix="1" borderId="0" fillId="0" fontId="12" numFmtId="0" xfId="0" applyAlignment="1" applyFont="1">
      <alignment horizontal="right" readingOrder="0" shrinkToFit="0" vertical="center" wrapText="0"/>
    </xf>
    <xf borderId="0" fillId="0" fontId="12" numFmtId="0" xfId="0" applyAlignment="1" applyFont="1">
      <alignment horizontal="right" readingOrder="0" shrinkToFit="0" vertical="center" wrapText="0"/>
    </xf>
    <xf borderId="0" fillId="3" fontId="3" numFmtId="0" xfId="0" applyAlignment="1" applyFont="1">
      <alignment horizontal="center" readingOrder="0" shrinkToFit="0" vertical="bottom" wrapText="0"/>
    </xf>
    <xf borderId="7" fillId="3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0" fontId="29" numFmtId="0" xfId="0" applyAlignment="1" applyFont="1">
      <alignment horizontal="right" readingOrder="0" shrinkToFit="0" vertical="center" wrapText="0"/>
    </xf>
    <xf borderId="1" fillId="0" fontId="30" numFmtId="0" xfId="0" applyAlignment="1" applyBorder="1" applyFont="1">
      <alignment readingOrder="0" shrinkToFit="0" vertical="bottom" wrapText="0"/>
    </xf>
    <xf borderId="3" fillId="0" fontId="31" numFmtId="0" xfId="0" applyAlignment="1" applyBorder="1" applyFont="1">
      <alignment horizontal="right" readingOrder="0" shrinkToFit="0" vertical="bottom" wrapText="0"/>
    </xf>
    <xf borderId="13" fillId="0" fontId="32" numFmtId="0" xfId="0" applyAlignment="1" applyBorder="1" applyFont="1">
      <alignment horizontal="center" readingOrder="0" shrinkToFit="0" vertical="bottom" wrapText="0"/>
    </xf>
    <xf borderId="0" fillId="3" fontId="33" numFmtId="0" xfId="0" applyAlignment="1" applyFont="1">
      <alignment shrinkToFit="0" vertical="bottom" wrapText="1"/>
    </xf>
    <xf borderId="0" fillId="3" fontId="33" numFmtId="0" xfId="0" applyAlignment="1" applyFont="1">
      <alignment readingOrder="0" shrinkToFit="0" vertical="bottom" wrapText="1"/>
    </xf>
    <xf borderId="4" fillId="0" fontId="30" numFmtId="0" xfId="0" applyAlignment="1" applyBorder="1" applyFont="1">
      <alignment horizontal="center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6" fillId="0" fontId="33" numFmtId="0" xfId="0" applyAlignment="1" applyBorder="1" applyFont="1">
      <alignment shrinkToFit="0" vertical="bottom" wrapText="1"/>
    </xf>
    <xf borderId="4" fillId="0" fontId="30" numFmtId="0" xfId="0" applyAlignment="1" applyBorder="1" applyFont="1">
      <alignment readingOrder="0" shrinkToFit="0" vertical="bottom" wrapText="0"/>
    </xf>
    <xf borderId="5" fillId="0" fontId="34" numFmtId="0" xfId="0" applyAlignment="1" applyBorder="1" applyFont="1">
      <alignment horizontal="right" readingOrder="0" shrinkToFit="0" vertical="bottom" wrapText="0"/>
    </xf>
    <xf borderId="8" fillId="0" fontId="32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3" fontId="33" numFmtId="0" xfId="0" applyAlignment="1" applyFont="1">
      <alignment horizontal="center" readingOrder="0" shrinkToFit="0" vertical="bottom" wrapText="1"/>
    </xf>
    <xf borderId="4" fillId="0" fontId="30" numFmtId="0" xfId="0" applyAlignment="1" applyBorder="1" applyFont="1">
      <alignment horizontal="center" readingOrder="0" shrinkToFit="0" wrapText="0"/>
    </xf>
    <xf borderId="0" fillId="0" fontId="20" numFmtId="0" xfId="0" applyAlignment="1" applyFont="1">
      <alignment horizontal="right" readingOrder="0" shrinkToFit="0" wrapText="0"/>
    </xf>
    <xf borderId="0" fillId="0" fontId="29" numFmtId="0" xfId="0" applyAlignment="1" applyFont="1">
      <alignment horizontal="right" readingOrder="0" shrinkToFit="0" wrapText="0"/>
    </xf>
    <xf borderId="0" fillId="0" fontId="35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readingOrder="0" shrinkToFit="0" vertical="bottom" wrapText="0"/>
    </xf>
    <xf borderId="2" fillId="3" fontId="36" numFmtId="0" xfId="0" applyAlignment="1" applyBorder="1" applyFont="1">
      <alignment horizontal="right" readingOrder="0" shrinkToFit="0" vertical="bottom" wrapText="0"/>
    </xf>
    <xf borderId="6" fillId="4" fontId="37" numFmtId="0" xfId="0" applyAlignment="1" applyBorder="1" applyFont="1">
      <alignment horizontal="center" readingOrder="0" shrinkToFit="0" vertical="center" wrapText="0"/>
    </xf>
    <xf borderId="0" fillId="3" fontId="1" numFmtId="0" xfId="0" applyAlignment="1" applyFont="1">
      <alignment horizontal="center" shrinkToFit="0" vertical="center" wrapText="0"/>
    </xf>
    <xf borderId="0" fillId="5" fontId="20" numFmtId="0" xfId="0" applyAlignment="1" applyFont="1">
      <alignment horizontal="right" readingOrder="0" shrinkToFit="0" vertical="bottom" wrapText="0"/>
    </xf>
    <xf borderId="6" fillId="4" fontId="38" numFmtId="0" xfId="0" applyAlignment="1" applyBorder="1" applyFont="1">
      <alignment horizontal="left" readingOrder="0" shrinkToFit="0" vertical="center" wrapText="0"/>
    </xf>
    <xf borderId="2" fillId="5" fontId="39" numFmtId="0" xfId="0" applyAlignment="1" applyBorder="1" applyFont="1">
      <alignment horizontal="right" readingOrder="0" shrinkToFit="0" vertical="bottom" wrapText="0"/>
    </xf>
    <xf borderId="4" fillId="4" fontId="40" numFmtId="0" xfId="0" applyAlignment="1" applyBorder="1" applyFont="1">
      <alignment horizontal="left" readingOrder="0" shrinkToFit="0" vertical="center" wrapText="0"/>
    </xf>
    <xf borderId="0" fillId="0" fontId="20" numFmtId="0" xfId="0" applyAlignment="1" applyFont="1">
      <alignment horizontal="right" readingOrder="0" shrinkToFit="0" vertical="center" wrapText="0"/>
    </xf>
    <xf borderId="4" fillId="4" fontId="41" numFmtId="0" xfId="0" applyAlignment="1" applyBorder="1" applyFont="1">
      <alignment horizontal="right" readingOrder="0" shrinkToFit="0" vertical="center" wrapText="0"/>
    </xf>
    <xf borderId="0" fillId="3" fontId="4" numFmtId="0" xfId="0" applyAlignment="1" applyFont="1">
      <alignment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16" numFmtId="0" xfId="0" applyAlignment="1" applyBorder="1" applyFont="1">
      <alignment horizontal="right" readingOrder="0" shrinkToFit="0" vertical="bottom" wrapText="0"/>
    </xf>
    <xf borderId="11" fillId="0" fontId="16" numFmtId="0" xfId="0" applyAlignment="1" applyBorder="1" applyFont="1">
      <alignment horizontal="right" readingOrder="0" shrinkToFit="0" vertical="bottom" wrapText="0"/>
    </xf>
    <xf borderId="4" fillId="0" fontId="42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43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44" numFmtId="0" xfId="0" applyAlignment="1" applyBorder="1" applyFont="1">
      <alignment horizontal="right" readingOrder="0" shrinkToFit="0" vertical="bottom" wrapText="0"/>
    </xf>
    <xf borderId="2" fillId="0" fontId="45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46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47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5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48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0" fillId="5" fontId="20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5" fontId="49" numFmtId="0" xfId="0" applyAlignment="1" applyFont="1">
      <alignment horizontal="right"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0" fillId="5" fontId="13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2" fillId="0" fontId="16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1" fillId="9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right" readingOrder="0" shrinkToFit="0" vertical="center" wrapText="0"/>
    </xf>
    <xf borderId="12" fillId="2" fontId="3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50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51" numFmtId="0" xfId="0" applyAlignment="1" applyBorder="1" applyFont="1">
      <alignment horizontal="left" readingOrder="0" shrinkToFit="0" vertical="bottom" wrapText="0"/>
    </xf>
    <xf borderId="0" fillId="0" fontId="51" numFmtId="0" xfId="0" applyAlignment="1" applyFont="1">
      <alignment horizontal="right" readingOrder="0" shrinkToFit="0" vertical="bottom" wrapText="0"/>
    </xf>
    <xf borderId="0" fillId="0" fontId="52" numFmtId="0" xfId="0" applyAlignment="1" applyFont="1">
      <alignment horizontal="center" readingOrder="0" shrinkToFit="0" vertical="bottom" wrapText="0"/>
    </xf>
    <xf borderId="0" fillId="0" fontId="51" numFmtId="0" xfId="0" applyAlignment="1" applyFont="1">
      <alignment horizontal="center" readingOrder="0" shrinkToFit="0" vertical="bottom" wrapText="0"/>
    </xf>
    <xf borderId="0" fillId="0" fontId="52" numFmtId="0" xfId="0" applyAlignment="1" applyFont="1">
      <alignment horizontal="center" shrinkToFit="0" vertical="bottom" wrapText="0"/>
    </xf>
    <xf borderId="5" fillId="0" fontId="51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2" fillId="7" fontId="3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left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0" fillId="0" fontId="53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54" numFmtId="0" xfId="0" applyAlignment="1" applyBorder="1" applyFont="1">
      <alignment readingOrder="0" shrinkToFit="0" vertical="bottom" wrapText="0"/>
    </xf>
    <xf borderId="2" fillId="0" fontId="54" numFmtId="0" xfId="0" applyAlignment="1" applyBorder="1" applyFont="1">
      <alignment readingOrder="0" shrinkToFit="0" vertical="bottom" wrapText="0"/>
    </xf>
    <xf borderId="2" fillId="0" fontId="55" numFmtId="0" xfId="0" applyAlignment="1" applyBorder="1" applyFont="1">
      <alignment horizontal="center" readingOrder="0" shrinkToFit="0" vertical="bottom" wrapText="0"/>
    </xf>
    <xf borderId="2" fillId="0" fontId="54" numFmtId="0" xfId="0" applyAlignment="1" applyBorder="1" applyFont="1">
      <alignment horizontal="center" readingOrder="0" shrinkToFit="0" vertical="bottom" wrapText="0"/>
    </xf>
    <xf borderId="3" fillId="0" fontId="54" numFmtId="0" xfId="0" applyAlignment="1" applyBorder="1" applyFont="1">
      <alignment horizontal="center" readingOrder="0" shrinkToFit="0" vertical="bottom" wrapText="0"/>
    </xf>
    <xf borderId="4" fillId="0" fontId="54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55" numFmtId="0" xfId="0" applyAlignment="1" applyBorder="1" applyFont="1">
      <alignment horizontal="center" readingOrder="0" shrinkToFit="0" vertical="bottom" wrapText="0"/>
    </xf>
    <xf borderId="11" fillId="0" fontId="54" numFmtId="0" xfId="0" applyAlignment="1" applyBorder="1" applyFont="1">
      <alignment readingOrder="0" shrinkToFit="0" vertical="bottom" wrapText="0"/>
    </xf>
    <xf borderId="12" fillId="0" fontId="54" numFmtId="0" xfId="0" applyAlignment="1" applyBorder="1" applyFont="1">
      <alignment readingOrder="0" shrinkToFit="0" vertical="bottom" wrapText="0"/>
    </xf>
    <xf borderId="12" fillId="0" fontId="55" numFmtId="0" xfId="0" applyAlignment="1" applyBorder="1" applyFont="1">
      <alignment horizontal="center" readingOrder="0" shrinkToFit="0" vertical="bottom" wrapText="0"/>
    </xf>
    <xf borderId="12" fillId="0" fontId="54" numFmtId="0" xfId="0" applyAlignment="1" applyBorder="1" applyFont="1">
      <alignment horizontal="center" readingOrder="0" shrinkToFit="0" vertical="bottom" wrapText="0"/>
    </xf>
    <xf borderId="13" fillId="0" fontId="54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54" numFmtId="0" xfId="0" applyAlignment="1" applyBorder="1" applyFont="1">
      <alignment readingOrder="0" shrinkToFit="0" vertical="bottom" wrapText="0"/>
    </xf>
    <xf borderId="7" fillId="0" fontId="54" numFmtId="0" xfId="0" applyAlignment="1" applyBorder="1" applyFont="1">
      <alignment readingOrder="0" shrinkToFit="0" vertical="bottom" wrapText="0"/>
    </xf>
    <xf borderId="7" fillId="0" fontId="55" numFmtId="0" xfId="0" applyAlignment="1" applyBorder="1" applyFont="1">
      <alignment horizontal="center" readingOrder="0" shrinkToFit="0" vertical="bottom" wrapText="0"/>
    </xf>
    <xf borderId="7" fillId="0" fontId="54" numFmtId="0" xfId="0" applyAlignment="1" applyBorder="1" applyFont="1">
      <alignment horizontal="center" readingOrder="0" shrinkToFit="0" vertical="bottom" wrapText="0"/>
    </xf>
    <xf borderId="8" fillId="0" fontId="54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" fillId="0" fontId="54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56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1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54" numFmtId="0" xfId="0" applyAlignment="1" applyBorder="1" applyFont="1">
      <alignment readingOrder="0" shrinkToFit="0" vertical="bottom" wrapText="0"/>
    </xf>
    <xf borderId="0" fillId="0" fontId="54" numFmtId="0" xfId="0" applyAlignment="1" applyFont="1">
      <alignment readingOrder="0" shrinkToFit="0" vertical="bottom" wrapText="0"/>
    </xf>
    <xf borderId="0" fillId="0" fontId="55" numFmtId="0" xfId="0" applyAlignment="1" applyFont="1">
      <alignment horizontal="center" readingOrder="0" shrinkToFit="0" vertical="bottom" wrapText="0"/>
    </xf>
    <xf borderId="0" fillId="0" fontId="54" numFmtId="0" xfId="0" applyAlignment="1" applyFont="1">
      <alignment horizontal="center" readingOrder="0" shrinkToFit="0" vertical="bottom" wrapText="0"/>
    </xf>
    <xf borderId="5" fillId="0" fontId="54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48" Type="http://schemas.openxmlformats.org/officeDocument/2006/relationships/worksheet" Target="worksheets/sheet46.xml"/><Relationship Id="rId25" Type="http://schemas.openxmlformats.org/officeDocument/2006/relationships/worksheet" Target="worksheets/sheet23.xml"/><Relationship Id="rId47" Type="http://schemas.openxmlformats.org/officeDocument/2006/relationships/worksheet" Target="worksheets/sheet45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jpg"/><Relationship Id="rId2" Type="http://schemas.openxmlformats.org/officeDocument/2006/relationships/image" Target="../media/image5.jpg"/><Relationship Id="rId3" Type="http://schemas.openxmlformats.org/officeDocument/2006/relationships/image" Target="../media/image8.jpg"/><Relationship Id="rId4" Type="http://schemas.openxmlformats.org/officeDocument/2006/relationships/image" Target="../media/image4.png"/><Relationship Id="rId10" Type="http://schemas.openxmlformats.org/officeDocument/2006/relationships/image" Target="../media/image7.jpg"/><Relationship Id="rId9" Type="http://schemas.openxmlformats.org/officeDocument/2006/relationships/image" Target="../media/image3.png"/><Relationship Id="rId5" Type="http://schemas.openxmlformats.org/officeDocument/2006/relationships/image" Target="../media/image10.png"/><Relationship Id="rId6" Type="http://schemas.openxmlformats.org/officeDocument/2006/relationships/image" Target="../media/image1.jpg"/><Relationship Id="rId7" Type="http://schemas.openxmlformats.org/officeDocument/2006/relationships/image" Target="../media/image12.jpg"/><Relationship Id="rId8" Type="http://schemas.openxmlformats.org/officeDocument/2006/relationships/image" Target="../media/image9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png"/><Relationship Id="rId10" Type="http://schemas.openxmlformats.org/officeDocument/2006/relationships/image" Target="../media/image23.png"/><Relationship Id="rId13" Type="http://schemas.openxmlformats.org/officeDocument/2006/relationships/image" Target="../media/image3.png"/><Relationship Id="rId12" Type="http://schemas.openxmlformats.org/officeDocument/2006/relationships/image" Target="../media/image10.png"/><Relationship Id="rId1" Type="http://schemas.openxmlformats.org/officeDocument/2006/relationships/image" Target="../media/image11.png"/><Relationship Id="rId2" Type="http://schemas.openxmlformats.org/officeDocument/2006/relationships/image" Target="../media/image6.jpg"/><Relationship Id="rId3" Type="http://schemas.openxmlformats.org/officeDocument/2006/relationships/image" Target="../media/image7.jpg"/><Relationship Id="rId4" Type="http://schemas.openxmlformats.org/officeDocument/2006/relationships/image" Target="../media/image14.png"/><Relationship Id="rId9" Type="http://schemas.openxmlformats.org/officeDocument/2006/relationships/image" Target="../media/image8.jpg"/><Relationship Id="rId5" Type="http://schemas.openxmlformats.org/officeDocument/2006/relationships/image" Target="../media/image21.png"/><Relationship Id="rId6" Type="http://schemas.openxmlformats.org/officeDocument/2006/relationships/image" Target="../media/image22.jpg"/><Relationship Id="rId7" Type="http://schemas.openxmlformats.org/officeDocument/2006/relationships/image" Target="../media/image5.jpg"/><Relationship Id="rId8" Type="http://schemas.openxmlformats.org/officeDocument/2006/relationships/image" Target="../media/image19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44.jpg"/><Relationship Id="rId10" Type="http://schemas.openxmlformats.org/officeDocument/2006/relationships/image" Target="../media/image19.png"/><Relationship Id="rId13" Type="http://schemas.openxmlformats.org/officeDocument/2006/relationships/image" Target="../media/image43.png"/><Relationship Id="rId12" Type="http://schemas.openxmlformats.org/officeDocument/2006/relationships/image" Target="../media/image34.png"/><Relationship Id="rId1" Type="http://schemas.openxmlformats.org/officeDocument/2006/relationships/image" Target="../media/image6.jpg"/><Relationship Id="rId2" Type="http://schemas.openxmlformats.org/officeDocument/2006/relationships/image" Target="../media/image14.png"/><Relationship Id="rId3" Type="http://schemas.openxmlformats.org/officeDocument/2006/relationships/image" Target="../media/image4.png"/><Relationship Id="rId4" Type="http://schemas.openxmlformats.org/officeDocument/2006/relationships/image" Target="../media/image23.png"/><Relationship Id="rId9" Type="http://schemas.openxmlformats.org/officeDocument/2006/relationships/image" Target="../media/image25.jpg"/><Relationship Id="rId15" Type="http://schemas.openxmlformats.org/officeDocument/2006/relationships/image" Target="../media/image32.png"/><Relationship Id="rId14" Type="http://schemas.openxmlformats.org/officeDocument/2006/relationships/image" Target="../media/image26.jpg"/><Relationship Id="rId5" Type="http://schemas.openxmlformats.org/officeDocument/2006/relationships/image" Target="../media/image21.png"/><Relationship Id="rId6" Type="http://schemas.openxmlformats.org/officeDocument/2006/relationships/image" Target="../media/image22.jpg"/><Relationship Id="rId7" Type="http://schemas.openxmlformats.org/officeDocument/2006/relationships/image" Target="../media/image7.jpg"/><Relationship Id="rId8" Type="http://schemas.openxmlformats.org/officeDocument/2006/relationships/image" Target="../media/image27.jp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19.png"/><Relationship Id="rId10" Type="http://schemas.openxmlformats.org/officeDocument/2006/relationships/image" Target="../media/image7.jpg"/><Relationship Id="rId13" Type="http://schemas.openxmlformats.org/officeDocument/2006/relationships/image" Target="../media/image73.jpg"/><Relationship Id="rId12" Type="http://schemas.openxmlformats.org/officeDocument/2006/relationships/image" Target="../media/image47.jpg"/><Relationship Id="rId1" Type="http://schemas.openxmlformats.org/officeDocument/2006/relationships/image" Target="../media/image8.jpg"/><Relationship Id="rId2" Type="http://schemas.openxmlformats.org/officeDocument/2006/relationships/image" Target="../media/image11.png"/><Relationship Id="rId3" Type="http://schemas.openxmlformats.org/officeDocument/2006/relationships/image" Target="../media/image6.jpg"/><Relationship Id="rId4" Type="http://schemas.openxmlformats.org/officeDocument/2006/relationships/image" Target="../media/image14.png"/><Relationship Id="rId9" Type="http://schemas.openxmlformats.org/officeDocument/2006/relationships/image" Target="../media/image3.png"/><Relationship Id="rId14" Type="http://schemas.openxmlformats.org/officeDocument/2006/relationships/image" Target="../media/image68.jpg"/><Relationship Id="rId5" Type="http://schemas.openxmlformats.org/officeDocument/2006/relationships/image" Target="../media/image12.jpg"/><Relationship Id="rId6" Type="http://schemas.openxmlformats.org/officeDocument/2006/relationships/image" Target="../media/image5.jpg"/><Relationship Id="rId7" Type="http://schemas.openxmlformats.org/officeDocument/2006/relationships/image" Target="../media/image4.png"/><Relationship Id="rId8" Type="http://schemas.openxmlformats.org/officeDocument/2006/relationships/image" Target="../media/image21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8.jpg"/><Relationship Id="rId10" Type="http://schemas.openxmlformats.org/officeDocument/2006/relationships/image" Target="../media/image5.jpg"/><Relationship Id="rId13" Type="http://schemas.openxmlformats.org/officeDocument/2006/relationships/image" Target="../media/image26.jpg"/><Relationship Id="rId12" Type="http://schemas.openxmlformats.org/officeDocument/2006/relationships/image" Target="../media/image53.png"/><Relationship Id="rId1" Type="http://schemas.openxmlformats.org/officeDocument/2006/relationships/image" Target="../media/image14.png"/><Relationship Id="rId2" Type="http://schemas.openxmlformats.org/officeDocument/2006/relationships/image" Target="../media/image6.jpg"/><Relationship Id="rId3" Type="http://schemas.openxmlformats.org/officeDocument/2006/relationships/image" Target="../media/image21.png"/><Relationship Id="rId4" Type="http://schemas.openxmlformats.org/officeDocument/2006/relationships/image" Target="../media/image4.png"/><Relationship Id="rId9" Type="http://schemas.openxmlformats.org/officeDocument/2006/relationships/image" Target="../media/image56.jpg"/><Relationship Id="rId5" Type="http://schemas.openxmlformats.org/officeDocument/2006/relationships/image" Target="../media/image61.jpg"/><Relationship Id="rId6" Type="http://schemas.openxmlformats.org/officeDocument/2006/relationships/image" Target="../media/image11.png"/><Relationship Id="rId7" Type="http://schemas.openxmlformats.org/officeDocument/2006/relationships/image" Target="../media/image12.jpg"/><Relationship Id="rId8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image" Target="../media/image74.png"/><Relationship Id="rId10" Type="http://schemas.openxmlformats.org/officeDocument/2006/relationships/image" Target="../media/image61.jpg"/><Relationship Id="rId13" Type="http://schemas.openxmlformats.org/officeDocument/2006/relationships/image" Target="../media/image72.png"/><Relationship Id="rId12" Type="http://schemas.openxmlformats.org/officeDocument/2006/relationships/image" Target="../media/image22.jpg"/><Relationship Id="rId1" Type="http://schemas.openxmlformats.org/officeDocument/2006/relationships/image" Target="../media/image11.png"/><Relationship Id="rId2" Type="http://schemas.openxmlformats.org/officeDocument/2006/relationships/image" Target="../media/image57.png"/><Relationship Id="rId3" Type="http://schemas.openxmlformats.org/officeDocument/2006/relationships/image" Target="../media/image44.jpg"/><Relationship Id="rId4" Type="http://schemas.openxmlformats.org/officeDocument/2006/relationships/image" Target="../media/image3.png"/><Relationship Id="rId9" Type="http://schemas.openxmlformats.org/officeDocument/2006/relationships/image" Target="../media/image23.png"/><Relationship Id="rId15" Type="http://schemas.openxmlformats.org/officeDocument/2006/relationships/image" Target="../media/image53.png"/><Relationship Id="rId14" Type="http://schemas.openxmlformats.org/officeDocument/2006/relationships/image" Target="../media/image12.jpg"/><Relationship Id="rId17" Type="http://schemas.openxmlformats.org/officeDocument/2006/relationships/image" Target="../media/image76.jpg"/><Relationship Id="rId16" Type="http://schemas.openxmlformats.org/officeDocument/2006/relationships/image" Target="../media/image75.jpg"/><Relationship Id="rId5" Type="http://schemas.openxmlformats.org/officeDocument/2006/relationships/image" Target="../media/image14.png"/><Relationship Id="rId6" Type="http://schemas.openxmlformats.org/officeDocument/2006/relationships/image" Target="../media/image6.jpg"/><Relationship Id="rId7" Type="http://schemas.openxmlformats.org/officeDocument/2006/relationships/image" Target="../media/image21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19</xdr:row>
      <xdr:rowOff>19050</xdr:rowOff>
    </xdr:from>
    <xdr:ext cx="533400" cy="381000"/>
    <xdr:pic>
      <xdr:nvPicPr>
        <xdr:cNvPr id="0" name="image6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28</xdr:row>
      <xdr:rowOff>57150</xdr:rowOff>
    </xdr:from>
    <xdr:ext cx="381000" cy="381000"/>
    <xdr:pic>
      <xdr:nvPicPr>
        <xdr:cNvPr id="0" name="image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43</xdr:row>
      <xdr:rowOff>19050</xdr:rowOff>
    </xdr:from>
    <xdr:ext cx="476250" cy="457200"/>
    <xdr:pic>
      <xdr:nvPicPr>
        <xdr:cNvPr id="0" name="image8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58</xdr:row>
      <xdr:rowOff>85725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10</xdr:row>
      <xdr:rowOff>19050</xdr:rowOff>
    </xdr:from>
    <xdr:ext cx="533400" cy="438150"/>
    <xdr:pic>
      <xdr:nvPicPr>
        <xdr:cNvPr id="0" name="image1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13</xdr:row>
      <xdr:rowOff>19050</xdr:rowOff>
    </xdr:from>
    <xdr:ext cx="381000" cy="381000"/>
    <xdr:pic>
      <xdr:nvPicPr>
        <xdr:cNvPr id="0" name="image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16</xdr:row>
      <xdr:rowOff>28575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22</xdr:row>
      <xdr:rowOff>28575</xdr:rowOff>
    </xdr:from>
    <xdr:ext cx="476250" cy="438150"/>
    <xdr:pic>
      <xdr:nvPicPr>
        <xdr:cNvPr id="0" name="image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24</xdr:row>
      <xdr:rowOff>161925</xdr:rowOff>
    </xdr:from>
    <xdr:ext cx="476250" cy="457200"/>
    <xdr:pic>
      <xdr:nvPicPr>
        <xdr:cNvPr id="0" name="image8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31</xdr:row>
      <xdr:rowOff>19050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34</xdr:row>
      <xdr:rowOff>19050</xdr:rowOff>
    </xdr:from>
    <xdr:ext cx="476250" cy="438150"/>
    <xdr:pic>
      <xdr:nvPicPr>
        <xdr:cNvPr id="0" name="image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37</xdr:row>
      <xdr:rowOff>19050</xdr:rowOff>
    </xdr:from>
    <xdr:ext cx="533400" cy="438150"/>
    <xdr:pic>
      <xdr:nvPicPr>
        <xdr:cNvPr id="0" name="image1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40</xdr:row>
      <xdr:rowOff>19050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61</xdr:row>
      <xdr:rowOff>57150</xdr:rowOff>
    </xdr:from>
    <xdr:ext cx="428625" cy="381000"/>
    <xdr:pic>
      <xdr:nvPicPr>
        <xdr:cNvPr id="0" name="image7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64</xdr:row>
      <xdr:rowOff>28575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67</xdr:row>
      <xdr:rowOff>19050</xdr:rowOff>
    </xdr:from>
    <xdr:ext cx="476250" cy="457200"/>
    <xdr:pic>
      <xdr:nvPicPr>
        <xdr:cNvPr id="0" name="image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70</xdr:row>
      <xdr:rowOff>28575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73</xdr:row>
      <xdr:rowOff>66675</xdr:rowOff>
    </xdr:from>
    <xdr:ext cx="533400" cy="381000"/>
    <xdr:pic>
      <xdr:nvPicPr>
        <xdr:cNvPr id="0" name="image2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76</xdr:row>
      <xdr:rowOff>28575</xdr:rowOff>
    </xdr:from>
    <xdr:ext cx="428625" cy="381000"/>
    <xdr:pic>
      <xdr:nvPicPr>
        <xdr:cNvPr id="0" name="image7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79</xdr:row>
      <xdr:rowOff>19050</xdr:rowOff>
    </xdr:from>
    <xdr:ext cx="428625" cy="381000"/>
    <xdr:pic>
      <xdr:nvPicPr>
        <xdr:cNvPr id="0" name="image7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74</xdr:row>
      <xdr:rowOff>47625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13</xdr:row>
      <xdr:rowOff>57150</xdr:rowOff>
    </xdr:from>
    <xdr:ext cx="533400" cy="381000"/>
    <xdr:pic>
      <xdr:nvPicPr>
        <xdr:cNvPr id="0" name="image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66675</xdr:rowOff>
    </xdr:from>
    <xdr:ext cx="533400" cy="381000"/>
    <xdr:pic>
      <xdr:nvPicPr>
        <xdr:cNvPr id="0" name="image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57150</xdr:rowOff>
    </xdr:from>
    <xdr:ext cx="533400" cy="381000"/>
    <xdr:pic>
      <xdr:nvPicPr>
        <xdr:cNvPr id="0" name="image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15</xdr:row>
      <xdr:rowOff>152400</xdr:rowOff>
    </xdr:from>
    <xdr:ext cx="533400" cy="504825"/>
    <xdr:pic>
      <xdr:nvPicPr>
        <xdr:cNvPr id="0" name="image1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45</xdr:row>
      <xdr:rowOff>152400</xdr:rowOff>
    </xdr:from>
    <xdr:ext cx="533400" cy="504825"/>
    <xdr:pic>
      <xdr:nvPicPr>
        <xdr:cNvPr id="0" name="image1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71</xdr:row>
      <xdr:rowOff>38100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22</xdr:row>
      <xdr:rowOff>28575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65</xdr:row>
      <xdr:rowOff>38100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28575</xdr:rowOff>
    </xdr:from>
    <xdr:ext cx="533400" cy="381000"/>
    <xdr:pic>
      <xdr:nvPicPr>
        <xdr:cNvPr id="0" name="image2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31</xdr:row>
      <xdr:rowOff>57150</xdr:rowOff>
    </xdr:from>
    <xdr:ext cx="381000" cy="381000"/>
    <xdr:pic>
      <xdr:nvPicPr>
        <xdr:cNvPr id="0" name="image5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9525</xdr:rowOff>
    </xdr:from>
    <xdr:ext cx="476250" cy="476250"/>
    <xdr:pic>
      <xdr:nvPicPr>
        <xdr:cNvPr id="0" name="image1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43</xdr:row>
      <xdr:rowOff>19050</xdr:rowOff>
    </xdr:from>
    <xdr:ext cx="476250" cy="457200"/>
    <xdr:pic>
      <xdr:nvPicPr>
        <xdr:cNvPr id="0" name="image8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62</xdr:row>
      <xdr:rowOff>9525</xdr:rowOff>
    </xdr:from>
    <xdr:ext cx="476250" cy="457200"/>
    <xdr:pic>
      <xdr:nvPicPr>
        <xdr:cNvPr id="0" name="image8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80</xdr:row>
      <xdr:rowOff>66675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77</xdr:row>
      <xdr:rowOff>28575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438150"/>
    <xdr:pic>
      <xdr:nvPicPr>
        <xdr:cNvPr id="0" name="image10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27</xdr:row>
      <xdr:rowOff>152400</xdr:rowOff>
    </xdr:from>
    <xdr:ext cx="533400" cy="504825"/>
    <xdr:pic>
      <xdr:nvPicPr>
        <xdr:cNvPr id="0" name="image1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55</xdr:row>
      <xdr:rowOff>9525</xdr:rowOff>
    </xdr:from>
    <xdr:ext cx="476250" cy="476250"/>
    <xdr:pic>
      <xdr:nvPicPr>
        <xdr:cNvPr id="0" name="image2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58</xdr:row>
      <xdr:rowOff>57150</xdr:rowOff>
    </xdr:from>
    <xdr:ext cx="381000" cy="381000"/>
    <xdr:pic>
      <xdr:nvPicPr>
        <xdr:cNvPr id="0" name="image31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86</xdr:row>
      <xdr:rowOff>47625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13</xdr:row>
      <xdr:rowOff>38100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57150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</xdr:row>
      <xdr:rowOff>28575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57150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57150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28575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47625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37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61</xdr:row>
      <xdr:rowOff>161925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56</xdr:row>
      <xdr:rowOff>57150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59</xdr:row>
      <xdr:rowOff>28575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73</xdr:row>
      <xdr:rowOff>152400</xdr:rowOff>
    </xdr:from>
    <xdr:ext cx="533400" cy="504825"/>
    <xdr:pic>
      <xdr:nvPicPr>
        <xdr:cNvPr id="0" name="image33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77</xdr:row>
      <xdr:rowOff>38100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80</xdr:row>
      <xdr:rowOff>19050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83</xdr:row>
      <xdr:rowOff>47625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85</xdr:row>
      <xdr:rowOff>161925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64</xdr:row>
      <xdr:rowOff>161925</xdr:rowOff>
    </xdr:from>
    <xdr:ext cx="419100" cy="381000"/>
    <xdr:pic>
      <xdr:nvPicPr>
        <xdr:cNvPr id="0" name="image27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53</xdr:row>
      <xdr:rowOff>76200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45</xdr:row>
      <xdr:rowOff>161925</xdr:rowOff>
    </xdr:from>
    <xdr:ext cx="476250" cy="476250"/>
    <xdr:pic>
      <xdr:nvPicPr>
        <xdr:cNvPr id="0" name="image2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48</xdr:row>
      <xdr:rowOff>152400</xdr:rowOff>
    </xdr:from>
    <xdr:ext cx="533400" cy="504825"/>
    <xdr:pic>
      <xdr:nvPicPr>
        <xdr:cNvPr id="0" name="image3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21</xdr:row>
      <xdr:rowOff>161925</xdr:rowOff>
    </xdr:from>
    <xdr:ext cx="476250" cy="476250"/>
    <xdr:pic>
      <xdr:nvPicPr>
        <xdr:cNvPr id="0" name="image4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92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111</xdr:row>
      <xdr:rowOff>9525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105</xdr:row>
      <xdr:rowOff>9525</xdr:rowOff>
    </xdr:from>
    <xdr:ext cx="419100" cy="438150"/>
    <xdr:pic>
      <xdr:nvPicPr>
        <xdr:cNvPr id="0" name="image26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107</xdr:row>
      <xdr:rowOff>161925</xdr:rowOff>
    </xdr:from>
    <xdr:ext cx="476250" cy="476250"/>
    <xdr:pic>
      <xdr:nvPicPr>
        <xdr:cNvPr id="0" name="image3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3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42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3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3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46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46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2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47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73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68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4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49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3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5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61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54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61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5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49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54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56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6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65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50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49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5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5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48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6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5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5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4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5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49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3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5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6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6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7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69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7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62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7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77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66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5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54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5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66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5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6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7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75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76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amesheetstats.com/seasons/6740/games/1977733?utm_source=post_game&amp;utm_medium=email&amp;utm_campaign=post_game_report&amp;utm_content=view_box_score" TargetMode="External"/><Relationship Id="rId22" Type="http://schemas.openxmlformats.org/officeDocument/2006/relationships/hyperlink" Target="https://gamesheetstats.com/seasons/6740/games/1977795?utm_source=post_game&amp;utm_medium=email&amp;utm_campaign=post_game_report&amp;utm_content=view_box_score" TargetMode="External"/><Relationship Id="rId21" Type="http://schemas.openxmlformats.org/officeDocument/2006/relationships/hyperlink" Target="https://gamesheetstats.com/seasons/6740/games/1977789?utm_source=post_game&amp;utm_medium=email&amp;utm_campaign=post_game_report&amp;utm_content=view_box_score" TargetMode="External"/><Relationship Id="rId24" Type="http://schemas.openxmlformats.org/officeDocument/2006/relationships/hyperlink" Target="https://gamesheetstats.com/seasons/6740/games/1903297?utm_source=post_game&amp;utm_medium=email&amp;utm_campaign=post_game_report&amp;utm_content=view_box_score" TargetMode="External"/><Relationship Id="rId23" Type="http://schemas.openxmlformats.org/officeDocument/2006/relationships/hyperlink" Target="https://gamesheetstats.com/seasons/6740/games/1911325?utm_source=post_game&amp;utm_medium=email&amp;utm_campaign=post_game_report&amp;utm_content=view_box_score" TargetMode="External"/><Relationship Id="rId1" Type="http://schemas.openxmlformats.org/officeDocument/2006/relationships/hyperlink" Target="https://gamesheetstats.com/seasons/6740/games/1911318" TargetMode="External"/><Relationship Id="rId2" Type="http://schemas.openxmlformats.org/officeDocument/2006/relationships/hyperlink" Target="https://gamesheetstats.com/seasons/6740/games/1949700?utm_source=post_game&amp;utm_medium=email&amp;utm_campaign=post_game_report&amp;utm_content=view_box_score" TargetMode="External"/><Relationship Id="rId3" Type="http://schemas.openxmlformats.org/officeDocument/2006/relationships/hyperlink" Target="https://gamesheetstats.com/seasons/6740/games/1911319?utm_source=post_game&amp;utm_medium=email&amp;utm_campaign=post_game_report&amp;utm_content=view_box_score" TargetMode="External"/><Relationship Id="rId4" Type="http://schemas.openxmlformats.org/officeDocument/2006/relationships/hyperlink" Target="https://www.youtube.com/watch?v=wtuClDs13AE" TargetMode="External"/><Relationship Id="rId9" Type="http://schemas.openxmlformats.org/officeDocument/2006/relationships/hyperlink" Target="https://youtu.be/Ntkhc6zeOCs" TargetMode="External"/><Relationship Id="rId26" Type="http://schemas.openxmlformats.org/officeDocument/2006/relationships/hyperlink" Target="https://gamesheetstats.com/seasons/6740/games/1911327?utm_source=post_game&amp;utm_medium=email&amp;utm_campaign=post_game_report&amp;utm_content=view_box_score" TargetMode="External"/><Relationship Id="rId25" Type="http://schemas.openxmlformats.org/officeDocument/2006/relationships/hyperlink" Target="https://gamesheetstats.com/seasons/6740/games/1911326?utm_source=post_game&amp;utm_medium=email&amp;utm_campaign=post_game_report&amp;utm_content=view_box_score" TargetMode="External"/><Relationship Id="rId28" Type="http://schemas.openxmlformats.org/officeDocument/2006/relationships/hyperlink" Target="https://gamesheetstats.com/seasons/6740/games/1911328?utm_source=post_game&amp;utm_medium=email&amp;utm_campaign=post_game_report&amp;utm_content=view_box_score" TargetMode="External"/><Relationship Id="rId27" Type="http://schemas.openxmlformats.org/officeDocument/2006/relationships/hyperlink" Target="https://gamesheetstats.com/seasons/6740/games/1902572?utm_source=post_game&amp;utm_medium=email&amp;utm_campaign=post_game_report&amp;utm_content=view_box_score" TargetMode="External"/><Relationship Id="rId5" Type="http://schemas.openxmlformats.org/officeDocument/2006/relationships/hyperlink" Target="https://gamesheetstats.com/seasons/6740/games/1915318?utm_source=post_game&amp;utm_medium=email&amp;utm_campaign=post_game_report&amp;utm_content=view_box_score" TargetMode="External"/><Relationship Id="rId6" Type="http://schemas.openxmlformats.org/officeDocument/2006/relationships/hyperlink" Target="https://gamesheetstats.com/seasons/6740/games/1911320?utm_source=post_game&amp;utm_medium=email&amp;utm_campaign=post_game_report&amp;utm_content=view_box_score" TargetMode="External"/><Relationship Id="rId29" Type="http://schemas.openxmlformats.org/officeDocument/2006/relationships/hyperlink" Target="https://gamesheetstats.com/seasons/6740/games/2225248?utm_source=post_game&amp;utm_medium=email&amp;utm_campaign=post_game_report&amp;utm_content=view_box_score" TargetMode="External"/><Relationship Id="rId7" Type="http://schemas.openxmlformats.org/officeDocument/2006/relationships/hyperlink" Target="https://youtu.be/OteP7FLFuww" TargetMode="External"/><Relationship Id="rId8" Type="http://schemas.openxmlformats.org/officeDocument/2006/relationships/hyperlink" Target="https://gamesheetstats.com/seasons/6740/games/1911321?utm_source=post_game&amp;utm_medium=email&amp;utm_campaign=post_game_report&amp;utm_content=view_box_score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gamesheetstats.com/seasons/6740/games/1911322?utm_source=post_game&amp;utm_medium=email&amp;utm_campaign=post_game_report&amp;utm_content=view_box_score" TargetMode="External"/><Relationship Id="rId10" Type="http://schemas.openxmlformats.org/officeDocument/2006/relationships/hyperlink" Target="https://gamesheetstats.com/seasons/6740/games/1985543?utm_source=post_game&amp;utm_medium=email&amp;utm_campaign=post_game_report&amp;utm_content=view_box_score" TargetMode="External"/><Relationship Id="rId13" Type="http://schemas.openxmlformats.org/officeDocument/2006/relationships/hyperlink" Target="https://gamesheetstats.com/seasons/6740/games/1950042?utm_source=post_game&amp;utm_medium=email&amp;utm_campaign=post_game_report&amp;utm_content=view_box_score" TargetMode="External"/><Relationship Id="rId12" Type="http://schemas.openxmlformats.org/officeDocument/2006/relationships/hyperlink" Target="https://youtu.be/8I8yANQm4wk" TargetMode="External"/><Relationship Id="rId15" Type="http://schemas.openxmlformats.org/officeDocument/2006/relationships/hyperlink" Target="https://youtu.be/3_8TkdDdlDc" TargetMode="External"/><Relationship Id="rId14" Type="http://schemas.openxmlformats.org/officeDocument/2006/relationships/hyperlink" Target="https://gamesheetstats.com/seasons/6740/games/1911323?utm_source=post_game&amp;utm_medium=email&amp;utm_campaign=post_game_report&amp;utm_content=view_box_score" TargetMode="External"/><Relationship Id="rId17" Type="http://schemas.openxmlformats.org/officeDocument/2006/relationships/hyperlink" Target="https://youtu.be/7Q7XAk75FX4" TargetMode="External"/><Relationship Id="rId16" Type="http://schemas.openxmlformats.org/officeDocument/2006/relationships/hyperlink" Target="https://gamesheetstats.com/seasons/6740/games/1911324?utm_source=post_game&amp;utm_medium=email&amp;utm_campaign=post_game_report&amp;utm_content=view_box_score" TargetMode="External"/><Relationship Id="rId19" Type="http://schemas.openxmlformats.org/officeDocument/2006/relationships/hyperlink" Target="https://gamesheetstats.com/seasons/6740/games/1902566?utm_source=post_game&amp;utm_medium=email&amp;utm_campaign=post_game_report&amp;utm_content=view_box_score" TargetMode="External"/><Relationship Id="rId18" Type="http://schemas.openxmlformats.org/officeDocument/2006/relationships/hyperlink" Target="https://gamesheetstats.com/seasons/6740/games/1912711?utm_source=post_game&amp;utm_medium=email&amp;utm_campaign=post_game_report&amp;utm_content=view_box_scor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gamesheetstats.com/seasons/3789/games/1464000?utm_source=post_game&amp;utm_medium=email&amp;utm_campaign=post_game_report&amp;utm_content=view_box_score" TargetMode="External"/><Relationship Id="rId22" Type="http://schemas.openxmlformats.org/officeDocument/2006/relationships/hyperlink" Target="https://gamesheetstats.com/seasons/3789/games/1464002?utm_source=post_game&amp;utm_medium=email&amp;utm_campaign=post_game_report&amp;utm_content=view_box_score" TargetMode="External"/><Relationship Id="rId21" Type="http://schemas.openxmlformats.org/officeDocument/2006/relationships/hyperlink" Target="https://gamesheetstats.com/seasons/3789/games/1498815?utm_source=post_game&amp;utm_medium=email&amp;utm_campaign=post_game_report&amp;utm_content=view_box_score" TargetMode="External"/><Relationship Id="rId24" Type="http://schemas.openxmlformats.org/officeDocument/2006/relationships/hyperlink" Target="https://gamesheetstats.com/seasons/3789/games/1452118?utm_source=post_game&amp;utm_medium=email&amp;utm_campaign=post_game_report&amp;utm_content=view_box_score" TargetMode="External"/><Relationship Id="rId23" Type="http://schemas.openxmlformats.org/officeDocument/2006/relationships/hyperlink" Target="https://gamesheetstats.com/seasons/3789/games/1567844?utm_source=post_game&amp;utm_medium=email&amp;utm_campaign=post_game_report&amp;utm_content=view_box_score" TargetMode="External"/><Relationship Id="rId1" Type="http://schemas.openxmlformats.org/officeDocument/2006/relationships/hyperlink" Target="https://gamesheetstats.com/seasons/3789/games/1452801" TargetMode="External"/><Relationship Id="rId2" Type="http://schemas.openxmlformats.org/officeDocument/2006/relationships/hyperlink" Target="https://gamesheetstats.com/seasons/3789/games/1452802" TargetMode="External"/><Relationship Id="rId3" Type="http://schemas.openxmlformats.org/officeDocument/2006/relationships/hyperlink" Target="https://www.youtube.com/watch?v=2rL23KkCa3c&amp;list=PLm8_pPAjFggskW1npWUwyAB9g1N2HGX7e&amp;index=1" TargetMode="External"/><Relationship Id="rId4" Type="http://schemas.openxmlformats.org/officeDocument/2006/relationships/hyperlink" Target="https://gamesheetstats.com/seasons/3789/games/1463995?utm_source=post_game&amp;utm_medium=email&amp;utm_campaign=post_game_report&amp;utm_content=view_box_score" TargetMode="External"/><Relationship Id="rId9" Type="http://schemas.openxmlformats.org/officeDocument/2006/relationships/hyperlink" Target="https://gamesheetstats.com/seasons/3789/games/1498810?utm_source=post_game&amp;utm_medium=email&amp;utm_campaign=post_game_report&amp;utm_content=view_box_score" TargetMode="External"/><Relationship Id="rId26" Type="http://schemas.openxmlformats.org/officeDocument/2006/relationships/hyperlink" Target="https://gamesheetstats.com/seasons/3789/games/1452119?utm_source=post_game&amp;utm_medium=email&amp;utm_campaign=post_game_report&amp;utm_content=view_box_score" TargetMode="External"/><Relationship Id="rId25" Type="http://schemas.openxmlformats.org/officeDocument/2006/relationships/hyperlink" Target="https://gamesheetstats.com/seasons/3789/games/1464003?utm_source=post_game&amp;utm_medium=email&amp;utm_campaign=post_game_report&amp;utm_content=view_box_score" TargetMode="External"/><Relationship Id="rId28" Type="http://schemas.openxmlformats.org/officeDocument/2006/relationships/hyperlink" Target="https://gamesheetstats.com/seasons/3789/games/1776416?utm_source=post_game&amp;utm_medium=email&amp;utm_campaign=post_game_report&amp;utm_content=view_box_score" TargetMode="External"/><Relationship Id="rId27" Type="http://schemas.openxmlformats.org/officeDocument/2006/relationships/hyperlink" Target="https://gamesheetstats.com/seasons/3789/games/1771788?utm_source=post_game&amp;utm_medium=email&amp;utm_campaign=post_game_report&amp;utm_content=view_box_score" TargetMode="External"/><Relationship Id="rId5" Type="http://schemas.openxmlformats.org/officeDocument/2006/relationships/hyperlink" Target="https://gamesheetstats.com/seasons/3789/games/1463996?utm_source=post_game&amp;utm_medium=email&amp;utm_campaign=post_game_report&amp;utm_content=view_box_score" TargetMode="External"/><Relationship Id="rId6" Type="http://schemas.openxmlformats.org/officeDocument/2006/relationships/hyperlink" Target="https://gamesheetstats.com/seasons/3789/games/1479298?utm_source=post_game&amp;utm_medium=email&amp;utm_campaign=post_game_report&amp;utm_content=view_box_score" TargetMode="External"/><Relationship Id="rId29" Type="http://schemas.openxmlformats.org/officeDocument/2006/relationships/hyperlink" Target="https://gamesheetstats.com/seasons/5843/games/1784945?utm_source=post_game&amp;utm_medium=email&amp;utm_campaign=post_game_report&amp;utm_content=view_box_score" TargetMode="External"/><Relationship Id="rId7" Type="http://schemas.openxmlformats.org/officeDocument/2006/relationships/hyperlink" Target="https://gamesheetstats.com/seasons/3789/games/1447069?utm_source=post_game&amp;utm_medium=email&amp;utm_campaign=post_game_report&amp;utm_content=view_box_score" TargetMode="External"/><Relationship Id="rId8" Type="http://schemas.openxmlformats.org/officeDocument/2006/relationships/hyperlink" Target="https://gamesheetstats.com/seasons/3789/games/1463998?utm_source=post_game&amp;utm_medium=email&amp;utm_campaign=post_game_report&amp;utm_content=view_box_score" TargetMode="External"/><Relationship Id="rId31" Type="http://schemas.openxmlformats.org/officeDocument/2006/relationships/hyperlink" Target="https://gamesheetstats.com/seasons/5843/games/1784965?utm_source=post_game&amp;utm_medium=email&amp;utm_campaign=post_game_report&amp;utm_content=view_box_score" TargetMode="External"/><Relationship Id="rId30" Type="http://schemas.openxmlformats.org/officeDocument/2006/relationships/hyperlink" Target="https://gamesheetstats.com/seasons/5843/games/1784955?utm_source=post_game&amp;utm_medium=email&amp;utm_campaign=post_game_report&amp;utm_content=view_box_score" TargetMode="External"/><Relationship Id="rId11" Type="http://schemas.openxmlformats.org/officeDocument/2006/relationships/hyperlink" Target="https://gamesheetstats.com/seasons/3789/games/1464004?utm_source=post_game&amp;utm_medium=email&amp;utm_campaign=post_game_report&amp;utm_content=view_box_score" TargetMode="External"/><Relationship Id="rId10" Type="http://schemas.openxmlformats.org/officeDocument/2006/relationships/hyperlink" Target="https://gamesheetstats.com/seasons/3789/games/1463999?utm_source=post_game&amp;utm_medium=email&amp;utm_campaign=post_game_report&amp;utm_content=view_box_score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s://gamesheetstats.com/seasons/3789/games/1514460?utm_source=post_game&amp;utm_medium=email&amp;utm_campaign=post_game_report&amp;utm_content=view_box_score" TargetMode="External"/><Relationship Id="rId12" Type="http://schemas.openxmlformats.org/officeDocument/2006/relationships/hyperlink" Target="https://gamesheetstats.com/seasons/3789/games/1605848?utm_source=post_game&amp;utm_medium=email&amp;utm_campaign=post_game_report&amp;utm_content=view_box_score" TargetMode="External"/><Relationship Id="rId15" Type="http://schemas.openxmlformats.org/officeDocument/2006/relationships/hyperlink" Target="https://gamesheetstats.com/seasons/3789/games/1491712?utm_source=post_game&amp;utm_medium=email&amp;utm_campaign=post_game_report&amp;utm_content=view_box_score" TargetMode="External"/><Relationship Id="rId14" Type="http://schemas.openxmlformats.org/officeDocument/2006/relationships/hyperlink" Target="https://gamesheetstats.com/seasons/3789/games/1605849?utm_source=post_game&amp;utm_medium=email&amp;utm_campaign=post_game_report&amp;utm_content=view_box_score" TargetMode="External"/><Relationship Id="rId17" Type="http://schemas.openxmlformats.org/officeDocument/2006/relationships/hyperlink" Target="https://gamesheetstats.com/seasons/3789/games/1453473?utm_source=post_game&amp;utm_medium=email&amp;utm_campaign=post_game_report&amp;utm_content=view_box_score" TargetMode="External"/><Relationship Id="rId16" Type="http://schemas.openxmlformats.org/officeDocument/2006/relationships/hyperlink" Target="https://gamesheetstats.com/seasons/3789/games/1453472?utm_source=post_game&amp;utm_medium=email&amp;utm_campaign=post_game_report&amp;utm_content=view_box_score" TargetMode="External"/><Relationship Id="rId19" Type="http://schemas.openxmlformats.org/officeDocument/2006/relationships/hyperlink" Target="https://gamesheetstats.com/seasons/3789/games/1464001?utm_source=post_game&amp;utm_medium=email&amp;utm_campaign=post_game_report&amp;utm_content=view_box_score" TargetMode="External"/><Relationship Id="rId18" Type="http://schemas.openxmlformats.org/officeDocument/2006/relationships/hyperlink" Target="https://gamesheetstats.com/seasons/3789/games/1484768?utm_source=post_game&amp;utm_medium=email&amp;utm_campaign=post_game_report&amp;utm_content=view_box_score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WLlG8nVCnng&amp;list=PLm8_pPAjFggs265WXQjHdPWaKNjbescU5&amp;index=15" TargetMode="External"/><Relationship Id="rId2" Type="http://schemas.openxmlformats.org/officeDocument/2006/relationships/hyperlink" Target="https://www.youtube.com/watch?v=I7SiiL2Y4RY&amp;list=PLm8_pPAjFggs265WXQjHdPWaKNjbescU5&amp;index=14" TargetMode="External"/><Relationship Id="rId3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4" Type="http://schemas.openxmlformats.org/officeDocument/2006/relationships/hyperlink" Target="https://www.youtube.com/watch?v=n5IcAkxVmUM&amp;list=PLm8_pPAjFggs265WXQjHdPWaKNjbescU5&amp;index=10" TargetMode="External"/><Relationship Id="rId9" Type="http://schemas.openxmlformats.org/officeDocument/2006/relationships/hyperlink" Target="https://www.youtube.com/watch?v=qF0luRPSVvg" TargetMode="External"/><Relationship Id="rId5" Type="http://schemas.openxmlformats.org/officeDocument/2006/relationships/hyperlink" Target="https://www.youtube.com/watch?v=MAPnhZrtXZs" TargetMode="External"/><Relationship Id="rId6" Type="http://schemas.openxmlformats.org/officeDocument/2006/relationships/hyperlink" Target="https://www.youtube.com/watch?v=glC6dNm2mKI" TargetMode="External"/><Relationship Id="rId7" Type="http://schemas.openxmlformats.org/officeDocument/2006/relationships/hyperlink" Target="https://www.youtube.com/watch?v=4MqThvCfMww" TargetMode="External"/><Relationship Id="rId8" Type="http://schemas.openxmlformats.org/officeDocument/2006/relationships/hyperlink" Target="https://www.youtube.com/watch?v=3iLGjdCQPrc" TargetMode="External"/><Relationship Id="rId11" Type="http://schemas.openxmlformats.org/officeDocument/2006/relationships/hyperlink" Target="https://www.youtube.com/watch?v=Xkxyik20ywM" TargetMode="External"/><Relationship Id="rId10" Type="http://schemas.openxmlformats.org/officeDocument/2006/relationships/hyperlink" Target="https://www.youtube.com/watch?v=Dn59V4iKx4Y" TargetMode="External"/><Relationship Id="rId13" Type="http://schemas.openxmlformats.org/officeDocument/2006/relationships/hyperlink" Target="https://www.youtube.com/watch?v=XuIUjdynVTY" TargetMode="External"/><Relationship Id="rId12" Type="http://schemas.openxmlformats.org/officeDocument/2006/relationships/hyperlink" Target="https://www.youtube.com/watch?v=00gn78iAAPM" TargetMode="External"/><Relationship Id="rId15" Type="http://schemas.openxmlformats.org/officeDocument/2006/relationships/hyperlink" Target="https://www.youtube.com/watch?v=LiGpmY2bmmA" TargetMode="External"/><Relationship Id="rId14" Type="http://schemas.openxmlformats.org/officeDocument/2006/relationships/hyperlink" Target="https://www.youtube.com/watch?v=kNEU5K5ZARU" TargetMode="External"/><Relationship Id="rId17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16" Type="http://schemas.openxmlformats.org/officeDocument/2006/relationships/hyperlink" Target="https://www.youtube.com/watch?v=E-9O7gA_Nt0" TargetMode="External"/><Relationship Id="rId19" Type="http://schemas.openxmlformats.org/officeDocument/2006/relationships/drawing" Target="../drawings/drawing4.xml"/><Relationship Id="rId18" Type="http://schemas.openxmlformats.org/officeDocument/2006/relationships/hyperlink" Target="https://www.youtube.com/watch?v=8i9JBI8yjgo" TargetMode="Externa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22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21" Type="http://schemas.openxmlformats.org/officeDocument/2006/relationships/hyperlink" Target="https://www.youtube.com/watch?v=4wD9GjXTaek" TargetMode="External"/><Relationship Id="rId23" Type="http://schemas.openxmlformats.org/officeDocument/2006/relationships/drawing" Target="../drawings/drawing5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www.youtube.com/watch?v=3d5lseSl3As" TargetMode="External"/><Relationship Id="rId3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9" Type="http://schemas.openxmlformats.org/officeDocument/2006/relationships/hyperlink" Target="https://www.youtube.com/watch?v=EchEf2yQnPk" TargetMode="External"/><Relationship Id="rId5" Type="http://schemas.openxmlformats.org/officeDocument/2006/relationships/hyperlink" Target="https://www.youtube.com/watch?v=AKBk8Fu-iDQ" TargetMode="External"/><Relationship Id="rId6" Type="http://schemas.openxmlformats.org/officeDocument/2006/relationships/hyperlink" Target="https://youtu.be/7Ugxh8726gk?si=hMxAIriRnm_iBt22" TargetMode="External"/><Relationship Id="rId7" Type="http://schemas.openxmlformats.org/officeDocument/2006/relationships/hyperlink" Target="https://www.youtube.com/watch?v=PLLp5lsRq7s" TargetMode="External"/><Relationship Id="rId8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11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10" Type="http://schemas.openxmlformats.org/officeDocument/2006/relationships/hyperlink" Target="https://www.youtube.com/watch?v=uM2uw_c0gXA" TargetMode="External"/><Relationship Id="rId13" Type="http://schemas.openxmlformats.org/officeDocument/2006/relationships/hyperlink" Target="https://www.youtube.com/watch?v=JDBQou0UK44" TargetMode="External"/><Relationship Id="rId12" Type="http://schemas.openxmlformats.org/officeDocument/2006/relationships/hyperlink" Target="https://www.youtube.com/watch?v=5V0fAJspgp8" TargetMode="External"/><Relationship Id="rId15" Type="http://schemas.openxmlformats.org/officeDocument/2006/relationships/hyperlink" Target="https://www.youtube.com/watch?v=Hg4jAid4Hws" TargetMode="External"/><Relationship Id="rId14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17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Relationship Id="rId16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19" Type="http://schemas.openxmlformats.org/officeDocument/2006/relationships/hyperlink" Target="https://www.youtube.com/watch?v=eDFFhxz9iwc" TargetMode="External"/><Relationship Id="rId18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TRNlqJ1FdTM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COUNTIF(E11:E108,"W")&amp;"-"&amp;COUNTIF(E11:E108,"L")&amp;"-"&amp;COUNTIF(E11:E108,"T")&amp;"-"&amp;COUNTIF(E11:E108,"OTL")</f>
        <v>0-0-0-0</v>
      </c>
      <c r="D1" s="2"/>
      <c r="E1" s="4"/>
      <c r="F1" s="5"/>
      <c r="G1" s="6"/>
    </row>
    <row r="2">
      <c r="A2" s="7" t="s">
        <v>1</v>
      </c>
      <c r="C2" s="8" t="str">
        <f>COUNTIF(G11:G95,"W")&amp;"-"&amp;COUNTIF(G11:G95,"L")&amp;"-"&amp;COUNTIF(G11:G95,"T")&amp;"-"&amp;COUNTIF(G11:G95,"OTL")</f>
        <v>0-0-0-0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/>
      <c r="C11" s="34"/>
      <c r="D11" s="34"/>
      <c r="E11" s="34"/>
      <c r="F11" s="29"/>
      <c r="G11" s="35"/>
    </row>
    <row r="12">
      <c r="A12" s="36">
        <v>21.0</v>
      </c>
      <c r="B12" s="37" t="s">
        <v>13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1"/>
      <c r="C14" s="34"/>
      <c r="D14" s="34"/>
      <c r="E14" s="34"/>
      <c r="F14" s="29"/>
      <c r="G14" s="35"/>
    </row>
    <row r="15">
      <c r="A15" s="36">
        <v>28.0</v>
      </c>
      <c r="B15" s="37" t="s">
        <v>15</v>
      </c>
      <c r="E15" s="9"/>
      <c r="F15" s="42"/>
      <c r="G15" s="35"/>
    </row>
    <row r="16">
      <c r="A16" s="43"/>
      <c r="B16" s="39" t="s">
        <v>14</v>
      </c>
      <c r="C16" s="11"/>
      <c r="D16" s="11"/>
      <c r="E16" s="12"/>
      <c r="F16" s="42"/>
      <c r="G16" s="35"/>
    </row>
    <row r="17">
      <c r="A17" s="40" t="s">
        <v>16</v>
      </c>
      <c r="B17" s="41"/>
      <c r="C17" s="34"/>
      <c r="D17" s="34"/>
      <c r="E17" s="34"/>
      <c r="F17" s="35"/>
      <c r="G17" s="35"/>
    </row>
    <row r="18">
      <c r="A18" s="44">
        <v>4.0</v>
      </c>
      <c r="B18" s="37" t="s">
        <v>17</v>
      </c>
      <c r="E18" s="9"/>
      <c r="F18" s="42"/>
      <c r="G18" s="35"/>
    </row>
    <row r="19">
      <c r="A19" s="45"/>
      <c r="B19" s="39" t="s">
        <v>18</v>
      </c>
      <c r="C19" s="11"/>
      <c r="D19" s="11"/>
      <c r="E19" s="12"/>
      <c r="F19" s="46"/>
      <c r="G19" s="47"/>
    </row>
    <row r="20">
      <c r="A20" s="40" t="s">
        <v>16</v>
      </c>
      <c r="B20" s="48"/>
      <c r="C20" s="34"/>
      <c r="D20" s="34"/>
      <c r="E20" s="34"/>
      <c r="F20" s="42"/>
      <c r="G20" s="35"/>
    </row>
    <row r="21">
      <c r="A21" s="44">
        <v>5.0</v>
      </c>
      <c r="B21" s="49" t="s">
        <v>19</v>
      </c>
      <c r="E21" s="9"/>
      <c r="F21" s="42"/>
      <c r="G21" s="35"/>
    </row>
    <row r="22">
      <c r="A22" s="43"/>
      <c r="B22" s="39" t="s">
        <v>14</v>
      </c>
      <c r="C22" s="11"/>
      <c r="D22" s="11"/>
      <c r="E22" s="12"/>
      <c r="F22" s="42"/>
      <c r="G22" s="35"/>
    </row>
    <row r="23">
      <c r="A23" s="40" t="s">
        <v>16</v>
      </c>
      <c r="B23" s="41"/>
      <c r="C23" s="34"/>
      <c r="D23" s="34"/>
      <c r="E23" s="34"/>
      <c r="F23" s="42"/>
      <c r="G23" s="35"/>
    </row>
    <row r="24">
      <c r="A24" s="44">
        <v>10.0</v>
      </c>
      <c r="B24" s="50" t="s">
        <v>20</v>
      </c>
      <c r="E24" s="9"/>
      <c r="F24" s="42"/>
      <c r="G24" s="35"/>
    </row>
    <row r="25">
      <c r="A25" s="45"/>
      <c r="B25" s="39" t="s">
        <v>21</v>
      </c>
      <c r="C25" s="11"/>
      <c r="D25" s="11"/>
      <c r="E25" s="12"/>
      <c r="F25" s="46"/>
      <c r="G25" s="47"/>
    </row>
    <row r="26">
      <c r="A26" s="40" t="s">
        <v>16</v>
      </c>
      <c r="B26" s="51"/>
      <c r="C26" s="34"/>
      <c r="D26" s="34"/>
      <c r="E26" s="34"/>
      <c r="F26" s="35"/>
      <c r="G26" s="35"/>
    </row>
    <row r="27">
      <c r="A27" s="52">
        <v>12.0</v>
      </c>
      <c r="B27" s="37" t="s">
        <v>22</v>
      </c>
      <c r="E27" s="9"/>
      <c r="F27" s="42"/>
      <c r="G27" s="35"/>
    </row>
    <row r="28">
      <c r="A28" s="45"/>
      <c r="B28" s="39" t="s">
        <v>14</v>
      </c>
      <c r="C28" s="11"/>
      <c r="D28" s="11"/>
      <c r="E28" s="12"/>
      <c r="F28" s="46"/>
      <c r="G28" s="47"/>
    </row>
    <row r="29">
      <c r="A29" s="53" t="s">
        <v>16</v>
      </c>
      <c r="B29" s="54"/>
      <c r="C29" s="34"/>
      <c r="D29" s="55"/>
      <c r="E29" s="55"/>
      <c r="F29" s="35"/>
      <c r="G29" s="35"/>
    </row>
    <row r="30">
      <c r="A30" s="52">
        <v>17.0</v>
      </c>
      <c r="B30" s="49" t="s">
        <v>23</v>
      </c>
      <c r="E30" s="9"/>
      <c r="F30" s="35"/>
      <c r="G30" s="35"/>
    </row>
    <row r="31">
      <c r="A31" s="43"/>
      <c r="B31" s="39" t="s">
        <v>14</v>
      </c>
      <c r="C31" s="11"/>
      <c r="D31" s="11"/>
      <c r="E31" s="12"/>
      <c r="F31" s="35"/>
      <c r="G31" s="35"/>
    </row>
    <row r="32">
      <c r="A32" s="40" t="s">
        <v>16</v>
      </c>
      <c r="B32" s="48"/>
      <c r="C32" s="34"/>
      <c r="D32" s="34"/>
      <c r="E32" s="34"/>
      <c r="F32" s="35"/>
      <c r="G32" s="35"/>
    </row>
    <row r="33">
      <c r="A33" s="44">
        <v>26.0</v>
      </c>
      <c r="B33" s="49" t="s">
        <v>24</v>
      </c>
      <c r="E33" s="9"/>
      <c r="F33" s="42"/>
      <c r="G33" s="35"/>
    </row>
    <row r="34">
      <c r="A34" s="45"/>
      <c r="B34" s="39" t="s">
        <v>14</v>
      </c>
      <c r="C34" s="11"/>
      <c r="D34" s="11"/>
      <c r="E34" s="12"/>
      <c r="F34" s="46"/>
      <c r="G34" s="47"/>
    </row>
    <row r="35">
      <c r="A35" s="40" t="s">
        <v>25</v>
      </c>
      <c r="B35" s="51"/>
      <c r="C35" s="34"/>
      <c r="D35" s="34"/>
      <c r="E35" s="34"/>
      <c r="F35" s="35"/>
      <c r="G35" s="35"/>
    </row>
    <row r="36">
      <c r="A36" s="52">
        <v>2.0</v>
      </c>
      <c r="B36" s="56" t="s">
        <v>26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25</v>
      </c>
      <c r="B38" s="51"/>
      <c r="C38" s="34"/>
      <c r="D38" s="34"/>
      <c r="E38" s="34"/>
      <c r="F38" s="35"/>
      <c r="G38" s="35"/>
    </row>
    <row r="39">
      <c r="A39" s="44">
        <v>7.0</v>
      </c>
      <c r="B39" s="37" t="s">
        <v>27</v>
      </c>
      <c r="E39" s="9"/>
      <c r="F39" s="42"/>
      <c r="G39" s="35"/>
    </row>
    <row r="40">
      <c r="A40" s="45"/>
      <c r="B40" s="57" t="s">
        <v>28</v>
      </c>
      <c r="C40" s="11"/>
      <c r="D40" s="11"/>
      <c r="E40" s="12"/>
      <c r="F40" s="46"/>
      <c r="G40" s="47"/>
    </row>
    <row r="41">
      <c r="A41" s="40" t="s">
        <v>25</v>
      </c>
      <c r="B41" s="51"/>
      <c r="C41" s="34"/>
      <c r="D41" s="34"/>
      <c r="E41" s="34"/>
      <c r="F41" s="35"/>
      <c r="G41" s="35"/>
    </row>
    <row r="42">
      <c r="A42" s="44">
        <v>8.0</v>
      </c>
      <c r="B42" s="37" t="s">
        <v>29</v>
      </c>
      <c r="E42" s="9"/>
      <c r="F42" s="35"/>
      <c r="G42" s="35"/>
    </row>
    <row r="43">
      <c r="A43" s="58"/>
      <c r="B43" s="39" t="s">
        <v>14</v>
      </c>
      <c r="C43" s="11"/>
      <c r="D43" s="11"/>
      <c r="E43" s="12"/>
      <c r="F43" s="35"/>
      <c r="G43" s="35"/>
    </row>
    <row r="44">
      <c r="A44" s="40" t="s">
        <v>25</v>
      </c>
      <c r="B44" s="51"/>
      <c r="C44" s="34"/>
      <c r="D44" s="34"/>
      <c r="E44" s="34"/>
      <c r="F44" s="35"/>
      <c r="G44" s="35"/>
    </row>
    <row r="45">
      <c r="A45" s="44">
        <v>14.0</v>
      </c>
      <c r="B45" s="59" t="s">
        <v>30</v>
      </c>
      <c r="E45" s="9"/>
      <c r="F45" s="35"/>
      <c r="G45" s="35"/>
    </row>
    <row r="46">
      <c r="A46" s="43"/>
      <c r="B46" s="39" t="s">
        <v>31</v>
      </c>
      <c r="C46" s="11"/>
      <c r="D46" s="11"/>
      <c r="E46" s="12"/>
      <c r="F46" s="35"/>
      <c r="G46" s="35"/>
    </row>
    <row r="47">
      <c r="A47" s="60" t="s">
        <v>32</v>
      </c>
      <c r="B47" s="61"/>
      <c r="C47" s="61"/>
      <c r="D47" s="61"/>
      <c r="E47" s="62"/>
      <c r="F47" s="42"/>
      <c r="G47" s="35"/>
    </row>
    <row r="48">
      <c r="A48" s="63" t="s">
        <v>33</v>
      </c>
      <c r="E48" s="9"/>
      <c r="F48" s="42"/>
      <c r="G48" s="35"/>
    </row>
    <row r="49">
      <c r="A49" s="64" t="s">
        <v>25</v>
      </c>
      <c r="B49" s="65"/>
      <c r="C49" s="66"/>
      <c r="D49" s="66"/>
      <c r="E49" s="66"/>
      <c r="F49" s="42"/>
      <c r="G49" s="35"/>
    </row>
    <row r="50">
      <c r="A50" s="67">
        <v>21.0</v>
      </c>
      <c r="B50" s="68"/>
      <c r="E50" s="9"/>
      <c r="F50" s="35"/>
      <c r="G50" s="35"/>
    </row>
    <row r="51">
      <c r="A51" s="69"/>
      <c r="B51" s="11"/>
      <c r="C51" s="11"/>
      <c r="D51" s="11"/>
      <c r="E51" s="12"/>
      <c r="F51" s="35"/>
      <c r="G51" s="35"/>
    </row>
    <row r="52">
      <c r="A52" s="64" t="s">
        <v>25</v>
      </c>
      <c r="B52" s="70"/>
      <c r="C52" s="66"/>
      <c r="D52" s="66"/>
      <c r="E52" s="66"/>
      <c r="F52" s="35"/>
      <c r="G52" s="35"/>
    </row>
    <row r="53">
      <c r="A53" s="67">
        <v>22.0</v>
      </c>
      <c r="B53" s="68"/>
      <c r="E53" s="9"/>
      <c r="F53" s="35"/>
      <c r="G53" s="35"/>
    </row>
    <row r="54">
      <c r="A54" s="69"/>
      <c r="B54" s="11"/>
      <c r="C54" s="11"/>
      <c r="D54" s="11"/>
      <c r="E54" s="12"/>
      <c r="F54" s="35"/>
      <c r="G54" s="35"/>
    </row>
    <row r="55">
      <c r="A55" s="71" t="s">
        <v>25</v>
      </c>
      <c r="B55" s="72"/>
      <c r="C55" s="66"/>
      <c r="D55" s="66"/>
      <c r="E55" s="66"/>
      <c r="F55" s="29"/>
      <c r="G55" s="35"/>
    </row>
    <row r="56">
      <c r="A56" s="67">
        <v>23.0</v>
      </c>
      <c r="B56" s="68"/>
      <c r="E56" s="9"/>
      <c r="F56" s="29"/>
      <c r="G56" s="35"/>
    </row>
    <row r="57">
      <c r="A57" s="69"/>
      <c r="B57" s="11"/>
      <c r="C57" s="11"/>
      <c r="D57" s="11"/>
      <c r="E57" s="12"/>
      <c r="F57" s="29"/>
      <c r="G57" s="35"/>
    </row>
    <row r="58">
      <c r="A58" s="73"/>
      <c r="E58" s="74"/>
      <c r="F58" s="29"/>
      <c r="G58" s="35"/>
    </row>
    <row r="59">
      <c r="A59" s="75" t="s">
        <v>34</v>
      </c>
      <c r="B59" s="76"/>
      <c r="C59" s="77"/>
      <c r="D59" s="77"/>
      <c r="E59" s="77"/>
      <c r="F59" s="29"/>
      <c r="G59" s="35"/>
    </row>
    <row r="60">
      <c r="A60" s="78">
        <v>5.0</v>
      </c>
      <c r="B60" s="79" t="s">
        <v>35</v>
      </c>
      <c r="E60" s="9"/>
      <c r="F60" s="29"/>
      <c r="G60" s="35"/>
    </row>
    <row r="61">
      <c r="A61" s="80"/>
      <c r="B61" s="39" t="s">
        <v>36</v>
      </c>
      <c r="C61" s="11"/>
      <c r="D61" s="11"/>
      <c r="E61" s="12"/>
      <c r="F61" s="29"/>
      <c r="G61" s="35"/>
    </row>
    <row r="62">
      <c r="A62" s="75" t="s">
        <v>34</v>
      </c>
      <c r="B62" s="76"/>
      <c r="C62" s="77"/>
      <c r="D62" s="77"/>
      <c r="E62" s="77"/>
      <c r="F62" s="35"/>
      <c r="G62" s="35"/>
    </row>
    <row r="63">
      <c r="A63" s="78">
        <v>6.0</v>
      </c>
      <c r="B63" s="81" t="s">
        <v>37</v>
      </c>
      <c r="E63" s="9"/>
      <c r="F63" s="29"/>
      <c r="G63" s="35"/>
    </row>
    <row r="64">
      <c r="A64" s="80"/>
      <c r="B64" s="57" t="s">
        <v>38</v>
      </c>
      <c r="C64" s="11"/>
      <c r="D64" s="11"/>
      <c r="E64" s="12"/>
      <c r="F64" s="29"/>
      <c r="G64" s="35"/>
    </row>
    <row r="65">
      <c r="A65" s="75" t="s">
        <v>39</v>
      </c>
      <c r="B65" s="76"/>
      <c r="C65" s="77"/>
      <c r="D65" s="77"/>
      <c r="E65" s="77"/>
      <c r="F65" s="35"/>
      <c r="G65" s="35"/>
    </row>
    <row r="66">
      <c r="A66" s="78">
        <v>24.0</v>
      </c>
      <c r="B66" s="79" t="s">
        <v>40</v>
      </c>
      <c r="E66" s="9"/>
      <c r="F66" s="29"/>
      <c r="G66" s="35"/>
    </row>
    <row r="67">
      <c r="A67" s="80"/>
      <c r="B67" s="39" t="s">
        <v>14</v>
      </c>
      <c r="C67" s="11"/>
      <c r="D67" s="11"/>
      <c r="E67" s="12"/>
      <c r="F67" s="29"/>
      <c r="G67" s="35"/>
    </row>
    <row r="68">
      <c r="A68" s="75" t="s">
        <v>39</v>
      </c>
      <c r="B68" s="82"/>
      <c r="C68" s="77"/>
      <c r="D68" s="77"/>
      <c r="E68" s="77"/>
      <c r="F68" s="29"/>
      <c r="G68" s="35"/>
    </row>
    <row r="69">
      <c r="A69" s="78">
        <v>25.0</v>
      </c>
      <c r="B69" s="79" t="s">
        <v>41</v>
      </c>
      <c r="E69" s="9"/>
      <c r="F69" s="29"/>
      <c r="G69" s="35"/>
    </row>
    <row r="70">
      <c r="A70" s="80"/>
      <c r="B70" s="39" t="s">
        <v>42</v>
      </c>
      <c r="C70" s="11"/>
      <c r="D70" s="11"/>
      <c r="E70" s="12"/>
      <c r="F70" s="29"/>
      <c r="G70" s="35"/>
    </row>
    <row r="71">
      <c r="A71" s="75" t="s">
        <v>43</v>
      </c>
      <c r="B71" s="76"/>
      <c r="C71" s="77"/>
      <c r="D71" s="77"/>
      <c r="E71" s="77"/>
      <c r="F71" s="35"/>
      <c r="G71" s="35"/>
    </row>
    <row r="72">
      <c r="A72" s="83">
        <v>1.0</v>
      </c>
      <c r="B72" s="84" t="s">
        <v>44</v>
      </c>
      <c r="E72" s="9"/>
      <c r="F72" s="35"/>
      <c r="G72" s="35"/>
    </row>
    <row r="73">
      <c r="A73" s="80"/>
      <c r="B73" s="57" t="s">
        <v>45</v>
      </c>
      <c r="C73" s="11"/>
      <c r="D73" s="11"/>
      <c r="E73" s="12"/>
      <c r="F73" s="35"/>
      <c r="G73" s="35"/>
    </row>
    <row r="74">
      <c r="A74" s="75" t="s">
        <v>43</v>
      </c>
      <c r="B74" s="85"/>
      <c r="C74" s="77"/>
      <c r="D74" s="77"/>
      <c r="E74" s="77"/>
      <c r="F74" s="5"/>
      <c r="G74" s="86"/>
    </row>
    <row r="75">
      <c r="A75" s="83">
        <v>7.0</v>
      </c>
      <c r="B75" s="84" t="s">
        <v>46</v>
      </c>
      <c r="E75" s="9"/>
      <c r="F75" s="5"/>
      <c r="G75" s="86"/>
    </row>
    <row r="76">
      <c r="A76" s="87"/>
      <c r="B76" s="39" t="s">
        <v>47</v>
      </c>
      <c r="C76" s="11"/>
      <c r="D76" s="11"/>
      <c r="E76" s="12"/>
      <c r="F76" s="5"/>
      <c r="G76" s="86"/>
    </row>
    <row r="77">
      <c r="A77" s="75" t="s">
        <v>43</v>
      </c>
      <c r="B77" s="88"/>
      <c r="C77" s="77"/>
      <c r="D77" s="77"/>
      <c r="E77" s="77"/>
      <c r="F77" s="5"/>
      <c r="G77" s="86"/>
    </row>
    <row r="78">
      <c r="A78" s="83">
        <v>13.0</v>
      </c>
      <c r="B78" s="84" t="s">
        <v>48</v>
      </c>
      <c r="E78" s="9"/>
      <c r="F78" s="5"/>
      <c r="G78" s="86"/>
    </row>
    <row r="79">
      <c r="A79" s="87"/>
      <c r="B79" s="39" t="s">
        <v>14</v>
      </c>
      <c r="C79" s="11"/>
      <c r="D79" s="11"/>
      <c r="E79" s="12"/>
      <c r="F79" s="5"/>
      <c r="G79" s="86"/>
    </row>
    <row r="80">
      <c r="A80" s="75" t="s">
        <v>43</v>
      </c>
      <c r="B80" s="88"/>
      <c r="C80" s="77"/>
      <c r="D80" s="77"/>
      <c r="E80" s="77"/>
      <c r="F80" s="5"/>
      <c r="G80" s="86"/>
    </row>
    <row r="81">
      <c r="A81" s="83">
        <v>15.0</v>
      </c>
      <c r="B81" s="84" t="s">
        <v>49</v>
      </c>
      <c r="E81" s="9"/>
      <c r="F81" s="5"/>
      <c r="G81" s="86"/>
    </row>
    <row r="82">
      <c r="A82" s="87"/>
      <c r="B82" s="57" t="s">
        <v>38</v>
      </c>
      <c r="C82" s="11"/>
      <c r="D82" s="11"/>
      <c r="E82" s="12"/>
      <c r="F82" s="5"/>
      <c r="G82" s="86"/>
    </row>
    <row r="83">
      <c r="A83" s="89"/>
      <c r="B83" s="19"/>
      <c r="C83" s="19"/>
      <c r="D83" s="19"/>
      <c r="E83" s="20"/>
      <c r="F83" s="5"/>
      <c r="G83" s="5"/>
    </row>
    <row r="84">
      <c r="A84" s="90" t="s">
        <v>50</v>
      </c>
      <c r="B84" s="91"/>
      <c r="C84" s="91"/>
      <c r="D84" s="91"/>
      <c r="E84" s="92"/>
      <c r="F84" s="93"/>
      <c r="G84" s="29"/>
    </row>
    <row r="85">
      <c r="A85" s="94" t="s">
        <v>51</v>
      </c>
      <c r="E85" s="9"/>
      <c r="F85" s="35"/>
      <c r="G85" s="35"/>
    </row>
    <row r="86">
      <c r="A86" s="75" t="s">
        <v>43</v>
      </c>
      <c r="B86" s="76"/>
      <c r="C86" s="95"/>
      <c r="D86" s="95"/>
      <c r="E86" s="95"/>
      <c r="F86" s="35"/>
      <c r="G86" s="35"/>
    </row>
    <row r="87">
      <c r="A87" s="78">
        <v>20.0</v>
      </c>
      <c r="B87" s="96"/>
      <c r="E87" s="9"/>
      <c r="F87" s="86"/>
      <c r="G87" s="86"/>
    </row>
    <row r="88">
      <c r="A88" s="97" t="s">
        <v>52</v>
      </c>
      <c r="B88" s="11"/>
      <c r="C88" s="11"/>
      <c r="D88" s="11"/>
      <c r="E88" s="12"/>
      <c r="F88" s="86"/>
      <c r="G88" s="86"/>
    </row>
    <row r="89">
      <c r="A89" s="75" t="s">
        <v>43</v>
      </c>
      <c r="B89" s="88"/>
      <c r="C89" s="77"/>
      <c r="D89" s="77"/>
      <c r="E89" s="77"/>
      <c r="F89" s="86"/>
      <c r="G89" s="86"/>
    </row>
    <row r="90">
      <c r="A90" s="78">
        <v>21.0</v>
      </c>
      <c r="B90" s="96" t="s">
        <v>53</v>
      </c>
      <c r="E90" s="9"/>
      <c r="F90" s="86"/>
      <c r="G90" s="86"/>
    </row>
    <row r="91">
      <c r="A91" s="97" t="s">
        <v>54</v>
      </c>
      <c r="B91" s="11"/>
      <c r="C91" s="11"/>
      <c r="D91" s="11"/>
      <c r="E91" s="12"/>
      <c r="F91" s="86"/>
      <c r="G91" s="86"/>
    </row>
    <row r="92">
      <c r="A92" s="75" t="s">
        <v>43</v>
      </c>
      <c r="B92" s="88"/>
      <c r="C92" s="77"/>
      <c r="D92" s="77"/>
      <c r="E92" s="77"/>
      <c r="F92" s="86"/>
      <c r="G92" s="86"/>
    </row>
    <row r="93">
      <c r="A93" s="78">
        <v>22.0</v>
      </c>
      <c r="B93" s="96" t="s">
        <v>53</v>
      </c>
      <c r="E93" s="9"/>
      <c r="F93" s="86"/>
      <c r="G93" s="86"/>
    </row>
    <row r="94">
      <c r="A94" s="97" t="s">
        <v>55</v>
      </c>
      <c r="B94" s="11"/>
      <c r="C94" s="11"/>
      <c r="D94" s="11"/>
      <c r="E94" s="12"/>
      <c r="F94" s="86"/>
      <c r="G94" s="86"/>
    </row>
    <row r="95">
      <c r="A95" s="98"/>
      <c r="B95" s="23"/>
      <c r="C95" s="23"/>
      <c r="D95" s="23"/>
      <c r="E95" s="24"/>
      <c r="F95" s="86"/>
      <c r="G95" s="86"/>
    </row>
    <row r="96" hidden="1">
      <c r="A96" s="99" t="s">
        <v>56</v>
      </c>
      <c r="B96" s="100"/>
      <c r="C96" s="100"/>
      <c r="D96" s="100"/>
      <c r="E96" s="101"/>
      <c r="F96" s="16"/>
      <c r="G96" s="86"/>
    </row>
    <row r="97" hidden="1">
      <c r="A97" s="102" t="s">
        <v>57</v>
      </c>
      <c r="E97" s="9"/>
      <c r="F97" s="16"/>
      <c r="G97" s="86"/>
    </row>
    <row r="98" hidden="1">
      <c r="A98" s="103" t="s">
        <v>58</v>
      </c>
      <c r="B98" s="11"/>
      <c r="C98" s="11"/>
      <c r="D98" s="11"/>
      <c r="E98" s="12"/>
      <c r="F98" s="16"/>
      <c r="G98" s="86"/>
    </row>
    <row r="99" hidden="1">
      <c r="A99" s="75" t="s">
        <v>59</v>
      </c>
      <c r="B99" s="76"/>
      <c r="C99" s="77"/>
      <c r="D99" s="77"/>
      <c r="E99" s="77"/>
      <c r="F99" s="16"/>
      <c r="G99" s="86"/>
    </row>
    <row r="100" hidden="1">
      <c r="A100" s="78"/>
      <c r="B100" s="96"/>
      <c r="E100" s="9"/>
      <c r="F100" s="16"/>
      <c r="G100" s="86"/>
    </row>
    <row r="101" hidden="1">
      <c r="A101" s="97"/>
      <c r="B101" s="11"/>
      <c r="C101" s="11"/>
      <c r="D101" s="11"/>
      <c r="E101" s="12"/>
      <c r="F101" s="16"/>
      <c r="G101" s="86"/>
    </row>
    <row r="102" hidden="1">
      <c r="A102" s="104" t="s">
        <v>59</v>
      </c>
      <c r="B102" s="105"/>
      <c r="C102" s="77"/>
      <c r="D102" s="77"/>
      <c r="E102" s="77"/>
      <c r="F102" s="16"/>
      <c r="G102" s="86"/>
    </row>
    <row r="103" hidden="1">
      <c r="A103" s="78"/>
      <c r="B103" s="96"/>
      <c r="E103" s="9"/>
      <c r="F103" s="16"/>
      <c r="G103" s="86"/>
    </row>
    <row r="104" hidden="1">
      <c r="A104" s="97"/>
      <c r="B104" s="11"/>
      <c r="C104" s="11"/>
      <c r="D104" s="11"/>
      <c r="E104" s="12"/>
      <c r="F104" s="16"/>
      <c r="G104" s="86"/>
    </row>
    <row r="105" hidden="1">
      <c r="A105" s="104" t="s">
        <v>59</v>
      </c>
      <c r="B105" s="106"/>
      <c r="C105" s="77"/>
      <c r="D105" s="77"/>
      <c r="E105" s="77"/>
      <c r="F105" s="16"/>
      <c r="G105" s="86"/>
    </row>
    <row r="106" hidden="1">
      <c r="A106" s="78"/>
      <c r="B106" s="96"/>
      <c r="E106" s="9"/>
      <c r="F106" s="16"/>
      <c r="G106" s="86"/>
    </row>
    <row r="107" hidden="1">
      <c r="A107" s="97"/>
      <c r="B107" s="11"/>
      <c r="C107" s="11"/>
      <c r="D107" s="11"/>
      <c r="E107" s="12"/>
      <c r="F107" s="16"/>
      <c r="G107" s="86"/>
    </row>
    <row r="108" hidden="1">
      <c r="A108" s="107"/>
      <c r="B108" s="100"/>
      <c r="C108" s="100"/>
      <c r="D108" s="100"/>
      <c r="E108" s="101"/>
      <c r="F108" s="16"/>
      <c r="G108" s="86"/>
    </row>
    <row r="109">
      <c r="A109" s="108" t="s">
        <v>60</v>
      </c>
      <c r="C109" s="109">
        <f t="shared" ref="C109:D109" si="1">SUM(C11:C108)</f>
        <v>0</v>
      </c>
      <c r="D109" s="109">
        <f t="shared" si="1"/>
        <v>0</v>
      </c>
      <c r="E109" s="110"/>
      <c r="F109" s="5"/>
      <c r="G109" s="5"/>
    </row>
    <row r="110">
      <c r="A110" s="111" t="s">
        <v>61</v>
      </c>
      <c r="B110" s="100"/>
      <c r="C110" s="100"/>
      <c r="D110" s="100"/>
      <c r="E110" s="101"/>
      <c r="F110" s="112"/>
      <c r="G110" s="5"/>
    </row>
    <row r="111">
      <c r="A111" s="113" t="s">
        <v>62</v>
      </c>
      <c r="B111" s="11"/>
      <c r="C111" s="114" t="s">
        <v>63</v>
      </c>
      <c r="D111" s="11"/>
      <c r="E111" s="12"/>
      <c r="F111" s="112"/>
      <c r="G111" s="5"/>
    </row>
  </sheetData>
  <mergeCells count="83">
    <mergeCell ref="B69:E69"/>
    <mergeCell ref="B70:E70"/>
    <mergeCell ref="B72:E72"/>
    <mergeCell ref="B73:E73"/>
    <mergeCell ref="B75:E75"/>
    <mergeCell ref="B76:E76"/>
    <mergeCell ref="B78:E78"/>
    <mergeCell ref="B79:E79"/>
    <mergeCell ref="B81:E81"/>
    <mergeCell ref="B82:E82"/>
    <mergeCell ref="A83:E83"/>
    <mergeCell ref="A84:E84"/>
    <mergeCell ref="A85:E85"/>
    <mergeCell ref="B87:E87"/>
    <mergeCell ref="A88:E88"/>
    <mergeCell ref="B90:E90"/>
    <mergeCell ref="A91:E91"/>
    <mergeCell ref="B93:E93"/>
    <mergeCell ref="A94:E94"/>
    <mergeCell ref="A95:E95"/>
    <mergeCell ref="A96:E96"/>
    <mergeCell ref="A107:E107"/>
    <mergeCell ref="A108:E108"/>
    <mergeCell ref="A109:B109"/>
    <mergeCell ref="A110:E110"/>
    <mergeCell ref="A111:B111"/>
    <mergeCell ref="C111:E111"/>
    <mergeCell ref="A97:E97"/>
    <mergeCell ref="A98:E98"/>
    <mergeCell ref="B100:E100"/>
    <mergeCell ref="A101:E101"/>
    <mergeCell ref="B103:E103"/>
    <mergeCell ref="A104:E104"/>
    <mergeCell ref="B106:E106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B50:E50"/>
    <mergeCell ref="A51:E51"/>
    <mergeCell ref="B53:E53"/>
    <mergeCell ref="A54:E54"/>
    <mergeCell ref="B56:E56"/>
    <mergeCell ref="A57:E57"/>
    <mergeCell ref="A58:E58"/>
    <mergeCell ref="B60:E60"/>
    <mergeCell ref="B61:E61"/>
    <mergeCell ref="B63:E63"/>
    <mergeCell ref="B64:E64"/>
    <mergeCell ref="B66:E66"/>
    <mergeCell ref="B67:E6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47"/>
      <c r="B1" s="248"/>
      <c r="C1" s="249" t="s">
        <v>0</v>
      </c>
      <c r="D1" s="3" t="str">
        <f>COUNTIF(G8:G36,"W")&amp;"-"&amp;COUNTIF(G8:G36,"L")&amp;"-"&amp;COUNTIF(G8:G36,"T")&amp;"-"&amp;COUNTIF(G8:G36,"OTL")</f>
        <v>18-6-0-1</v>
      </c>
      <c r="E1" s="250"/>
      <c r="F1" s="250"/>
      <c r="G1" s="251"/>
      <c r="H1" s="252"/>
      <c r="I1" s="6"/>
    </row>
    <row r="2">
      <c r="A2" s="253"/>
      <c r="B2" s="254"/>
      <c r="C2" s="200" t="s">
        <v>1</v>
      </c>
      <c r="D2" s="8" t="str">
        <f>COUNTIF(I8:I36,"W")&amp;"-"&amp;COUNTIF(I8:I36,"L")&amp;"-"&amp;COUNTIF(I8:I36,"T")&amp;"-"&amp;COUNTIF(I8:I36,"OTL")</f>
        <v>13-1-0-1</v>
      </c>
      <c r="E2" s="255"/>
      <c r="F2" s="255"/>
      <c r="G2" s="256"/>
      <c r="H2" s="252"/>
      <c r="I2" s="5"/>
    </row>
    <row r="3">
      <c r="A3" s="257"/>
      <c r="B3" s="258"/>
      <c r="C3" s="259"/>
      <c r="D3" s="260" t="s">
        <v>2</v>
      </c>
      <c r="E3" s="261"/>
      <c r="F3" s="261"/>
      <c r="G3" s="262"/>
      <c r="H3" s="252"/>
      <c r="I3" s="5"/>
    </row>
    <row r="4">
      <c r="A4" s="263"/>
      <c r="B4" s="264"/>
      <c r="C4" s="265"/>
      <c r="D4" s="266"/>
      <c r="E4" s="267"/>
      <c r="F4" s="267"/>
      <c r="G4" s="268"/>
      <c r="H4" s="269" t="s">
        <v>3</v>
      </c>
      <c r="I4" s="17" t="s">
        <v>4</v>
      </c>
    </row>
    <row r="5">
      <c r="A5" s="270" t="s">
        <v>283</v>
      </c>
      <c r="B5" s="2"/>
      <c r="C5" s="2"/>
      <c r="D5" s="2"/>
      <c r="E5" s="2"/>
      <c r="F5" s="2"/>
      <c r="G5" s="4"/>
      <c r="H5" s="271"/>
      <c r="I5" s="5"/>
    </row>
    <row r="6">
      <c r="A6" s="272"/>
      <c r="B6" s="11"/>
      <c r="C6" s="11"/>
      <c r="D6" s="11"/>
      <c r="E6" s="11"/>
      <c r="F6" s="11"/>
      <c r="G6" s="12"/>
      <c r="H6" s="271"/>
      <c r="I6" s="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252"/>
      <c r="I7" s="5"/>
    </row>
    <row r="8">
      <c r="A8" s="276" t="s">
        <v>177</v>
      </c>
      <c r="B8" s="61"/>
      <c r="C8" s="61"/>
      <c r="D8" s="61"/>
      <c r="E8" s="61"/>
      <c r="F8" s="61"/>
      <c r="G8" s="62"/>
      <c r="H8" s="277"/>
      <c r="I8" s="29"/>
    </row>
    <row r="9">
      <c r="A9" s="278" t="s">
        <v>259</v>
      </c>
      <c r="B9" s="279">
        <v>16.0</v>
      </c>
      <c r="C9" s="211" t="s">
        <v>284</v>
      </c>
      <c r="D9" s="280" t="s">
        <v>33</v>
      </c>
      <c r="E9" s="211">
        <v>1.0</v>
      </c>
      <c r="F9" s="211">
        <v>6.0</v>
      </c>
      <c r="G9" s="212" t="s">
        <v>68</v>
      </c>
      <c r="H9" s="252"/>
      <c r="I9" s="5"/>
    </row>
    <row r="10">
      <c r="A10" s="281" t="s">
        <v>259</v>
      </c>
      <c r="B10" s="282">
        <v>17.0</v>
      </c>
      <c r="C10" s="215" t="s">
        <v>285</v>
      </c>
      <c r="D10" s="283" t="s">
        <v>33</v>
      </c>
      <c r="E10" s="215">
        <v>2.0</v>
      </c>
      <c r="F10" s="215">
        <v>3.0</v>
      </c>
      <c r="G10" s="216" t="s">
        <v>68</v>
      </c>
      <c r="H10" s="277"/>
      <c r="I10" s="29"/>
    </row>
    <row r="11">
      <c r="A11" s="281" t="s">
        <v>259</v>
      </c>
      <c r="B11" s="282">
        <v>17.0</v>
      </c>
      <c r="C11" s="215" t="s">
        <v>286</v>
      </c>
      <c r="D11" s="283" t="s">
        <v>33</v>
      </c>
      <c r="E11" s="215">
        <v>8.0</v>
      </c>
      <c r="F11" s="215">
        <v>1.0</v>
      </c>
      <c r="G11" s="216" t="s">
        <v>66</v>
      </c>
      <c r="H11" s="277"/>
      <c r="I11" s="29"/>
    </row>
    <row r="12">
      <c r="A12" s="284" t="s">
        <v>259</v>
      </c>
      <c r="B12" s="285">
        <v>18.0</v>
      </c>
      <c r="C12" s="286" t="s">
        <v>162</v>
      </c>
      <c r="D12" s="287" t="s">
        <v>33</v>
      </c>
      <c r="E12" s="286">
        <v>3.0</v>
      </c>
      <c r="F12" s="286">
        <v>5.0</v>
      </c>
      <c r="G12" s="288" t="s">
        <v>68</v>
      </c>
      <c r="H12" s="277"/>
      <c r="I12" s="29"/>
    </row>
    <row r="13">
      <c r="A13" s="289"/>
      <c r="B13" s="61"/>
      <c r="C13" s="61"/>
      <c r="D13" s="61"/>
      <c r="E13" s="61"/>
      <c r="F13" s="61"/>
      <c r="G13" s="62"/>
      <c r="H13" s="277"/>
      <c r="I13" s="29"/>
    </row>
    <row r="14">
      <c r="A14" s="298" t="s">
        <v>259</v>
      </c>
      <c r="B14" s="322">
        <v>24.0</v>
      </c>
      <c r="C14" s="220" t="s">
        <v>287</v>
      </c>
      <c r="D14" s="300" t="s">
        <v>232</v>
      </c>
      <c r="E14" s="220">
        <v>1.0</v>
      </c>
      <c r="F14" s="220">
        <v>3.0</v>
      </c>
      <c r="G14" s="221" t="s">
        <v>68</v>
      </c>
      <c r="H14" s="277"/>
      <c r="I14" s="35"/>
    </row>
    <row r="15">
      <c r="A15" s="291" t="s">
        <v>259</v>
      </c>
      <c r="B15" s="292">
        <v>25.0</v>
      </c>
      <c r="C15" s="232" t="s">
        <v>288</v>
      </c>
      <c r="D15" s="293" t="s">
        <v>14</v>
      </c>
      <c r="E15" s="232">
        <v>2.0</v>
      </c>
      <c r="F15" s="232">
        <v>3.0</v>
      </c>
      <c r="G15" s="233" t="s">
        <v>68</v>
      </c>
      <c r="H15" s="277"/>
      <c r="I15" s="35"/>
    </row>
    <row r="16">
      <c r="A16" s="104" t="s">
        <v>16</v>
      </c>
      <c r="B16" s="290">
        <v>2.0</v>
      </c>
      <c r="C16" s="208" t="s">
        <v>289</v>
      </c>
      <c r="D16" s="163" t="s">
        <v>14</v>
      </c>
      <c r="E16" s="208">
        <v>8.0</v>
      </c>
      <c r="F16" s="208">
        <v>1.0</v>
      </c>
      <c r="G16" s="225" t="s">
        <v>66</v>
      </c>
      <c r="H16" s="277"/>
      <c r="I16" s="35" t="s">
        <v>66</v>
      </c>
    </row>
    <row r="17">
      <c r="A17" s="104" t="s">
        <v>16</v>
      </c>
      <c r="B17" s="290">
        <v>9.0</v>
      </c>
      <c r="C17" s="208" t="s">
        <v>159</v>
      </c>
      <c r="D17" s="163" t="s">
        <v>14</v>
      </c>
      <c r="E17" s="208">
        <v>8.0</v>
      </c>
      <c r="F17" s="208">
        <v>1.0</v>
      </c>
      <c r="G17" s="225" t="s">
        <v>66</v>
      </c>
      <c r="H17" s="277"/>
      <c r="I17" s="35" t="s">
        <v>66</v>
      </c>
    </row>
    <row r="18">
      <c r="A18" s="104" t="s">
        <v>16</v>
      </c>
      <c r="B18" s="290">
        <v>15.0</v>
      </c>
      <c r="C18" s="208" t="s">
        <v>290</v>
      </c>
      <c r="D18" s="163" t="s">
        <v>291</v>
      </c>
      <c r="E18" s="208">
        <v>9.0</v>
      </c>
      <c r="F18" s="208">
        <v>0.0</v>
      </c>
      <c r="G18" s="225" t="s">
        <v>66</v>
      </c>
      <c r="H18" s="277"/>
      <c r="I18" s="35" t="s">
        <v>66</v>
      </c>
    </row>
    <row r="19">
      <c r="A19" s="104" t="s">
        <v>16</v>
      </c>
      <c r="B19" s="290">
        <v>16.0</v>
      </c>
      <c r="C19" s="208" t="s">
        <v>220</v>
      </c>
      <c r="D19" s="163" t="s">
        <v>14</v>
      </c>
      <c r="E19" s="208">
        <v>4.0</v>
      </c>
      <c r="F19" s="208">
        <v>2.0</v>
      </c>
      <c r="G19" s="225" t="s">
        <v>66</v>
      </c>
      <c r="H19" s="277"/>
      <c r="I19" s="35" t="s">
        <v>66</v>
      </c>
    </row>
    <row r="20">
      <c r="A20" s="281" t="s">
        <v>263</v>
      </c>
      <c r="B20" s="323">
        <v>23.0</v>
      </c>
      <c r="C20" s="215" t="s">
        <v>214</v>
      </c>
      <c r="D20" s="282" t="s">
        <v>14</v>
      </c>
      <c r="E20" s="215">
        <v>7.0</v>
      </c>
      <c r="F20" s="215">
        <v>3.0</v>
      </c>
      <c r="G20" s="216" t="s">
        <v>66</v>
      </c>
      <c r="H20" s="295"/>
      <c r="I20" s="42"/>
    </row>
    <row r="21">
      <c r="A21" s="104" t="s">
        <v>16</v>
      </c>
      <c r="B21" s="290">
        <v>28.0</v>
      </c>
      <c r="C21" s="208" t="s">
        <v>231</v>
      </c>
      <c r="D21" s="163" t="s">
        <v>232</v>
      </c>
      <c r="E21" s="208">
        <v>7.0</v>
      </c>
      <c r="F21" s="208">
        <v>3.0</v>
      </c>
      <c r="G21" s="225" t="s">
        <v>66</v>
      </c>
      <c r="H21" s="36"/>
      <c r="I21" s="35" t="s">
        <v>66</v>
      </c>
    </row>
    <row r="22">
      <c r="A22" s="104" t="s">
        <v>16</v>
      </c>
      <c r="B22" s="290">
        <v>30.0</v>
      </c>
      <c r="C22" s="208" t="s">
        <v>221</v>
      </c>
      <c r="D22" s="163" t="s">
        <v>14</v>
      </c>
      <c r="E22" s="208">
        <v>8.0</v>
      </c>
      <c r="F22" s="208">
        <v>2.0</v>
      </c>
      <c r="G22" s="225" t="s">
        <v>66</v>
      </c>
      <c r="H22" s="295"/>
      <c r="I22" s="35" t="s">
        <v>66</v>
      </c>
    </row>
    <row r="23">
      <c r="A23" s="104" t="s">
        <v>25</v>
      </c>
      <c r="B23" s="290">
        <v>5.0</v>
      </c>
      <c r="C23" s="208" t="s">
        <v>240</v>
      </c>
      <c r="D23" s="163" t="s">
        <v>14</v>
      </c>
      <c r="E23" s="208">
        <v>8.0</v>
      </c>
      <c r="F23" s="208">
        <v>1.0</v>
      </c>
      <c r="G23" s="225" t="s">
        <v>66</v>
      </c>
      <c r="H23" s="36"/>
      <c r="I23" s="35" t="s">
        <v>66</v>
      </c>
    </row>
    <row r="24">
      <c r="A24" s="104" t="s">
        <v>25</v>
      </c>
      <c r="B24" s="290">
        <v>12.0</v>
      </c>
      <c r="C24" s="208" t="s">
        <v>229</v>
      </c>
      <c r="D24" s="163" t="s">
        <v>14</v>
      </c>
      <c r="E24" s="208">
        <v>13.0</v>
      </c>
      <c r="F24" s="208">
        <v>0.0</v>
      </c>
      <c r="G24" s="225" t="s">
        <v>66</v>
      </c>
      <c r="H24" s="277"/>
      <c r="I24" s="35" t="s">
        <v>66</v>
      </c>
    </row>
    <row r="25">
      <c r="A25" s="281" t="s">
        <v>267</v>
      </c>
      <c r="B25" s="323">
        <v>13.0</v>
      </c>
      <c r="C25" s="215" t="s">
        <v>266</v>
      </c>
      <c r="D25" s="282" t="s">
        <v>216</v>
      </c>
      <c r="E25" s="215">
        <v>11.0</v>
      </c>
      <c r="F25" s="215">
        <v>3.0</v>
      </c>
      <c r="G25" s="216" t="s">
        <v>66</v>
      </c>
      <c r="H25" s="277"/>
      <c r="I25" s="42"/>
    </row>
    <row r="26">
      <c r="A26" s="104" t="s">
        <v>25</v>
      </c>
      <c r="B26" s="290">
        <v>18.0</v>
      </c>
      <c r="C26" s="208" t="s">
        <v>234</v>
      </c>
      <c r="D26" s="163" t="s">
        <v>14</v>
      </c>
      <c r="E26" s="208">
        <v>8.0</v>
      </c>
      <c r="F26" s="208">
        <v>1.0</v>
      </c>
      <c r="G26" s="225" t="s">
        <v>66</v>
      </c>
      <c r="H26" s="277"/>
      <c r="I26" s="35" t="s">
        <v>66</v>
      </c>
    </row>
    <row r="27">
      <c r="A27" s="104" t="s">
        <v>25</v>
      </c>
      <c r="B27" s="290">
        <v>20.0</v>
      </c>
      <c r="C27" s="208" t="s">
        <v>154</v>
      </c>
      <c r="D27" s="163" t="s">
        <v>216</v>
      </c>
      <c r="E27" s="208">
        <v>4.0</v>
      </c>
      <c r="F27" s="208">
        <v>3.0</v>
      </c>
      <c r="G27" s="225" t="s">
        <v>66</v>
      </c>
      <c r="H27" s="277"/>
      <c r="I27" s="35" t="s">
        <v>66</v>
      </c>
    </row>
    <row r="28">
      <c r="A28" s="291" t="s">
        <v>272</v>
      </c>
      <c r="B28" s="292">
        <v>21.0</v>
      </c>
      <c r="C28" s="232" t="s">
        <v>214</v>
      </c>
      <c r="D28" s="293" t="s">
        <v>292</v>
      </c>
      <c r="E28" s="232">
        <v>6.0</v>
      </c>
      <c r="F28" s="232">
        <v>5.0</v>
      </c>
      <c r="G28" s="233" t="s">
        <v>66</v>
      </c>
      <c r="H28" s="277"/>
      <c r="I28" s="35"/>
    </row>
    <row r="29">
      <c r="A29" s="291" t="s">
        <v>272</v>
      </c>
      <c r="B29" s="292">
        <v>27.0</v>
      </c>
      <c r="C29" s="232" t="s">
        <v>271</v>
      </c>
      <c r="D29" s="293" t="s">
        <v>14</v>
      </c>
      <c r="E29" s="232">
        <v>10.0</v>
      </c>
      <c r="F29" s="232">
        <v>1.0</v>
      </c>
      <c r="G29" s="233" t="s">
        <v>66</v>
      </c>
      <c r="H29" s="277"/>
      <c r="I29" s="35"/>
    </row>
    <row r="30">
      <c r="A30" s="104" t="s">
        <v>39</v>
      </c>
      <c r="B30" s="290">
        <v>28.0</v>
      </c>
      <c r="C30" s="208" t="s">
        <v>238</v>
      </c>
      <c r="D30" s="163" t="s">
        <v>239</v>
      </c>
      <c r="E30" s="208">
        <v>1.0</v>
      </c>
      <c r="F30" s="208">
        <v>0.0</v>
      </c>
      <c r="G30" s="225" t="s">
        <v>66</v>
      </c>
      <c r="H30" s="36" t="s">
        <v>265</v>
      </c>
      <c r="I30" s="35" t="s">
        <v>66</v>
      </c>
    </row>
    <row r="31">
      <c r="A31" s="104" t="s">
        <v>43</v>
      </c>
      <c r="B31" s="290">
        <v>3.0</v>
      </c>
      <c r="C31" s="208" t="s">
        <v>235</v>
      </c>
      <c r="D31" s="163" t="s">
        <v>236</v>
      </c>
      <c r="E31" s="208">
        <v>5.0</v>
      </c>
      <c r="F31" s="208">
        <v>4.0</v>
      </c>
      <c r="G31" s="225" t="s">
        <v>66</v>
      </c>
      <c r="H31" s="277"/>
      <c r="I31" s="35" t="s">
        <v>66</v>
      </c>
    </row>
    <row r="32">
      <c r="A32" s="104" t="s">
        <v>43</v>
      </c>
      <c r="B32" s="290">
        <v>4.0</v>
      </c>
      <c r="C32" s="208" t="s">
        <v>168</v>
      </c>
      <c r="D32" s="163" t="s">
        <v>116</v>
      </c>
      <c r="E32" s="208">
        <v>7.0</v>
      </c>
      <c r="F32" s="208">
        <v>3.0</v>
      </c>
      <c r="G32" s="225" t="s">
        <v>66</v>
      </c>
      <c r="H32" s="277"/>
      <c r="I32" s="35" t="s">
        <v>66</v>
      </c>
    </row>
    <row r="33">
      <c r="A33" s="306" t="s">
        <v>43</v>
      </c>
      <c r="B33" s="307">
        <v>11.0</v>
      </c>
      <c r="C33" s="308" t="s">
        <v>104</v>
      </c>
      <c r="D33" s="309" t="s">
        <v>14</v>
      </c>
      <c r="E33" s="308">
        <v>1.0</v>
      </c>
      <c r="F33" s="308">
        <v>5.0</v>
      </c>
      <c r="G33" s="310" t="s">
        <v>68</v>
      </c>
      <c r="H33" s="277"/>
      <c r="I33" s="35" t="s">
        <v>68</v>
      </c>
    </row>
    <row r="34">
      <c r="A34" s="311"/>
      <c r="B34" s="324"/>
      <c r="C34" s="325"/>
      <c r="D34" s="324"/>
      <c r="E34" s="325"/>
      <c r="F34" s="325"/>
      <c r="G34" s="326"/>
      <c r="H34" s="252"/>
      <c r="I34" s="5"/>
    </row>
    <row r="35">
      <c r="A35" s="312" t="s">
        <v>293</v>
      </c>
      <c r="B35" s="11"/>
      <c r="C35" s="11"/>
      <c r="D35" s="11"/>
      <c r="E35" s="11"/>
      <c r="F35" s="11"/>
      <c r="G35" s="12"/>
      <c r="H35" s="313"/>
      <c r="I35" s="29"/>
    </row>
    <row r="36">
      <c r="A36" s="75" t="s">
        <v>43</v>
      </c>
      <c r="B36" s="314">
        <v>18.0</v>
      </c>
      <c r="C36" s="229" t="s">
        <v>294</v>
      </c>
      <c r="D36" s="163" t="s">
        <v>236</v>
      </c>
      <c r="E36" s="229">
        <v>6.0</v>
      </c>
      <c r="F36" s="229">
        <v>7.0</v>
      </c>
      <c r="G36" s="230" t="s">
        <v>72</v>
      </c>
      <c r="H36" s="36" t="s">
        <v>80</v>
      </c>
      <c r="I36" s="35" t="s">
        <v>72</v>
      </c>
    </row>
    <row r="37">
      <c r="A37" s="318" t="s">
        <v>281</v>
      </c>
      <c r="B37" s="61"/>
      <c r="C37" s="61"/>
      <c r="D37" s="319" t="s">
        <v>282</v>
      </c>
      <c r="E37" s="320">
        <f t="shared" ref="E37:F37" si="1">SUM(E8:E36)</f>
        <v>148</v>
      </c>
      <c r="F37" s="320">
        <f t="shared" si="1"/>
        <v>66</v>
      </c>
      <c r="G37" s="321"/>
      <c r="H37" s="252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47"/>
      <c r="B1" s="248"/>
      <c r="C1" s="249" t="s">
        <v>0</v>
      </c>
      <c r="D1" s="3" t="str">
        <f>COUNTIF(G8:G35,"W")&amp;"-"&amp;COUNTIF(G8:G35,"L")&amp;"-"&amp;COUNTIF(G8:G35,"T")&amp;"-"&amp;COUNTIF(G8:G35,"OTL")</f>
        <v>14-8-0-1</v>
      </c>
      <c r="E1" s="250"/>
      <c r="F1" s="250"/>
      <c r="G1" s="251"/>
      <c r="H1" s="252"/>
      <c r="I1" s="6"/>
    </row>
    <row r="2">
      <c r="A2" s="253"/>
      <c r="B2" s="254"/>
      <c r="C2" s="200" t="s">
        <v>1</v>
      </c>
      <c r="D2" s="8" t="str">
        <f>COUNTIF(I8:I35,"W")&amp;"-"&amp;COUNTIF(I8:I35,"L")&amp;"-"&amp;COUNTIF(I8:I35,"T")&amp;"-"&amp;COUNTIF(I8:I35,"OTL")</f>
        <v>10-5-0-1</v>
      </c>
      <c r="E2" s="255"/>
      <c r="F2" s="255"/>
      <c r="G2" s="256"/>
      <c r="H2" s="252"/>
      <c r="I2" s="5"/>
    </row>
    <row r="3">
      <c r="A3" s="257"/>
      <c r="B3" s="258"/>
      <c r="C3" s="259"/>
      <c r="D3" s="260" t="s">
        <v>2</v>
      </c>
      <c r="E3" s="261"/>
      <c r="F3" s="261"/>
      <c r="G3" s="262"/>
      <c r="H3" s="252"/>
      <c r="I3" s="5"/>
    </row>
    <row r="4">
      <c r="A4" s="263"/>
      <c r="B4" s="264"/>
      <c r="C4" s="265"/>
      <c r="D4" s="266"/>
      <c r="E4" s="267"/>
      <c r="F4" s="267"/>
      <c r="G4" s="268"/>
      <c r="H4" s="269" t="s">
        <v>3</v>
      </c>
      <c r="I4" s="17" t="s">
        <v>4</v>
      </c>
    </row>
    <row r="5">
      <c r="A5" s="270" t="s">
        <v>295</v>
      </c>
      <c r="B5" s="2"/>
      <c r="C5" s="2"/>
      <c r="D5" s="2"/>
      <c r="E5" s="2"/>
      <c r="F5" s="2"/>
      <c r="G5" s="4"/>
      <c r="H5" s="271"/>
      <c r="I5" s="5"/>
    </row>
    <row r="6">
      <c r="A6" s="272"/>
      <c r="B6" s="11"/>
      <c r="C6" s="11"/>
      <c r="D6" s="11"/>
      <c r="E6" s="11"/>
      <c r="F6" s="11"/>
      <c r="G6" s="12"/>
      <c r="H6" s="271"/>
      <c r="I6" s="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252"/>
      <c r="I7" s="5"/>
    </row>
    <row r="8">
      <c r="A8" s="276" t="s">
        <v>177</v>
      </c>
      <c r="B8" s="61"/>
      <c r="C8" s="61"/>
      <c r="D8" s="61"/>
      <c r="E8" s="61"/>
      <c r="F8" s="61"/>
      <c r="G8" s="62"/>
      <c r="H8" s="277"/>
      <c r="I8" s="29"/>
    </row>
    <row r="9">
      <c r="A9" s="278" t="s">
        <v>259</v>
      </c>
      <c r="B9" s="279">
        <v>18.0</v>
      </c>
      <c r="C9" s="211" t="s">
        <v>296</v>
      </c>
      <c r="D9" s="280" t="s">
        <v>33</v>
      </c>
      <c r="E9" s="211">
        <v>1.0</v>
      </c>
      <c r="F9" s="211">
        <v>2.0</v>
      </c>
      <c r="G9" s="212" t="s">
        <v>68</v>
      </c>
      <c r="H9" s="252"/>
      <c r="I9" s="5"/>
    </row>
    <row r="10">
      <c r="A10" s="281" t="s">
        <v>259</v>
      </c>
      <c r="B10" s="282">
        <v>19.0</v>
      </c>
      <c r="C10" s="215" t="s">
        <v>162</v>
      </c>
      <c r="D10" s="283" t="s">
        <v>33</v>
      </c>
      <c r="E10" s="215">
        <v>5.0</v>
      </c>
      <c r="F10" s="215">
        <v>1.0</v>
      </c>
      <c r="G10" s="216" t="s">
        <v>66</v>
      </c>
      <c r="H10" s="277"/>
      <c r="I10" s="29"/>
    </row>
    <row r="11">
      <c r="A11" s="281" t="s">
        <v>259</v>
      </c>
      <c r="B11" s="282">
        <v>19.0</v>
      </c>
      <c r="C11" s="215" t="s">
        <v>297</v>
      </c>
      <c r="D11" s="283" t="s">
        <v>33</v>
      </c>
      <c r="E11" s="215">
        <v>0.0</v>
      </c>
      <c r="F11" s="215">
        <v>12.0</v>
      </c>
      <c r="G11" s="216" t="s">
        <v>68</v>
      </c>
      <c r="H11" s="277"/>
      <c r="I11" s="29"/>
    </row>
    <row r="12">
      <c r="A12" s="284" t="s">
        <v>259</v>
      </c>
      <c r="B12" s="285">
        <v>20.0</v>
      </c>
      <c r="C12" s="286" t="s">
        <v>286</v>
      </c>
      <c r="D12" s="287" t="s">
        <v>33</v>
      </c>
      <c r="E12" s="286">
        <v>2.0</v>
      </c>
      <c r="F12" s="286">
        <v>1.0</v>
      </c>
      <c r="G12" s="288" t="s">
        <v>66</v>
      </c>
      <c r="H12" s="277"/>
      <c r="I12" s="29"/>
    </row>
    <row r="13">
      <c r="A13" s="289"/>
      <c r="B13" s="61"/>
      <c r="C13" s="61"/>
      <c r="D13" s="61"/>
      <c r="E13" s="61"/>
      <c r="F13" s="61"/>
      <c r="G13" s="62"/>
      <c r="H13" s="277"/>
      <c r="I13" s="29"/>
    </row>
    <row r="14">
      <c r="A14" s="75" t="s">
        <v>16</v>
      </c>
      <c r="B14" s="327">
        <v>4.0</v>
      </c>
      <c r="C14" s="229" t="s">
        <v>159</v>
      </c>
      <c r="D14" s="314" t="s">
        <v>14</v>
      </c>
      <c r="E14" s="229">
        <v>11.0</v>
      </c>
      <c r="F14" s="229">
        <v>1.0</v>
      </c>
      <c r="G14" s="230" t="s">
        <v>66</v>
      </c>
      <c r="H14" s="277"/>
      <c r="I14" s="35" t="s">
        <v>66</v>
      </c>
    </row>
    <row r="15">
      <c r="A15" s="104" t="s">
        <v>16</v>
      </c>
      <c r="B15" s="290">
        <v>9.0</v>
      </c>
      <c r="C15" s="208" t="s">
        <v>231</v>
      </c>
      <c r="D15" s="163" t="s">
        <v>232</v>
      </c>
      <c r="E15" s="208">
        <v>3.0</v>
      </c>
      <c r="F15" s="208">
        <v>2.0</v>
      </c>
      <c r="G15" s="225" t="s">
        <v>66</v>
      </c>
      <c r="H15" s="277"/>
      <c r="I15" s="35" t="s">
        <v>66</v>
      </c>
    </row>
    <row r="16">
      <c r="A16" s="104" t="s">
        <v>16</v>
      </c>
      <c r="B16" s="290">
        <v>11.0</v>
      </c>
      <c r="C16" s="208" t="s">
        <v>289</v>
      </c>
      <c r="D16" s="163" t="s">
        <v>14</v>
      </c>
      <c r="E16" s="208">
        <v>2.0</v>
      </c>
      <c r="F16" s="208">
        <v>3.0</v>
      </c>
      <c r="G16" s="225" t="s">
        <v>68</v>
      </c>
      <c r="H16" s="277"/>
      <c r="I16" s="35" t="s">
        <v>68</v>
      </c>
    </row>
    <row r="17">
      <c r="A17" s="281" t="s">
        <v>263</v>
      </c>
      <c r="B17" s="323">
        <v>18.0</v>
      </c>
      <c r="C17" s="215" t="s">
        <v>298</v>
      </c>
      <c r="D17" s="282" t="s">
        <v>14</v>
      </c>
      <c r="E17" s="215">
        <v>4.0</v>
      </c>
      <c r="F17" s="215">
        <v>1.0</v>
      </c>
      <c r="G17" s="216" t="s">
        <v>66</v>
      </c>
      <c r="H17" s="295"/>
      <c r="I17" s="42"/>
    </row>
    <row r="18">
      <c r="A18" s="104" t="s">
        <v>16</v>
      </c>
      <c r="B18" s="290">
        <v>25.0</v>
      </c>
      <c r="C18" s="208" t="s">
        <v>104</v>
      </c>
      <c r="D18" s="163" t="s">
        <v>14</v>
      </c>
      <c r="E18" s="208">
        <v>2.0</v>
      </c>
      <c r="F18" s="208">
        <v>3.0</v>
      </c>
      <c r="G18" s="225" t="s">
        <v>72</v>
      </c>
      <c r="H18" s="36" t="s">
        <v>273</v>
      </c>
      <c r="I18" s="35" t="s">
        <v>72</v>
      </c>
    </row>
    <row r="19">
      <c r="A19" s="104" t="s">
        <v>16</v>
      </c>
      <c r="B19" s="290">
        <v>30.0</v>
      </c>
      <c r="C19" s="208" t="s">
        <v>168</v>
      </c>
      <c r="D19" s="163" t="s">
        <v>116</v>
      </c>
      <c r="E19" s="208">
        <v>10.0</v>
      </c>
      <c r="F19" s="208">
        <v>3.0</v>
      </c>
      <c r="G19" s="225" t="s">
        <v>66</v>
      </c>
      <c r="H19" s="295"/>
      <c r="I19" s="35" t="s">
        <v>66</v>
      </c>
    </row>
    <row r="20">
      <c r="A20" s="104" t="s">
        <v>25</v>
      </c>
      <c r="B20" s="290">
        <v>1.0</v>
      </c>
      <c r="C20" s="208" t="s">
        <v>240</v>
      </c>
      <c r="D20" s="163" t="s">
        <v>14</v>
      </c>
      <c r="E20" s="208">
        <v>2.0</v>
      </c>
      <c r="F20" s="208">
        <v>1.0</v>
      </c>
      <c r="G20" s="225" t="s">
        <v>66</v>
      </c>
      <c r="H20" s="36" t="s">
        <v>80</v>
      </c>
      <c r="I20" s="35" t="s">
        <v>66</v>
      </c>
    </row>
    <row r="21">
      <c r="A21" s="104" t="s">
        <v>25</v>
      </c>
      <c r="B21" s="290">
        <v>6.0</v>
      </c>
      <c r="C21" s="208" t="s">
        <v>229</v>
      </c>
      <c r="D21" s="163" t="s">
        <v>14</v>
      </c>
      <c r="E21" s="208">
        <v>16.0</v>
      </c>
      <c r="F21" s="208">
        <v>0.0</v>
      </c>
      <c r="G21" s="225" t="s">
        <v>66</v>
      </c>
      <c r="H21" s="277"/>
      <c r="I21" s="35" t="s">
        <v>66</v>
      </c>
    </row>
    <row r="22">
      <c r="A22" s="281" t="s">
        <v>267</v>
      </c>
      <c r="B22" s="323">
        <v>20.0</v>
      </c>
      <c r="C22" s="215" t="s">
        <v>288</v>
      </c>
      <c r="D22" s="282" t="s">
        <v>14</v>
      </c>
      <c r="E22" s="215">
        <v>4.0</v>
      </c>
      <c r="F22" s="215">
        <v>5.0</v>
      </c>
      <c r="G22" s="216" t="s">
        <v>68</v>
      </c>
      <c r="H22" s="277"/>
      <c r="I22" s="42"/>
    </row>
    <row r="23">
      <c r="A23" s="281" t="s">
        <v>267</v>
      </c>
      <c r="B23" s="323">
        <v>21.0</v>
      </c>
      <c r="C23" s="215" t="s">
        <v>299</v>
      </c>
      <c r="D23" s="282" t="s">
        <v>239</v>
      </c>
      <c r="E23" s="215">
        <v>3.0</v>
      </c>
      <c r="F23" s="215">
        <v>2.0</v>
      </c>
      <c r="G23" s="216" t="s">
        <v>66</v>
      </c>
      <c r="H23" s="277"/>
      <c r="I23" s="42"/>
    </row>
    <row r="24">
      <c r="A24" s="104" t="s">
        <v>34</v>
      </c>
      <c r="B24" s="290">
        <v>5.0</v>
      </c>
      <c r="C24" s="208" t="s">
        <v>221</v>
      </c>
      <c r="D24" s="163" t="s">
        <v>14</v>
      </c>
      <c r="E24" s="208">
        <v>11.0</v>
      </c>
      <c r="F24" s="208">
        <v>0.0</v>
      </c>
      <c r="G24" s="225" t="s">
        <v>66</v>
      </c>
      <c r="H24" s="277"/>
      <c r="I24" s="35" t="s">
        <v>66</v>
      </c>
    </row>
    <row r="25">
      <c r="A25" s="25" t="s">
        <v>39</v>
      </c>
      <c r="B25" s="328">
        <v>22.0</v>
      </c>
      <c r="C25" s="329" t="s">
        <v>220</v>
      </c>
      <c r="D25" s="163" t="s">
        <v>14</v>
      </c>
      <c r="E25" s="329">
        <v>1.0</v>
      </c>
      <c r="F25" s="329">
        <v>5.0</v>
      </c>
      <c r="G25" s="330" t="s">
        <v>68</v>
      </c>
      <c r="H25" s="277"/>
      <c r="I25" s="35" t="s">
        <v>68</v>
      </c>
    </row>
    <row r="26">
      <c r="A26" s="281" t="s">
        <v>272</v>
      </c>
      <c r="B26" s="323">
        <v>23.0</v>
      </c>
      <c r="C26" s="215" t="s">
        <v>300</v>
      </c>
      <c r="D26" s="282" t="s">
        <v>232</v>
      </c>
      <c r="E26" s="331"/>
      <c r="F26" s="331"/>
      <c r="G26" s="216" t="s">
        <v>301</v>
      </c>
      <c r="H26" s="277"/>
      <c r="I26" s="29"/>
    </row>
    <row r="27">
      <c r="A27" s="104" t="s">
        <v>39</v>
      </c>
      <c r="B27" s="290">
        <v>29.0</v>
      </c>
      <c r="C27" s="208" t="s">
        <v>290</v>
      </c>
      <c r="D27" s="163" t="s">
        <v>28</v>
      </c>
      <c r="E27" s="208">
        <v>1.0</v>
      </c>
      <c r="F27" s="208">
        <v>3.0</v>
      </c>
      <c r="G27" s="225" t="s">
        <v>68</v>
      </c>
      <c r="H27" s="277"/>
      <c r="I27" s="35" t="s">
        <v>68</v>
      </c>
    </row>
    <row r="28">
      <c r="A28" s="104" t="s">
        <v>39</v>
      </c>
      <c r="B28" s="290">
        <v>30.0</v>
      </c>
      <c r="C28" s="208" t="s">
        <v>238</v>
      </c>
      <c r="D28" s="163" t="s">
        <v>239</v>
      </c>
      <c r="E28" s="208">
        <v>7.0</v>
      </c>
      <c r="F28" s="208">
        <v>2.0</v>
      </c>
      <c r="G28" s="225" t="s">
        <v>66</v>
      </c>
      <c r="H28" s="277"/>
      <c r="I28" s="35" t="s">
        <v>66</v>
      </c>
    </row>
    <row r="29">
      <c r="A29" s="104" t="s">
        <v>39</v>
      </c>
      <c r="B29" s="290">
        <v>31.0</v>
      </c>
      <c r="C29" s="208" t="s">
        <v>154</v>
      </c>
      <c r="D29" s="163" t="s">
        <v>216</v>
      </c>
      <c r="E29" s="208">
        <v>0.0</v>
      </c>
      <c r="F29" s="208">
        <v>2.0</v>
      </c>
      <c r="G29" s="225" t="s">
        <v>68</v>
      </c>
      <c r="H29" s="277"/>
      <c r="I29" s="35" t="s">
        <v>68</v>
      </c>
    </row>
    <row r="30">
      <c r="A30" s="104" t="s">
        <v>43</v>
      </c>
      <c r="B30" s="290">
        <v>5.0</v>
      </c>
      <c r="C30" s="208" t="s">
        <v>235</v>
      </c>
      <c r="D30" s="163" t="s">
        <v>236</v>
      </c>
      <c r="E30" s="208">
        <v>4.0</v>
      </c>
      <c r="F30" s="208">
        <v>3.0</v>
      </c>
      <c r="G30" s="225" t="s">
        <v>66</v>
      </c>
      <c r="H30" s="277"/>
      <c r="I30" s="35" t="s">
        <v>66</v>
      </c>
    </row>
    <row r="31">
      <c r="A31" s="306" t="s">
        <v>43</v>
      </c>
      <c r="B31" s="307">
        <v>6.0</v>
      </c>
      <c r="C31" s="308" t="s">
        <v>234</v>
      </c>
      <c r="D31" s="309" t="s">
        <v>14</v>
      </c>
      <c r="E31" s="308">
        <v>8.0</v>
      </c>
      <c r="F31" s="308">
        <v>1.0</v>
      </c>
      <c r="G31" s="310" t="s">
        <v>66</v>
      </c>
      <c r="H31" s="277"/>
      <c r="I31" s="35" t="s">
        <v>66</v>
      </c>
    </row>
    <row r="32">
      <c r="A32" s="311"/>
      <c r="B32" s="324"/>
      <c r="C32" s="325"/>
      <c r="D32" s="324"/>
      <c r="E32" s="325"/>
      <c r="F32" s="325"/>
      <c r="G32" s="326"/>
      <c r="H32" s="252"/>
      <c r="I32" s="5"/>
    </row>
    <row r="33">
      <c r="A33" s="312" t="s">
        <v>302</v>
      </c>
      <c r="B33" s="11"/>
      <c r="C33" s="11"/>
      <c r="D33" s="11"/>
      <c r="E33" s="11"/>
      <c r="F33" s="11"/>
      <c r="G33" s="12"/>
      <c r="H33" s="313"/>
      <c r="I33" s="29"/>
    </row>
    <row r="34">
      <c r="A34" s="75" t="s">
        <v>43</v>
      </c>
      <c r="B34" s="314">
        <v>13.0</v>
      </c>
      <c r="C34" s="229" t="s">
        <v>303</v>
      </c>
      <c r="D34" s="163" t="s">
        <v>236</v>
      </c>
      <c r="E34" s="229">
        <v>3.0</v>
      </c>
      <c r="F34" s="229">
        <v>2.0</v>
      </c>
      <c r="G34" s="230" t="s">
        <v>66</v>
      </c>
      <c r="H34" s="36" t="s">
        <v>80</v>
      </c>
      <c r="I34" s="35" t="s">
        <v>66</v>
      </c>
    </row>
    <row r="35">
      <c r="A35" s="315" t="s">
        <v>43</v>
      </c>
      <c r="B35" s="309">
        <v>14.0</v>
      </c>
      <c r="C35" s="308" t="s">
        <v>304</v>
      </c>
      <c r="D35" s="163" t="s">
        <v>236</v>
      </c>
      <c r="E35" s="308">
        <v>4.0</v>
      </c>
      <c r="F35" s="308">
        <v>5.0</v>
      </c>
      <c r="G35" s="310" t="s">
        <v>68</v>
      </c>
      <c r="H35" s="269"/>
      <c r="I35" s="86" t="s">
        <v>68</v>
      </c>
    </row>
    <row r="36">
      <c r="A36" s="318" t="s">
        <v>281</v>
      </c>
      <c r="B36" s="61"/>
      <c r="C36" s="61"/>
      <c r="D36" s="319" t="s">
        <v>282</v>
      </c>
      <c r="E36" s="320">
        <f t="shared" ref="E36:F36" si="1">SUM(E8:E35)</f>
        <v>104</v>
      </c>
      <c r="F36" s="320">
        <f t="shared" si="1"/>
        <v>60</v>
      </c>
      <c r="G36" s="321"/>
      <c r="H36" s="252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47"/>
      <c r="B1" s="248"/>
      <c r="C1" s="249" t="s">
        <v>0</v>
      </c>
      <c r="D1" s="3" t="str">
        <f>COUNTIF(G8:G36,"W")&amp;"-"&amp;COUNTIF(G8:G36,"L")&amp;"-"&amp;COUNTIF(G8:G36,"T")&amp;"-"&amp;COUNTIF(G8:G36,"OTL")</f>
        <v>15-6-2-2</v>
      </c>
      <c r="E1" s="250"/>
      <c r="F1" s="250"/>
      <c r="G1" s="251"/>
      <c r="H1" s="252"/>
      <c r="I1" s="6"/>
    </row>
    <row r="2">
      <c r="A2" s="253"/>
      <c r="B2" s="254"/>
      <c r="C2" s="200" t="s">
        <v>1</v>
      </c>
      <c r="D2" s="8" t="str">
        <f>COUNTIF(I8:I36,"W")&amp;"-"&amp;COUNTIF(I8:I36,"L")&amp;"-"&amp;COUNTIF(I8:I36,"T")&amp;"-"&amp;COUNTIF(I8:I36,"OTL")</f>
        <v>10-2-0-2</v>
      </c>
      <c r="E2" s="255"/>
      <c r="F2" s="255"/>
      <c r="G2" s="256"/>
      <c r="H2" s="252"/>
      <c r="I2" s="5"/>
    </row>
    <row r="3">
      <c r="A3" s="257"/>
      <c r="B3" s="258"/>
      <c r="C3" s="259"/>
      <c r="D3" s="260" t="s">
        <v>2</v>
      </c>
      <c r="E3" s="261"/>
      <c r="F3" s="261"/>
      <c r="G3" s="262"/>
      <c r="H3" s="252"/>
      <c r="I3" s="5"/>
    </row>
    <row r="4">
      <c r="A4" s="263"/>
      <c r="B4" s="264"/>
      <c r="C4" s="265"/>
      <c r="D4" s="266"/>
      <c r="E4" s="267"/>
      <c r="F4" s="267"/>
      <c r="G4" s="268"/>
      <c r="H4" s="269" t="s">
        <v>3</v>
      </c>
      <c r="I4" s="17" t="s">
        <v>4</v>
      </c>
    </row>
    <row r="5">
      <c r="A5" s="332" t="s">
        <v>305</v>
      </c>
      <c r="B5" s="2"/>
      <c r="C5" s="2"/>
      <c r="D5" s="2"/>
      <c r="E5" s="2"/>
      <c r="F5" s="2"/>
      <c r="G5" s="4"/>
      <c r="H5" s="271"/>
      <c r="I5" s="5"/>
    </row>
    <row r="6">
      <c r="A6" s="272"/>
      <c r="B6" s="11"/>
      <c r="C6" s="11"/>
      <c r="D6" s="11"/>
      <c r="E6" s="11"/>
      <c r="F6" s="11"/>
      <c r="G6" s="12"/>
      <c r="H6" s="271"/>
      <c r="I6" s="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252"/>
      <c r="I7" s="5"/>
    </row>
    <row r="8">
      <c r="A8" s="276" t="s">
        <v>177</v>
      </c>
      <c r="B8" s="61"/>
      <c r="C8" s="61"/>
      <c r="D8" s="61"/>
      <c r="E8" s="61"/>
      <c r="F8" s="61"/>
      <c r="G8" s="62"/>
      <c r="H8" s="277"/>
      <c r="I8" s="29"/>
    </row>
    <row r="9">
      <c r="A9" s="333" t="s">
        <v>259</v>
      </c>
      <c r="B9" s="280">
        <v>19.0</v>
      </c>
      <c r="C9" s="334" t="s">
        <v>285</v>
      </c>
      <c r="D9" s="280" t="s">
        <v>33</v>
      </c>
      <c r="E9" s="334">
        <v>0.0</v>
      </c>
      <c r="F9" s="334">
        <v>4.0</v>
      </c>
      <c r="G9" s="335" t="s">
        <v>68</v>
      </c>
      <c r="H9" s="252"/>
      <c r="I9" s="5"/>
    </row>
    <row r="10">
      <c r="A10" s="336" t="s">
        <v>259</v>
      </c>
      <c r="B10" s="283">
        <v>20.0</v>
      </c>
      <c r="C10" s="331" t="s">
        <v>286</v>
      </c>
      <c r="D10" s="283" t="s">
        <v>33</v>
      </c>
      <c r="E10" s="331">
        <v>3.0</v>
      </c>
      <c r="F10" s="331">
        <v>3.0</v>
      </c>
      <c r="G10" s="337" t="s">
        <v>82</v>
      </c>
      <c r="H10" s="277"/>
      <c r="I10" s="29"/>
    </row>
    <row r="11">
      <c r="A11" s="336" t="s">
        <v>259</v>
      </c>
      <c r="B11" s="283">
        <v>20.0</v>
      </c>
      <c r="C11" s="331" t="s">
        <v>297</v>
      </c>
      <c r="D11" s="283" t="s">
        <v>33</v>
      </c>
      <c r="E11" s="331">
        <v>6.0</v>
      </c>
      <c r="F11" s="331">
        <v>6.0</v>
      </c>
      <c r="G11" s="337" t="s">
        <v>82</v>
      </c>
      <c r="H11" s="277"/>
      <c r="I11" s="29"/>
    </row>
    <row r="12">
      <c r="A12" s="338" t="s">
        <v>259</v>
      </c>
      <c r="B12" s="287">
        <v>21.0</v>
      </c>
      <c r="C12" s="339" t="s">
        <v>296</v>
      </c>
      <c r="D12" s="287" t="s">
        <v>33</v>
      </c>
      <c r="E12" s="339">
        <v>2.0</v>
      </c>
      <c r="F12" s="339">
        <v>4.0</v>
      </c>
      <c r="G12" s="340" t="s">
        <v>68</v>
      </c>
      <c r="H12" s="277"/>
      <c r="I12" s="29"/>
    </row>
    <row r="13">
      <c r="A13" s="289"/>
      <c r="B13" s="61"/>
      <c r="C13" s="61"/>
      <c r="D13" s="61"/>
      <c r="E13" s="61"/>
      <c r="F13" s="61"/>
      <c r="G13" s="62"/>
      <c r="H13" s="277"/>
      <c r="I13" s="29"/>
    </row>
    <row r="14">
      <c r="A14" s="341" t="s">
        <v>259</v>
      </c>
      <c r="B14" s="342">
        <v>28.0</v>
      </c>
      <c r="C14" s="343" t="s">
        <v>306</v>
      </c>
      <c r="D14" s="344" t="s">
        <v>232</v>
      </c>
      <c r="E14" s="343">
        <v>6.0</v>
      </c>
      <c r="F14" s="343">
        <v>1.0</v>
      </c>
      <c r="G14" s="345" t="s">
        <v>66</v>
      </c>
      <c r="H14" s="277"/>
      <c r="I14" s="29"/>
    </row>
    <row r="15">
      <c r="A15" s="346" t="s">
        <v>16</v>
      </c>
      <c r="B15" s="347">
        <v>4.0</v>
      </c>
      <c r="C15" s="348" t="s">
        <v>307</v>
      </c>
      <c r="D15" s="349" t="s">
        <v>116</v>
      </c>
      <c r="E15" s="348">
        <v>5.0</v>
      </c>
      <c r="F15" s="348">
        <v>3.0</v>
      </c>
      <c r="G15" s="350" t="s">
        <v>66</v>
      </c>
      <c r="H15" s="277"/>
      <c r="I15" s="42" t="s">
        <v>66</v>
      </c>
    </row>
    <row r="16">
      <c r="A16" s="351" t="s">
        <v>16</v>
      </c>
      <c r="B16" s="352">
        <v>11.0</v>
      </c>
      <c r="C16" s="353" t="s">
        <v>308</v>
      </c>
      <c r="D16" s="354" t="s">
        <v>309</v>
      </c>
      <c r="E16" s="353">
        <v>5.0</v>
      </c>
      <c r="F16" s="353">
        <v>6.0</v>
      </c>
      <c r="G16" s="355" t="s">
        <v>68</v>
      </c>
      <c r="H16" s="277"/>
      <c r="I16" s="29"/>
    </row>
    <row r="17">
      <c r="A17" s="346" t="s">
        <v>16</v>
      </c>
      <c r="B17" s="347">
        <v>12.0</v>
      </c>
      <c r="C17" s="348" t="s">
        <v>240</v>
      </c>
      <c r="D17" s="349" t="s">
        <v>14</v>
      </c>
      <c r="E17" s="348">
        <v>3.0</v>
      </c>
      <c r="F17" s="348">
        <v>4.0</v>
      </c>
      <c r="G17" s="350" t="s">
        <v>72</v>
      </c>
      <c r="H17" s="295" t="s">
        <v>80</v>
      </c>
      <c r="I17" s="42" t="s">
        <v>72</v>
      </c>
    </row>
    <row r="18">
      <c r="A18" s="346" t="s">
        <v>16</v>
      </c>
      <c r="B18" s="347">
        <v>17.0</v>
      </c>
      <c r="C18" s="348" t="s">
        <v>310</v>
      </c>
      <c r="D18" s="349" t="s">
        <v>311</v>
      </c>
      <c r="E18" s="348">
        <v>6.0</v>
      </c>
      <c r="F18" s="348">
        <v>1.0</v>
      </c>
      <c r="G18" s="350" t="s">
        <v>66</v>
      </c>
      <c r="H18" s="277"/>
      <c r="I18" s="42" t="s">
        <v>66</v>
      </c>
    </row>
    <row r="19">
      <c r="A19" s="346" t="s">
        <v>16</v>
      </c>
      <c r="B19" s="347">
        <v>19.0</v>
      </c>
      <c r="C19" s="348" t="s">
        <v>221</v>
      </c>
      <c r="D19" s="349" t="s">
        <v>14</v>
      </c>
      <c r="E19" s="348">
        <v>10.0</v>
      </c>
      <c r="F19" s="348">
        <v>4.0</v>
      </c>
      <c r="G19" s="350" t="s">
        <v>66</v>
      </c>
      <c r="H19" s="277"/>
      <c r="I19" s="42" t="s">
        <v>66</v>
      </c>
    </row>
    <row r="20">
      <c r="A20" s="351" t="s">
        <v>263</v>
      </c>
      <c r="B20" s="352">
        <v>25.0</v>
      </c>
      <c r="C20" s="353" t="s">
        <v>312</v>
      </c>
      <c r="D20" s="354" t="s">
        <v>239</v>
      </c>
      <c r="E20" s="353">
        <v>5.0</v>
      </c>
      <c r="F20" s="353">
        <v>4.0</v>
      </c>
      <c r="G20" s="355" t="s">
        <v>66</v>
      </c>
      <c r="H20" s="295" t="s">
        <v>80</v>
      </c>
      <c r="I20" s="29"/>
    </row>
    <row r="21">
      <c r="A21" s="351" t="s">
        <v>263</v>
      </c>
      <c r="B21" s="352">
        <v>26.0</v>
      </c>
      <c r="C21" s="353" t="s">
        <v>214</v>
      </c>
      <c r="D21" s="354" t="s">
        <v>14</v>
      </c>
      <c r="E21" s="353">
        <v>0.0</v>
      </c>
      <c r="F21" s="353">
        <v>2.0</v>
      </c>
      <c r="G21" s="355" t="s">
        <v>68</v>
      </c>
      <c r="H21" s="277"/>
      <c r="I21" s="29"/>
    </row>
    <row r="22">
      <c r="A22" s="346" t="s">
        <v>16</v>
      </c>
      <c r="B22" s="347">
        <v>31.0</v>
      </c>
      <c r="C22" s="348" t="s">
        <v>313</v>
      </c>
      <c r="D22" s="349" t="s">
        <v>314</v>
      </c>
      <c r="E22" s="348">
        <v>2.0</v>
      </c>
      <c r="F22" s="348">
        <v>5.0</v>
      </c>
      <c r="G22" s="350" t="s">
        <v>68</v>
      </c>
      <c r="H22" s="277"/>
      <c r="I22" s="42" t="s">
        <v>68</v>
      </c>
    </row>
    <row r="23">
      <c r="A23" s="346" t="s">
        <v>25</v>
      </c>
      <c r="B23" s="347">
        <v>2.0</v>
      </c>
      <c r="C23" s="348" t="s">
        <v>220</v>
      </c>
      <c r="D23" s="349" t="s">
        <v>14</v>
      </c>
      <c r="E23" s="348">
        <v>6.0</v>
      </c>
      <c r="F23" s="348">
        <v>3.0</v>
      </c>
      <c r="G23" s="350" t="s">
        <v>66</v>
      </c>
      <c r="H23" s="277"/>
      <c r="I23" s="42" t="s">
        <v>66</v>
      </c>
    </row>
    <row r="24">
      <c r="A24" s="351" t="s">
        <v>25</v>
      </c>
      <c r="B24" s="352">
        <v>8.0</v>
      </c>
      <c r="C24" s="353" t="s">
        <v>315</v>
      </c>
      <c r="D24" s="354" t="s">
        <v>14</v>
      </c>
      <c r="E24" s="353">
        <v>17.0</v>
      </c>
      <c r="F24" s="353">
        <v>1.0</v>
      </c>
      <c r="G24" s="355" t="s">
        <v>66</v>
      </c>
      <c r="H24" s="277"/>
      <c r="I24" s="29"/>
    </row>
    <row r="25">
      <c r="A25" s="346" t="s">
        <v>25</v>
      </c>
      <c r="B25" s="347">
        <v>14.0</v>
      </c>
      <c r="C25" s="348" t="s">
        <v>159</v>
      </c>
      <c r="D25" s="349" t="s">
        <v>14</v>
      </c>
      <c r="E25" s="348">
        <v>12.0</v>
      </c>
      <c r="F25" s="348">
        <v>2.0</v>
      </c>
      <c r="G25" s="350" t="s">
        <v>66</v>
      </c>
      <c r="H25" s="277"/>
      <c r="I25" s="42" t="s">
        <v>66</v>
      </c>
    </row>
    <row r="26">
      <c r="A26" s="346" t="s">
        <v>25</v>
      </c>
      <c r="B26" s="347">
        <v>22.0</v>
      </c>
      <c r="C26" s="348" t="s">
        <v>316</v>
      </c>
      <c r="D26" s="349" t="s">
        <v>14</v>
      </c>
      <c r="E26" s="348">
        <v>8.0</v>
      </c>
      <c r="F26" s="348">
        <v>6.0</v>
      </c>
      <c r="G26" s="350" t="s">
        <v>66</v>
      </c>
      <c r="H26" s="277"/>
      <c r="I26" s="42" t="s">
        <v>66</v>
      </c>
    </row>
    <row r="27">
      <c r="A27" s="351" t="s">
        <v>317</v>
      </c>
      <c r="B27" s="352">
        <v>6.0</v>
      </c>
      <c r="C27" s="353" t="s">
        <v>298</v>
      </c>
      <c r="D27" s="354" t="s">
        <v>14</v>
      </c>
      <c r="E27" s="353">
        <v>10.0</v>
      </c>
      <c r="F27" s="353">
        <v>3.0</v>
      </c>
      <c r="G27" s="355" t="s">
        <v>66</v>
      </c>
      <c r="H27" s="277"/>
      <c r="I27" s="29"/>
    </row>
    <row r="28">
      <c r="A28" s="351" t="s">
        <v>272</v>
      </c>
      <c r="B28" s="352">
        <v>17.0</v>
      </c>
      <c r="C28" s="353" t="s">
        <v>288</v>
      </c>
      <c r="D28" s="354" t="s">
        <v>14</v>
      </c>
      <c r="E28" s="353">
        <v>5.0</v>
      </c>
      <c r="F28" s="353">
        <v>4.0</v>
      </c>
      <c r="G28" s="355" t="s">
        <v>66</v>
      </c>
      <c r="H28" s="277"/>
      <c r="I28" s="29"/>
    </row>
    <row r="29">
      <c r="A29" s="346" t="s">
        <v>39</v>
      </c>
      <c r="B29" s="347">
        <v>23.0</v>
      </c>
      <c r="C29" s="348" t="s">
        <v>318</v>
      </c>
      <c r="D29" s="349" t="s">
        <v>239</v>
      </c>
      <c r="E29" s="348">
        <v>9.0</v>
      </c>
      <c r="F29" s="348">
        <v>7.0</v>
      </c>
      <c r="G29" s="350" t="s">
        <v>66</v>
      </c>
      <c r="H29" s="277"/>
      <c r="I29" s="42" t="s">
        <v>66</v>
      </c>
    </row>
    <row r="30">
      <c r="A30" s="346" t="s">
        <v>39</v>
      </c>
      <c r="B30" s="347">
        <v>30.0</v>
      </c>
      <c r="C30" s="348" t="s">
        <v>234</v>
      </c>
      <c r="D30" s="349" t="s">
        <v>14</v>
      </c>
      <c r="E30" s="348">
        <v>6.0</v>
      </c>
      <c r="F30" s="348">
        <v>1.0</v>
      </c>
      <c r="G30" s="350" t="s">
        <v>66</v>
      </c>
      <c r="H30" s="277"/>
      <c r="I30" s="42" t="s">
        <v>66</v>
      </c>
    </row>
    <row r="31">
      <c r="A31" s="346" t="s">
        <v>39</v>
      </c>
      <c r="B31" s="347">
        <v>31.0</v>
      </c>
      <c r="C31" s="348" t="s">
        <v>319</v>
      </c>
      <c r="D31" s="349" t="s">
        <v>320</v>
      </c>
      <c r="E31" s="348">
        <v>3.0</v>
      </c>
      <c r="F31" s="348">
        <v>6.0</v>
      </c>
      <c r="G31" s="350" t="s">
        <v>68</v>
      </c>
      <c r="H31" s="277"/>
      <c r="I31" s="42" t="s">
        <v>68</v>
      </c>
    </row>
    <row r="32">
      <c r="A32" s="346" t="s">
        <v>43</v>
      </c>
      <c r="B32" s="347">
        <v>7.0</v>
      </c>
      <c r="C32" s="348" t="s">
        <v>321</v>
      </c>
      <c r="D32" s="349" t="s">
        <v>14</v>
      </c>
      <c r="E32" s="348">
        <v>5.0</v>
      </c>
      <c r="F32" s="348">
        <v>2.0</v>
      </c>
      <c r="G32" s="350" t="s">
        <v>66</v>
      </c>
      <c r="H32" s="277"/>
      <c r="I32" s="42" t="s">
        <v>66</v>
      </c>
    </row>
    <row r="33">
      <c r="A33" s="311"/>
      <c r="B33" s="324"/>
      <c r="C33" s="325"/>
      <c r="D33" s="324"/>
      <c r="E33" s="325"/>
      <c r="F33" s="325"/>
      <c r="G33" s="326"/>
      <c r="H33" s="252"/>
      <c r="I33" s="5"/>
    </row>
    <row r="34">
      <c r="A34" s="356" t="s">
        <v>322</v>
      </c>
      <c r="B34" s="11"/>
      <c r="C34" s="11"/>
      <c r="D34" s="11"/>
      <c r="E34" s="11"/>
      <c r="F34" s="11"/>
      <c r="G34" s="12"/>
      <c r="H34" s="313"/>
      <c r="I34" s="29"/>
    </row>
    <row r="35">
      <c r="A35" s="357" t="s">
        <v>43</v>
      </c>
      <c r="B35" s="358">
        <v>14.0</v>
      </c>
      <c r="C35" s="205" t="s">
        <v>323</v>
      </c>
      <c r="D35" s="358" t="s">
        <v>232</v>
      </c>
      <c r="E35" s="205">
        <v>7.0</v>
      </c>
      <c r="F35" s="205">
        <v>4.0</v>
      </c>
      <c r="G35" s="359" t="s">
        <v>66</v>
      </c>
      <c r="H35" s="277"/>
      <c r="I35" s="42" t="s">
        <v>66</v>
      </c>
    </row>
    <row r="36">
      <c r="A36" s="360" t="s">
        <v>43</v>
      </c>
      <c r="B36" s="361">
        <v>15.0</v>
      </c>
      <c r="C36" s="362" t="s">
        <v>324</v>
      </c>
      <c r="D36" s="361" t="s">
        <v>232</v>
      </c>
      <c r="E36" s="362">
        <v>2.0</v>
      </c>
      <c r="F36" s="362">
        <v>3.0</v>
      </c>
      <c r="G36" s="363" t="s">
        <v>72</v>
      </c>
      <c r="H36" s="269" t="s">
        <v>80</v>
      </c>
      <c r="I36" s="16" t="s">
        <v>72</v>
      </c>
    </row>
    <row r="37">
      <c r="A37" s="318" t="s">
        <v>281</v>
      </c>
      <c r="B37" s="61"/>
      <c r="C37" s="61"/>
      <c r="D37" s="319" t="s">
        <v>282</v>
      </c>
      <c r="E37" s="320">
        <f t="shared" ref="E37:F37" si="1">SUM(E8:E36)</f>
        <v>143</v>
      </c>
      <c r="F37" s="320">
        <f t="shared" si="1"/>
        <v>89</v>
      </c>
      <c r="G37" s="321"/>
      <c r="H37" s="252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247"/>
      <c r="B1" s="248"/>
      <c r="C1" s="249" t="s">
        <v>0</v>
      </c>
      <c r="D1" s="3" t="str">
        <f>COUNTIF(G8:G41,"W")&amp;"-"&amp;COUNTIF(G8:G41,"L")&amp;"-"&amp;COUNTIF(G8:G41,"T")&amp;"-"&amp;COUNTIF(G8:G41,"OTL")</f>
        <v>20-5-2-1</v>
      </c>
      <c r="E1" s="250"/>
      <c r="F1" s="250"/>
      <c r="G1" s="251"/>
      <c r="H1" s="252"/>
      <c r="I1" s="364"/>
    </row>
    <row r="2">
      <c r="A2" s="253"/>
      <c r="B2" s="254"/>
      <c r="C2" s="200" t="s">
        <v>1</v>
      </c>
      <c r="D2" s="8" t="str">
        <f>COUNTIF(I8:I41,"W")&amp;"-"&amp;COUNTIF(I8:I41,"L")&amp;"-"&amp;COUNTIF(I8:I41,"T")&amp;"-"&amp;COUNTIF(I8:I41,"OTL")</f>
        <v>14-1-0-1</v>
      </c>
      <c r="E2" s="255"/>
      <c r="F2" s="255"/>
      <c r="G2" s="256"/>
      <c r="H2" s="252"/>
      <c r="I2" s="365"/>
    </row>
    <row r="3">
      <c r="A3" s="257"/>
      <c r="B3" s="258"/>
      <c r="C3" s="259"/>
      <c r="D3" s="260" t="s">
        <v>2</v>
      </c>
      <c r="E3" s="261"/>
      <c r="F3" s="261"/>
      <c r="G3" s="262"/>
      <c r="H3" s="252"/>
      <c r="I3" s="365"/>
    </row>
    <row r="4">
      <c r="A4" s="263"/>
      <c r="B4" s="264"/>
      <c r="C4" s="265"/>
      <c r="D4" s="266"/>
      <c r="E4" s="267"/>
      <c r="F4" s="267"/>
      <c r="G4" s="268"/>
      <c r="H4" s="269" t="s">
        <v>3</v>
      </c>
      <c r="I4" s="366" t="s">
        <v>4</v>
      </c>
    </row>
    <row r="5">
      <c r="A5" s="332" t="s">
        <v>325</v>
      </c>
      <c r="B5" s="2"/>
      <c r="C5" s="2"/>
      <c r="D5" s="2"/>
      <c r="E5" s="2"/>
      <c r="F5" s="2"/>
      <c r="G5" s="4"/>
      <c r="H5" s="271"/>
      <c r="I5" s="365"/>
    </row>
    <row r="6">
      <c r="A6" s="272"/>
      <c r="B6" s="11"/>
      <c r="C6" s="11"/>
      <c r="D6" s="11"/>
      <c r="E6" s="11"/>
      <c r="F6" s="11"/>
      <c r="G6" s="12"/>
      <c r="H6" s="271"/>
      <c r="I6" s="36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252"/>
      <c r="I7" s="365"/>
    </row>
    <row r="8">
      <c r="A8" s="367" t="s">
        <v>259</v>
      </c>
      <c r="B8" s="368">
        <v>13.0</v>
      </c>
      <c r="C8" s="334" t="s">
        <v>326</v>
      </c>
      <c r="D8" s="280" t="s">
        <v>14</v>
      </c>
      <c r="E8" s="334">
        <v>5.0</v>
      </c>
      <c r="F8" s="334">
        <v>4.0</v>
      </c>
      <c r="G8" s="335" t="s">
        <v>66</v>
      </c>
      <c r="H8" s="252"/>
      <c r="I8" s="365"/>
    </row>
    <row r="9">
      <c r="A9" s="369" t="s">
        <v>259</v>
      </c>
      <c r="B9" s="370">
        <v>15.0</v>
      </c>
      <c r="C9" s="339" t="s">
        <v>287</v>
      </c>
      <c r="D9" s="287" t="s">
        <v>232</v>
      </c>
      <c r="E9" s="339">
        <v>3.0</v>
      </c>
      <c r="F9" s="339">
        <v>2.0</v>
      </c>
      <c r="G9" s="340" t="s">
        <v>66</v>
      </c>
      <c r="H9" s="252"/>
      <c r="I9" s="365"/>
    </row>
    <row r="10">
      <c r="A10" s="276" t="s">
        <v>177</v>
      </c>
      <c r="B10" s="61"/>
      <c r="C10" s="61"/>
      <c r="D10" s="61"/>
      <c r="E10" s="61"/>
      <c r="F10" s="61"/>
      <c r="G10" s="62"/>
      <c r="H10" s="277"/>
      <c r="I10" s="13"/>
    </row>
    <row r="11">
      <c r="A11" s="333" t="s">
        <v>259</v>
      </c>
      <c r="B11" s="280">
        <v>20.0</v>
      </c>
      <c r="C11" s="334" t="s">
        <v>286</v>
      </c>
      <c r="D11" s="280" t="s">
        <v>33</v>
      </c>
      <c r="E11" s="334">
        <v>5.0</v>
      </c>
      <c r="F11" s="334">
        <v>5.0</v>
      </c>
      <c r="G11" s="335" t="s">
        <v>82</v>
      </c>
      <c r="H11" s="252"/>
      <c r="I11" s="365"/>
    </row>
    <row r="12">
      <c r="A12" s="336" t="s">
        <v>259</v>
      </c>
      <c r="B12" s="283">
        <v>21.0</v>
      </c>
      <c r="C12" s="331" t="s">
        <v>285</v>
      </c>
      <c r="D12" s="283" t="s">
        <v>33</v>
      </c>
      <c r="E12" s="331">
        <v>3.0</v>
      </c>
      <c r="F12" s="331">
        <v>3.0</v>
      </c>
      <c r="G12" s="337" t="s">
        <v>82</v>
      </c>
      <c r="H12" s="277"/>
      <c r="I12" s="13"/>
    </row>
    <row r="13">
      <c r="A13" s="336" t="s">
        <v>259</v>
      </c>
      <c r="B13" s="283">
        <v>21.0</v>
      </c>
      <c r="C13" s="331" t="s">
        <v>261</v>
      </c>
      <c r="D13" s="283" t="s">
        <v>33</v>
      </c>
      <c r="E13" s="331">
        <v>5.0</v>
      </c>
      <c r="F13" s="331">
        <v>2.0</v>
      </c>
      <c r="G13" s="337" t="s">
        <v>66</v>
      </c>
      <c r="H13" s="277"/>
      <c r="I13" s="13"/>
    </row>
    <row r="14">
      <c r="A14" s="338" t="s">
        <v>259</v>
      </c>
      <c r="B14" s="287">
        <v>22.0</v>
      </c>
      <c r="C14" s="339" t="s">
        <v>297</v>
      </c>
      <c r="D14" s="287" t="s">
        <v>33</v>
      </c>
      <c r="E14" s="339">
        <v>2.0</v>
      </c>
      <c r="F14" s="339">
        <v>7.0</v>
      </c>
      <c r="G14" s="340" t="s">
        <v>68</v>
      </c>
      <c r="H14" s="277"/>
      <c r="I14" s="13"/>
    </row>
    <row r="15">
      <c r="A15" s="289"/>
      <c r="B15" s="61"/>
      <c r="C15" s="61"/>
      <c r="D15" s="61"/>
      <c r="E15" s="61"/>
      <c r="F15" s="61"/>
      <c r="G15" s="62"/>
      <c r="H15" s="277"/>
      <c r="I15" s="13"/>
    </row>
    <row r="16">
      <c r="A16" s="357" t="s">
        <v>16</v>
      </c>
      <c r="B16" s="371">
        <v>5.0</v>
      </c>
      <c r="C16" s="205" t="s">
        <v>168</v>
      </c>
      <c r="D16" s="358" t="s">
        <v>47</v>
      </c>
      <c r="E16" s="205">
        <v>6.0</v>
      </c>
      <c r="F16" s="205">
        <v>2.0</v>
      </c>
      <c r="G16" s="359" t="s">
        <v>66</v>
      </c>
      <c r="H16" s="277"/>
      <c r="I16" s="349" t="s">
        <v>66</v>
      </c>
    </row>
    <row r="17">
      <c r="A17" s="372" t="s">
        <v>16</v>
      </c>
      <c r="B17" s="373">
        <v>6.0</v>
      </c>
      <c r="C17" s="374" t="s">
        <v>327</v>
      </c>
      <c r="D17" s="375" t="s">
        <v>328</v>
      </c>
      <c r="E17" s="376"/>
      <c r="F17" s="376"/>
      <c r="G17" s="377" t="s">
        <v>93</v>
      </c>
      <c r="H17" s="277"/>
      <c r="I17" s="13"/>
    </row>
    <row r="18">
      <c r="A18" s="346" t="s">
        <v>16</v>
      </c>
      <c r="B18" s="347">
        <v>12.0</v>
      </c>
      <c r="C18" s="348" t="s">
        <v>235</v>
      </c>
      <c r="D18" s="349" t="s">
        <v>236</v>
      </c>
      <c r="E18" s="348">
        <v>4.0</v>
      </c>
      <c r="F18" s="348">
        <v>0.0</v>
      </c>
      <c r="G18" s="350" t="s">
        <v>66</v>
      </c>
      <c r="H18" s="277"/>
      <c r="I18" s="349" t="s">
        <v>66</v>
      </c>
    </row>
    <row r="19">
      <c r="A19" s="346" t="s">
        <v>16</v>
      </c>
      <c r="B19" s="347">
        <v>13.0</v>
      </c>
      <c r="C19" s="348" t="s">
        <v>329</v>
      </c>
      <c r="D19" s="349" t="s">
        <v>14</v>
      </c>
      <c r="E19" s="348">
        <v>3.0</v>
      </c>
      <c r="F19" s="348">
        <v>2.0</v>
      </c>
      <c r="G19" s="350" t="s">
        <v>66</v>
      </c>
      <c r="H19" s="295" t="s">
        <v>80</v>
      </c>
      <c r="I19" s="349" t="s">
        <v>66</v>
      </c>
    </row>
    <row r="20">
      <c r="A20" s="336" t="s">
        <v>263</v>
      </c>
      <c r="B20" s="378">
        <v>18.0</v>
      </c>
      <c r="C20" s="331" t="s">
        <v>330</v>
      </c>
      <c r="D20" s="283" t="s">
        <v>14</v>
      </c>
      <c r="E20" s="331">
        <v>2.0</v>
      </c>
      <c r="F20" s="331">
        <v>9.0</v>
      </c>
      <c r="G20" s="337" t="s">
        <v>68</v>
      </c>
      <c r="H20" s="277"/>
      <c r="I20" s="13"/>
    </row>
    <row r="21">
      <c r="A21" s="336" t="s">
        <v>263</v>
      </c>
      <c r="B21" s="378">
        <v>20.0</v>
      </c>
      <c r="C21" s="331" t="s">
        <v>331</v>
      </c>
      <c r="D21" s="283" t="s">
        <v>14</v>
      </c>
      <c r="E21" s="331">
        <v>6.0</v>
      </c>
      <c r="F21" s="331">
        <v>5.0</v>
      </c>
      <c r="G21" s="337" t="s">
        <v>66</v>
      </c>
      <c r="H21" s="295" t="s">
        <v>273</v>
      </c>
      <c r="I21" s="13"/>
    </row>
    <row r="22">
      <c r="A22" s="336" t="s">
        <v>263</v>
      </c>
      <c r="B22" s="378">
        <v>26.0</v>
      </c>
      <c r="C22" s="331" t="s">
        <v>218</v>
      </c>
      <c r="D22" s="283" t="s">
        <v>309</v>
      </c>
      <c r="E22" s="331">
        <v>0.0</v>
      </c>
      <c r="F22" s="331">
        <v>10.0</v>
      </c>
      <c r="G22" s="337" t="s">
        <v>68</v>
      </c>
      <c r="H22" s="277"/>
      <c r="I22" s="13"/>
    </row>
    <row r="23">
      <c r="A23" s="336" t="s">
        <v>263</v>
      </c>
      <c r="B23" s="378">
        <v>27.0</v>
      </c>
      <c r="C23" s="331" t="s">
        <v>332</v>
      </c>
      <c r="D23" s="283" t="s">
        <v>14</v>
      </c>
      <c r="E23" s="331">
        <v>11.0</v>
      </c>
      <c r="F23" s="331">
        <v>2.0</v>
      </c>
      <c r="G23" s="337" t="s">
        <v>66</v>
      </c>
      <c r="H23" s="277"/>
      <c r="I23" s="13"/>
    </row>
    <row r="24">
      <c r="A24" s="372" t="s">
        <v>25</v>
      </c>
      <c r="B24" s="373">
        <v>1.0</v>
      </c>
      <c r="C24" s="374" t="s">
        <v>333</v>
      </c>
      <c r="D24" s="375" t="s">
        <v>334</v>
      </c>
      <c r="E24" s="376"/>
      <c r="F24" s="376"/>
      <c r="G24" s="377" t="s">
        <v>93</v>
      </c>
      <c r="H24" s="277"/>
      <c r="I24" s="13"/>
    </row>
    <row r="25">
      <c r="A25" s="346" t="s">
        <v>25</v>
      </c>
      <c r="B25" s="347">
        <v>3.0</v>
      </c>
      <c r="C25" s="348" t="s">
        <v>335</v>
      </c>
      <c r="D25" s="349" t="s">
        <v>14</v>
      </c>
      <c r="E25" s="348">
        <v>16.0</v>
      </c>
      <c r="F25" s="348">
        <v>2.0</v>
      </c>
      <c r="G25" s="350" t="s">
        <v>66</v>
      </c>
      <c r="H25" s="277"/>
      <c r="I25" s="349" t="s">
        <v>66</v>
      </c>
    </row>
    <row r="26">
      <c r="A26" s="346" t="s">
        <v>25</v>
      </c>
      <c r="B26" s="347">
        <v>8.0</v>
      </c>
      <c r="C26" s="348" t="s">
        <v>336</v>
      </c>
      <c r="D26" s="349" t="s">
        <v>14</v>
      </c>
      <c r="E26" s="348">
        <v>6.0</v>
      </c>
      <c r="F26" s="348">
        <v>9.0</v>
      </c>
      <c r="G26" s="350" t="s">
        <v>68</v>
      </c>
      <c r="H26" s="277"/>
      <c r="I26" s="349" t="s">
        <v>68</v>
      </c>
    </row>
    <row r="27">
      <c r="A27" s="336" t="s">
        <v>267</v>
      </c>
      <c r="B27" s="378">
        <v>10.0</v>
      </c>
      <c r="C27" s="331" t="s">
        <v>161</v>
      </c>
      <c r="D27" s="283" t="s">
        <v>337</v>
      </c>
      <c r="E27" s="331">
        <v>1.0</v>
      </c>
      <c r="F27" s="331">
        <v>9.0</v>
      </c>
      <c r="G27" s="337" t="s">
        <v>68</v>
      </c>
      <c r="H27" s="277"/>
      <c r="I27" s="13"/>
    </row>
    <row r="28">
      <c r="A28" s="346" t="s">
        <v>25</v>
      </c>
      <c r="B28" s="347">
        <v>16.0</v>
      </c>
      <c r="C28" s="348" t="s">
        <v>229</v>
      </c>
      <c r="D28" s="349" t="s">
        <v>14</v>
      </c>
      <c r="E28" s="348">
        <v>3.0</v>
      </c>
      <c r="F28" s="348">
        <v>4.0</v>
      </c>
      <c r="G28" s="350" t="s">
        <v>72</v>
      </c>
      <c r="H28" s="295" t="s">
        <v>80</v>
      </c>
      <c r="I28" s="349" t="s">
        <v>72</v>
      </c>
    </row>
    <row r="29">
      <c r="A29" s="346" t="s">
        <v>25</v>
      </c>
      <c r="B29" s="347">
        <v>22.0</v>
      </c>
      <c r="C29" s="348" t="s">
        <v>238</v>
      </c>
      <c r="D29" s="349" t="s">
        <v>239</v>
      </c>
      <c r="E29" s="348">
        <v>9.0</v>
      </c>
      <c r="F29" s="348">
        <v>2.0</v>
      </c>
      <c r="G29" s="350" t="s">
        <v>66</v>
      </c>
      <c r="H29" s="277"/>
      <c r="I29" s="349" t="s">
        <v>66</v>
      </c>
    </row>
    <row r="30">
      <c r="A30" s="346" t="s">
        <v>34</v>
      </c>
      <c r="B30" s="347">
        <v>6.0</v>
      </c>
      <c r="C30" s="348" t="s">
        <v>338</v>
      </c>
      <c r="D30" s="349" t="s">
        <v>14</v>
      </c>
      <c r="E30" s="348">
        <v>4.0</v>
      </c>
      <c r="F30" s="348">
        <v>3.0</v>
      </c>
      <c r="G30" s="350" t="s">
        <v>66</v>
      </c>
      <c r="H30" s="277"/>
      <c r="I30" s="349" t="s">
        <v>66</v>
      </c>
    </row>
    <row r="31">
      <c r="A31" s="346" t="s">
        <v>39</v>
      </c>
      <c r="B31" s="347">
        <v>18.0</v>
      </c>
      <c r="C31" s="348" t="s">
        <v>339</v>
      </c>
      <c r="D31" s="349" t="s">
        <v>14</v>
      </c>
      <c r="E31" s="348">
        <v>10.0</v>
      </c>
      <c r="F31" s="348">
        <v>5.0</v>
      </c>
      <c r="G31" s="350" t="s">
        <v>66</v>
      </c>
      <c r="H31" s="277"/>
      <c r="I31" s="349" t="s">
        <v>66</v>
      </c>
    </row>
    <row r="32">
      <c r="A32" s="346" t="s">
        <v>39</v>
      </c>
      <c r="B32" s="347">
        <v>19.0</v>
      </c>
      <c r="C32" s="348" t="s">
        <v>340</v>
      </c>
      <c r="D32" s="349" t="s">
        <v>341</v>
      </c>
      <c r="E32" s="348">
        <v>6.0</v>
      </c>
      <c r="F32" s="348">
        <v>3.0</v>
      </c>
      <c r="G32" s="350" t="s">
        <v>66</v>
      </c>
      <c r="H32" s="277"/>
      <c r="I32" s="349" t="s">
        <v>66</v>
      </c>
    </row>
    <row r="33">
      <c r="A33" s="346" t="s">
        <v>39</v>
      </c>
      <c r="B33" s="347">
        <v>24.0</v>
      </c>
      <c r="C33" s="348" t="s">
        <v>342</v>
      </c>
      <c r="D33" s="349" t="s">
        <v>343</v>
      </c>
      <c r="E33" s="348">
        <v>10.0</v>
      </c>
      <c r="F33" s="348">
        <v>0.0</v>
      </c>
      <c r="G33" s="350" t="s">
        <v>66</v>
      </c>
      <c r="H33" s="277"/>
      <c r="I33" s="349" t="s">
        <v>66</v>
      </c>
    </row>
    <row r="34">
      <c r="A34" s="346" t="s">
        <v>39</v>
      </c>
      <c r="B34" s="347">
        <v>25.0</v>
      </c>
      <c r="C34" s="348" t="s">
        <v>231</v>
      </c>
      <c r="D34" s="349" t="s">
        <v>232</v>
      </c>
      <c r="E34" s="348">
        <v>7.0</v>
      </c>
      <c r="F34" s="348">
        <v>4.0</v>
      </c>
      <c r="G34" s="350" t="s">
        <v>66</v>
      </c>
      <c r="H34" s="277"/>
      <c r="I34" s="349" t="s">
        <v>66</v>
      </c>
    </row>
    <row r="35">
      <c r="A35" s="346" t="s">
        <v>39</v>
      </c>
      <c r="B35" s="347">
        <v>31.0</v>
      </c>
      <c r="C35" s="348" t="s">
        <v>344</v>
      </c>
      <c r="D35" s="349" t="s">
        <v>14</v>
      </c>
      <c r="E35" s="348">
        <v>3.0</v>
      </c>
      <c r="F35" s="348">
        <v>2.0</v>
      </c>
      <c r="G35" s="350" t="s">
        <v>66</v>
      </c>
      <c r="H35" s="277"/>
      <c r="I35" s="349" t="s">
        <v>66</v>
      </c>
    </row>
    <row r="36">
      <c r="A36" s="346" t="s">
        <v>43</v>
      </c>
      <c r="B36" s="347">
        <v>7.0</v>
      </c>
      <c r="C36" s="348" t="s">
        <v>345</v>
      </c>
      <c r="D36" s="349" t="s">
        <v>14</v>
      </c>
      <c r="E36" s="15"/>
      <c r="F36" s="15"/>
      <c r="G36" s="350" t="s">
        <v>66</v>
      </c>
      <c r="H36" s="295" t="s">
        <v>265</v>
      </c>
      <c r="I36" s="349" t="s">
        <v>66</v>
      </c>
    </row>
    <row r="37">
      <c r="A37" s="336" t="s">
        <v>346</v>
      </c>
      <c r="B37" s="378">
        <v>8.0</v>
      </c>
      <c r="C37" s="331" t="s">
        <v>299</v>
      </c>
      <c r="D37" s="283" t="s">
        <v>239</v>
      </c>
      <c r="E37" s="331">
        <v>13.0</v>
      </c>
      <c r="F37" s="331">
        <v>4.0</v>
      </c>
      <c r="G37" s="337" t="s">
        <v>66</v>
      </c>
      <c r="H37" s="277"/>
      <c r="I37" s="13"/>
    </row>
    <row r="38" ht="8.25" customHeight="1">
      <c r="A38" s="311"/>
      <c r="B38" s="324"/>
      <c r="C38" s="325"/>
      <c r="D38" s="324"/>
      <c r="E38" s="325"/>
      <c r="F38" s="325"/>
      <c r="G38" s="326"/>
      <c r="H38" s="252"/>
      <c r="I38" s="365"/>
    </row>
    <row r="39">
      <c r="A39" s="312" t="s">
        <v>347</v>
      </c>
      <c r="B39" s="11"/>
      <c r="C39" s="11"/>
      <c r="D39" s="11"/>
      <c r="E39" s="11"/>
      <c r="F39" s="11"/>
      <c r="G39" s="12"/>
      <c r="H39" s="313"/>
      <c r="I39" s="13"/>
    </row>
    <row r="40">
      <c r="A40" s="357" t="s">
        <v>43</v>
      </c>
      <c r="B40" s="358">
        <v>15.0</v>
      </c>
      <c r="C40" s="205" t="s">
        <v>323</v>
      </c>
      <c r="D40" s="358" t="s">
        <v>232</v>
      </c>
      <c r="E40" s="205">
        <v>8.0</v>
      </c>
      <c r="F40" s="205">
        <v>2.0</v>
      </c>
      <c r="G40" s="359" t="s">
        <v>66</v>
      </c>
      <c r="H40" s="277"/>
      <c r="I40" s="349" t="s">
        <v>66</v>
      </c>
    </row>
    <row r="41">
      <c r="A41" s="360" t="s">
        <v>43</v>
      </c>
      <c r="B41" s="361">
        <v>16.0</v>
      </c>
      <c r="C41" s="379" t="s">
        <v>348</v>
      </c>
      <c r="D41" s="361" t="s">
        <v>232</v>
      </c>
      <c r="E41" s="362">
        <v>5.0</v>
      </c>
      <c r="F41" s="362">
        <v>4.0</v>
      </c>
      <c r="G41" s="363" t="s">
        <v>66</v>
      </c>
      <c r="H41" s="252"/>
      <c r="I41" s="380" t="s">
        <v>66</v>
      </c>
    </row>
    <row r="42">
      <c r="A42" s="318" t="s">
        <v>281</v>
      </c>
      <c r="B42" s="61"/>
      <c r="C42" s="61"/>
      <c r="D42" s="319" t="s">
        <v>282</v>
      </c>
      <c r="E42" s="320">
        <f t="shared" ref="E42:F42" si="1">SUM(E8:E41)</f>
        <v>156</v>
      </c>
      <c r="F42" s="320">
        <f t="shared" si="1"/>
        <v>106</v>
      </c>
      <c r="G42" s="321"/>
      <c r="H42" s="252"/>
      <c r="I42" s="365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247"/>
      <c r="B1" s="248"/>
      <c r="C1" s="249" t="s">
        <v>0</v>
      </c>
      <c r="D1" s="3" t="str">
        <f>COUNTIF(G5:G39,"W")&amp;"-"&amp;COUNTIF(G5:G39,"L")&amp;"-"&amp;COUNTIF(G5:G39,"T")&amp;"-"&amp;COUNTIF(G5:G39,"OTL")</f>
        <v>14-11-0-0</v>
      </c>
      <c r="E1" s="250"/>
      <c r="F1" s="250"/>
      <c r="G1" s="251"/>
      <c r="H1" s="381"/>
      <c r="I1" s="364"/>
    </row>
    <row r="2">
      <c r="A2" s="253"/>
      <c r="B2" s="254"/>
      <c r="C2" s="200" t="s">
        <v>1</v>
      </c>
      <c r="D2" s="8" t="str">
        <f>COUNTIF(I5:I39,"W")&amp;"-"&amp;COUNTIF(I5:I39,"L")&amp;"-"&amp;COUNTIF(I5:I39,"T")&amp;"-"&amp;COUNTIF(I5:I39,"OTL")</f>
        <v>12-5-0-0</v>
      </c>
      <c r="E2" s="255"/>
      <c r="F2" s="255"/>
      <c r="G2" s="256"/>
      <c r="H2" s="381"/>
      <c r="I2" s="365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365"/>
    </row>
    <row r="4">
      <c r="A4" s="263"/>
      <c r="B4" s="264"/>
      <c r="C4" s="265"/>
      <c r="D4" s="266"/>
      <c r="E4" s="267"/>
      <c r="F4" s="267"/>
      <c r="G4" s="268"/>
      <c r="H4" s="381"/>
      <c r="I4" s="366" t="s">
        <v>4</v>
      </c>
    </row>
    <row r="5">
      <c r="A5" s="332" t="s">
        <v>349</v>
      </c>
      <c r="B5" s="2"/>
      <c r="C5" s="2"/>
      <c r="D5" s="2"/>
      <c r="E5" s="2"/>
      <c r="F5" s="2"/>
      <c r="G5" s="4"/>
      <c r="H5" s="382"/>
      <c r="I5" s="365"/>
    </row>
    <row r="6">
      <c r="A6" s="272"/>
      <c r="B6" s="11"/>
      <c r="C6" s="11"/>
      <c r="D6" s="11"/>
      <c r="E6" s="11"/>
      <c r="F6" s="11"/>
      <c r="G6" s="12"/>
      <c r="H6" s="382"/>
      <c r="I6" s="36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365"/>
    </row>
    <row r="8">
      <c r="A8" s="276" t="s">
        <v>177</v>
      </c>
      <c r="B8" s="61"/>
      <c r="C8" s="61"/>
      <c r="D8" s="61"/>
      <c r="E8" s="61"/>
      <c r="F8" s="61"/>
      <c r="G8" s="62"/>
      <c r="H8" s="383"/>
      <c r="I8" s="13"/>
    </row>
    <row r="9">
      <c r="A9" s="333" t="s">
        <v>259</v>
      </c>
      <c r="B9" s="280">
        <v>21.0</v>
      </c>
      <c r="C9" s="334" t="s">
        <v>350</v>
      </c>
      <c r="D9" s="280" t="s">
        <v>33</v>
      </c>
      <c r="E9" s="334">
        <v>7.0</v>
      </c>
      <c r="F9" s="334">
        <v>0.0</v>
      </c>
      <c r="G9" s="335" t="s">
        <v>66</v>
      </c>
      <c r="H9" s="381"/>
      <c r="I9" s="365"/>
    </row>
    <row r="10">
      <c r="A10" s="336" t="s">
        <v>259</v>
      </c>
      <c r="B10" s="283">
        <v>22.0</v>
      </c>
      <c r="C10" s="331" t="s">
        <v>261</v>
      </c>
      <c r="D10" s="283" t="s">
        <v>33</v>
      </c>
      <c r="E10" s="331">
        <v>10.0</v>
      </c>
      <c r="F10" s="331">
        <v>0.0</v>
      </c>
      <c r="G10" s="337" t="s">
        <v>66</v>
      </c>
      <c r="H10" s="383"/>
      <c r="I10" s="13"/>
    </row>
    <row r="11">
      <c r="A11" s="336" t="s">
        <v>259</v>
      </c>
      <c r="B11" s="283">
        <v>22.0</v>
      </c>
      <c r="C11" s="331" t="s">
        <v>297</v>
      </c>
      <c r="D11" s="283" t="s">
        <v>33</v>
      </c>
      <c r="E11" s="331">
        <v>2.0</v>
      </c>
      <c r="F11" s="331">
        <v>8.0</v>
      </c>
      <c r="G11" s="337" t="s">
        <v>68</v>
      </c>
      <c r="H11" s="383"/>
      <c r="I11" s="13"/>
    </row>
    <row r="12">
      <c r="A12" s="338" t="s">
        <v>259</v>
      </c>
      <c r="B12" s="287">
        <v>23.0</v>
      </c>
      <c r="C12" s="339" t="s">
        <v>286</v>
      </c>
      <c r="D12" s="287" t="s">
        <v>33</v>
      </c>
      <c r="E12" s="339">
        <v>1.0</v>
      </c>
      <c r="F12" s="339">
        <v>6.0</v>
      </c>
      <c r="G12" s="340" t="s">
        <v>68</v>
      </c>
      <c r="H12" s="383"/>
      <c r="I12" s="13"/>
    </row>
    <row r="13">
      <c r="A13" s="289"/>
      <c r="B13" s="61"/>
      <c r="C13" s="61"/>
      <c r="D13" s="61"/>
      <c r="E13" s="61"/>
      <c r="F13" s="61"/>
      <c r="G13" s="62"/>
      <c r="H13" s="383"/>
      <c r="I13" s="13"/>
    </row>
    <row r="14">
      <c r="A14" s="333" t="s">
        <v>259</v>
      </c>
      <c r="B14" s="384">
        <v>28.0</v>
      </c>
      <c r="C14" s="334" t="s">
        <v>351</v>
      </c>
      <c r="D14" s="280" t="s">
        <v>14</v>
      </c>
      <c r="E14" s="334" t="s">
        <v>188</v>
      </c>
      <c r="F14" s="385"/>
      <c r="G14" s="386"/>
      <c r="H14" s="383"/>
      <c r="I14" s="13"/>
    </row>
    <row r="15">
      <c r="A15" s="346" t="s">
        <v>16</v>
      </c>
      <c r="B15" s="347">
        <v>6.0</v>
      </c>
      <c r="C15" s="348" t="s">
        <v>218</v>
      </c>
      <c r="D15" s="349" t="s">
        <v>352</v>
      </c>
      <c r="E15" s="348">
        <v>3.0</v>
      </c>
      <c r="F15" s="348">
        <v>6.0</v>
      </c>
      <c r="G15" s="350" t="s">
        <v>68</v>
      </c>
      <c r="H15" s="383"/>
      <c r="I15" s="349" t="s">
        <v>68</v>
      </c>
    </row>
    <row r="16">
      <c r="A16" s="336" t="s">
        <v>263</v>
      </c>
      <c r="B16" s="378">
        <v>7.0</v>
      </c>
      <c r="C16" s="331" t="s">
        <v>351</v>
      </c>
      <c r="D16" s="283" t="s">
        <v>14</v>
      </c>
      <c r="E16" s="331">
        <v>1.0</v>
      </c>
      <c r="F16" s="331">
        <v>3.0</v>
      </c>
      <c r="G16" s="337" t="s">
        <v>68</v>
      </c>
      <c r="H16" s="383"/>
      <c r="I16" s="13"/>
    </row>
    <row r="17">
      <c r="A17" s="336" t="s">
        <v>263</v>
      </c>
      <c r="B17" s="378">
        <v>13.0</v>
      </c>
      <c r="C17" s="331" t="s">
        <v>353</v>
      </c>
      <c r="D17" s="283" t="s">
        <v>191</v>
      </c>
      <c r="E17" s="331">
        <v>1.0</v>
      </c>
      <c r="F17" s="331">
        <v>6.0</v>
      </c>
      <c r="G17" s="337" t="s">
        <v>68</v>
      </c>
      <c r="H17" s="383"/>
      <c r="I17" s="13"/>
    </row>
    <row r="18">
      <c r="A18" s="346" t="s">
        <v>16</v>
      </c>
      <c r="B18" s="347">
        <v>14.0</v>
      </c>
      <c r="C18" s="348" t="s">
        <v>336</v>
      </c>
      <c r="D18" s="349" t="s">
        <v>14</v>
      </c>
      <c r="E18" s="348">
        <v>7.0</v>
      </c>
      <c r="F18" s="348">
        <v>4.0</v>
      </c>
      <c r="G18" s="350" t="s">
        <v>66</v>
      </c>
      <c r="H18" s="383"/>
      <c r="I18" s="349" t="s">
        <v>66</v>
      </c>
    </row>
    <row r="19">
      <c r="A19" s="346" t="s">
        <v>16</v>
      </c>
      <c r="B19" s="347">
        <v>19.0</v>
      </c>
      <c r="C19" s="348" t="s">
        <v>329</v>
      </c>
      <c r="D19" s="349" t="s">
        <v>14</v>
      </c>
      <c r="E19" s="348">
        <v>13.0</v>
      </c>
      <c r="F19" s="348">
        <v>2.0</v>
      </c>
      <c r="G19" s="350" t="s">
        <v>66</v>
      </c>
      <c r="H19" s="383"/>
      <c r="I19" s="349" t="s">
        <v>66</v>
      </c>
    </row>
    <row r="20">
      <c r="A20" s="336" t="s">
        <v>263</v>
      </c>
      <c r="B20" s="378">
        <v>21.0</v>
      </c>
      <c r="C20" s="331" t="s">
        <v>354</v>
      </c>
      <c r="D20" s="283" t="s">
        <v>14</v>
      </c>
      <c r="E20" s="331" t="s">
        <v>188</v>
      </c>
      <c r="F20" s="387"/>
      <c r="G20" s="388"/>
      <c r="H20" s="383"/>
      <c r="I20" s="13"/>
    </row>
    <row r="21">
      <c r="A21" s="336" t="s">
        <v>267</v>
      </c>
      <c r="B21" s="378">
        <v>3.0</v>
      </c>
      <c r="C21" s="331" t="s">
        <v>155</v>
      </c>
      <c r="D21" s="283" t="s">
        <v>355</v>
      </c>
      <c r="E21" s="331" t="s">
        <v>188</v>
      </c>
      <c r="F21" s="387"/>
      <c r="G21" s="388"/>
      <c r="H21" s="383"/>
      <c r="I21" s="13"/>
    </row>
    <row r="22">
      <c r="A22" s="346" t="s">
        <v>25</v>
      </c>
      <c r="B22" s="347">
        <v>9.0</v>
      </c>
      <c r="C22" s="208" t="s">
        <v>338</v>
      </c>
      <c r="D22" s="349" t="s">
        <v>14</v>
      </c>
      <c r="E22" s="348">
        <v>12.0</v>
      </c>
      <c r="F22" s="348">
        <v>1.0</v>
      </c>
      <c r="G22" s="350" t="s">
        <v>66</v>
      </c>
      <c r="H22" s="383"/>
      <c r="I22" s="349" t="s">
        <v>66</v>
      </c>
    </row>
    <row r="23">
      <c r="A23" s="346" t="s">
        <v>25</v>
      </c>
      <c r="B23" s="347">
        <v>10.0</v>
      </c>
      <c r="C23" s="348" t="s">
        <v>356</v>
      </c>
      <c r="D23" s="349" t="s">
        <v>341</v>
      </c>
      <c r="E23" s="348">
        <v>3.0</v>
      </c>
      <c r="F23" s="348">
        <v>5.0</v>
      </c>
      <c r="G23" s="350" t="s">
        <v>68</v>
      </c>
      <c r="H23" s="383"/>
      <c r="I23" s="349" t="s">
        <v>68</v>
      </c>
    </row>
    <row r="24">
      <c r="A24" s="346" t="s">
        <v>25</v>
      </c>
      <c r="B24" s="347">
        <v>16.0</v>
      </c>
      <c r="C24" s="348" t="s">
        <v>238</v>
      </c>
      <c r="D24" s="349" t="s">
        <v>352</v>
      </c>
      <c r="E24" s="348">
        <v>2.0</v>
      </c>
      <c r="F24" s="348">
        <v>3.0</v>
      </c>
      <c r="G24" s="350" t="s">
        <v>68</v>
      </c>
      <c r="H24" s="383"/>
      <c r="I24" s="349" t="s">
        <v>68</v>
      </c>
    </row>
    <row r="25">
      <c r="A25" s="346" t="s">
        <v>34</v>
      </c>
      <c r="B25" s="347">
        <v>1.0</v>
      </c>
      <c r="C25" s="348" t="s">
        <v>229</v>
      </c>
      <c r="D25" s="349" t="s">
        <v>357</v>
      </c>
      <c r="E25" s="348">
        <v>8.0</v>
      </c>
      <c r="F25" s="348">
        <v>2.0</v>
      </c>
      <c r="G25" s="350" t="s">
        <v>66</v>
      </c>
      <c r="H25" s="383"/>
      <c r="I25" s="349" t="s">
        <v>66</v>
      </c>
    </row>
    <row r="26">
      <c r="A26" s="346" t="s">
        <v>34</v>
      </c>
      <c r="B26" s="347">
        <v>5.0</v>
      </c>
      <c r="C26" s="348" t="s">
        <v>335</v>
      </c>
      <c r="D26" s="349" t="s">
        <v>14</v>
      </c>
      <c r="E26" s="348">
        <v>15.0</v>
      </c>
      <c r="F26" s="348">
        <v>2.0</v>
      </c>
      <c r="G26" s="350" t="s">
        <v>66</v>
      </c>
      <c r="H26" s="383"/>
      <c r="I26" s="349" t="s">
        <v>66</v>
      </c>
    </row>
    <row r="27">
      <c r="A27" s="346" t="s">
        <v>34</v>
      </c>
      <c r="B27" s="347">
        <v>7.0</v>
      </c>
      <c r="C27" s="348" t="s">
        <v>266</v>
      </c>
      <c r="D27" s="349" t="s">
        <v>358</v>
      </c>
      <c r="E27" s="348">
        <v>12.0</v>
      </c>
      <c r="F27" s="348">
        <v>3.0</v>
      </c>
      <c r="G27" s="350" t="s">
        <v>66</v>
      </c>
      <c r="H27" s="383"/>
      <c r="I27" s="349" t="s">
        <v>66</v>
      </c>
    </row>
    <row r="28">
      <c r="A28" s="346" t="s">
        <v>34</v>
      </c>
      <c r="B28" s="347">
        <v>8.0</v>
      </c>
      <c r="C28" s="348" t="s">
        <v>342</v>
      </c>
      <c r="D28" s="349" t="s">
        <v>343</v>
      </c>
      <c r="E28" s="348">
        <v>17.0</v>
      </c>
      <c r="F28" s="348">
        <v>0.0</v>
      </c>
      <c r="G28" s="350" t="s">
        <v>66</v>
      </c>
      <c r="H28" s="383"/>
      <c r="I28" s="349" t="s">
        <v>66</v>
      </c>
    </row>
    <row r="29">
      <c r="A29" s="336" t="s">
        <v>272</v>
      </c>
      <c r="B29" s="378">
        <v>19.0</v>
      </c>
      <c r="C29" s="331" t="s">
        <v>359</v>
      </c>
      <c r="D29" s="283" t="s">
        <v>14</v>
      </c>
      <c r="E29" s="331">
        <v>6.0</v>
      </c>
      <c r="F29" s="331">
        <v>7.0</v>
      </c>
      <c r="G29" s="337" t="s">
        <v>68</v>
      </c>
      <c r="H29" s="383"/>
      <c r="I29" s="13"/>
    </row>
    <row r="30">
      <c r="A30" s="346" t="s">
        <v>39</v>
      </c>
      <c r="B30" s="347">
        <v>25.0</v>
      </c>
      <c r="C30" s="348" t="s">
        <v>360</v>
      </c>
      <c r="D30" s="349" t="s">
        <v>14</v>
      </c>
      <c r="E30" s="348">
        <v>5.0</v>
      </c>
      <c r="F30" s="348">
        <v>2.0</v>
      </c>
      <c r="G30" s="350" t="s">
        <v>66</v>
      </c>
      <c r="H30" s="383"/>
      <c r="I30" s="349" t="s">
        <v>66</v>
      </c>
    </row>
    <row r="31">
      <c r="A31" s="336" t="s">
        <v>272</v>
      </c>
      <c r="B31" s="378">
        <v>26.0</v>
      </c>
      <c r="C31" s="331" t="s">
        <v>161</v>
      </c>
      <c r="D31" s="283" t="s">
        <v>337</v>
      </c>
      <c r="E31" s="331">
        <v>1.0</v>
      </c>
      <c r="F31" s="331">
        <v>5.0</v>
      </c>
      <c r="G31" s="337" t="s">
        <v>68</v>
      </c>
      <c r="H31" s="383"/>
      <c r="I31" s="13"/>
    </row>
    <row r="32">
      <c r="A32" s="346" t="s">
        <v>39</v>
      </c>
      <c r="B32" s="347">
        <v>30.0</v>
      </c>
      <c r="C32" s="348" t="s">
        <v>339</v>
      </c>
      <c r="D32" s="349" t="s">
        <v>14</v>
      </c>
      <c r="E32" s="348">
        <v>9.0</v>
      </c>
      <c r="F32" s="348">
        <v>1.0</v>
      </c>
      <c r="G32" s="350" t="s">
        <v>66</v>
      </c>
      <c r="H32" s="383"/>
      <c r="I32" s="349" t="s">
        <v>66</v>
      </c>
    </row>
    <row r="33">
      <c r="A33" s="346" t="s">
        <v>43</v>
      </c>
      <c r="B33" s="347">
        <v>1.0</v>
      </c>
      <c r="C33" s="348" t="s">
        <v>331</v>
      </c>
      <c r="D33" s="349" t="s">
        <v>14</v>
      </c>
      <c r="E33" s="348">
        <v>1.0</v>
      </c>
      <c r="F33" s="348">
        <v>4.0</v>
      </c>
      <c r="G33" s="350" t="s">
        <v>68</v>
      </c>
      <c r="H33" s="383"/>
      <c r="I33" s="349" t="s">
        <v>68</v>
      </c>
    </row>
    <row r="34">
      <c r="A34" s="346" t="s">
        <v>361</v>
      </c>
      <c r="B34" s="347">
        <v>2.0</v>
      </c>
      <c r="C34" s="348" t="s">
        <v>168</v>
      </c>
      <c r="D34" s="349" t="s">
        <v>362</v>
      </c>
      <c r="E34" s="348">
        <v>1.0</v>
      </c>
      <c r="F34" s="348">
        <v>0.0</v>
      </c>
      <c r="G34" s="350" t="s">
        <v>66</v>
      </c>
      <c r="H34" s="383"/>
      <c r="I34" s="349" t="s">
        <v>66</v>
      </c>
    </row>
    <row r="35">
      <c r="A35" s="346" t="s">
        <v>43</v>
      </c>
      <c r="B35" s="347">
        <v>13.0</v>
      </c>
      <c r="C35" s="348" t="s">
        <v>342</v>
      </c>
      <c r="D35" s="349" t="s">
        <v>343</v>
      </c>
      <c r="E35" s="348">
        <v>16.0</v>
      </c>
      <c r="F35" s="348">
        <v>3.0</v>
      </c>
      <c r="G35" s="350" t="s">
        <v>66</v>
      </c>
      <c r="H35" s="383"/>
      <c r="I35" s="349" t="s">
        <v>66</v>
      </c>
    </row>
    <row r="36">
      <c r="A36" s="389" t="s">
        <v>43</v>
      </c>
      <c r="B36" s="390">
        <v>15.0</v>
      </c>
      <c r="C36" s="308" t="s">
        <v>235</v>
      </c>
      <c r="D36" s="361" t="s">
        <v>363</v>
      </c>
      <c r="E36" s="362">
        <v>7.0</v>
      </c>
      <c r="F36" s="362">
        <v>5.0</v>
      </c>
      <c r="G36" s="363" t="s">
        <v>66</v>
      </c>
      <c r="H36" s="383"/>
      <c r="I36" s="349" t="s">
        <v>66</v>
      </c>
    </row>
    <row r="37">
      <c r="A37" s="311"/>
      <c r="B37" s="324"/>
      <c r="C37" s="325"/>
      <c r="D37" s="324"/>
      <c r="E37" s="325"/>
      <c r="F37" s="325"/>
      <c r="G37" s="326"/>
      <c r="H37" s="381"/>
      <c r="I37" s="365"/>
    </row>
    <row r="38" ht="15.75" customHeight="1">
      <c r="A38" s="356" t="s">
        <v>364</v>
      </c>
      <c r="B38" s="11"/>
      <c r="C38" s="11"/>
      <c r="D38" s="11"/>
      <c r="E38" s="11"/>
      <c r="F38" s="11"/>
      <c r="G38" s="12"/>
      <c r="H38" s="391"/>
      <c r="I38" s="13"/>
    </row>
    <row r="39">
      <c r="A39" s="392" t="s">
        <v>43</v>
      </c>
      <c r="B39" s="393">
        <v>17.0</v>
      </c>
      <c r="C39" s="274" t="s">
        <v>218</v>
      </c>
      <c r="D39" s="393" t="s">
        <v>232</v>
      </c>
      <c r="E39" s="274">
        <v>1.0</v>
      </c>
      <c r="F39" s="274">
        <v>8.0</v>
      </c>
      <c r="G39" s="394" t="s">
        <v>68</v>
      </c>
      <c r="H39" s="383"/>
      <c r="I39" s="349" t="s">
        <v>68</v>
      </c>
    </row>
    <row r="40">
      <c r="A40" s="318" t="s">
        <v>281</v>
      </c>
      <c r="B40" s="61"/>
      <c r="C40" s="61"/>
      <c r="D40" s="319" t="s">
        <v>282</v>
      </c>
      <c r="E40" s="320">
        <f t="shared" ref="E40:F40" si="1">SUM(E9:E39)</f>
        <v>161</v>
      </c>
      <c r="F40" s="320">
        <f t="shared" si="1"/>
        <v>86</v>
      </c>
      <c r="G40" s="321"/>
      <c r="H40" s="381"/>
      <c r="I40" s="365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247"/>
      <c r="B1" s="248"/>
      <c r="C1" s="249" t="s">
        <v>0</v>
      </c>
      <c r="D1" s="3" t="str">
        <f>COUNTIF(G5:G38,"W")&amp;"-"&amp;COUNTIF(G5:G38,"L")&amp;"-"&amp;COUNTIF(G5:G38,"T")&amp;"-"&amp;COUNTIF(G5:G38,"OTL")</f>
        <v>19-5-1-0</v>
      </c>
      <c r="E1" s="250"/>
      <c r="F1" s="250"/>
      <c r="G1" s="251"/>
      <c r="H1" s="381"/>
      <c r="I1" s="364"/>
    </row>
    <row r="2">
      <c r="A2" s="253"/>
      <c r="B2" s="254"/>
      <c r="C2" s="200" t="s">
        <v>1</v>
      </c>
      <c r="D2" s="8" t="str">
        <f>COUNTIF(I5:I38,"W")&amp;"-"&amp;COUNTIF(I5:I38,"L")&amp;"-"&amp;COUNTIF(I5:I38,"T")&amp;"-"&amp;COUNTIF(I5:I38,"OTL")</f>
        <v>13-4-0-0</v>
      </c>
      <c r="E2" s="255"/>
      <c r="F2" s="255"/>
      <c r="G2" s="256"/>
      <c r="H2" s="381"/>
      <c r="I2" s="365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365"/>
    </row>
    <row r="4">
      <c r="A4" s="263"/>
      <c r="B4" s="264"/>
      <c r="C4" s="265"/>
      <c r="D4" s="266"/>
      <c r="E4" s="267"/>
      <c r="F4" s="267"/>
      <c r="G4" s="268"/>
      <c r="H4" s="381"/>
      <c r="I4" s="366" t="s">
        <v>4</v>
      </c>
    </row>
    <row r="5">
      <c r="A5" s="332" t="s">
        <v>365</v>
      </c>
      <c r="B5" s="2"/>
      <c r="C5" s="2"/>
      <c r="D5" s="2"/>
      <c r="E5" s="2"/>
      <c r="F5" s="2"/>
      <c r="G5" s="4"/>
      <c r="H5" s="382"/>
      <c r="I5" s="365"/>
    </row>
    <row r="6">
      <c r="A6" s="272"/>
      <c r="B6" s="11"/>
      <c r="C6" s="11"/>
      <c r="D6" s="11"/>
      <c r="E6" s="11"/>
      <c r="F6" s="11"/>
      <c r="G6" s="12"/>
      <c r="H6" s="382"/>
      <c r="I6" s="36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365"/>
    </row>
    <row r="8">
      <c r="A8" s="276" t="s">
        <v>366</v>
      </c>
      <c r="B8" s="61"/>
      <c r="C8" s="61"/>
      <c r="D8" s="61"/>
      <c r="E8" s="61"/>
      <c r="F8" s="61"/>
      <c r="G8" s="62"/>
      <c r="H8" s="383"/>
      <c r="I8" s="13"/>
    </row>
    <row r="9">
      <c r="A9" s="333" t="s">
        <v>259</v>
      </c>
      <c r="B9" s="280">
        <v>23.0</v>
      </c>
      <c r="C9" s="334" t="s">
        <v>261</v>
      </c>
      <c r="D9" s="280" t="s">
        <v>33</v>
      </c>
      <c r="E9" s="334">
        <v>6.0</v>
      </c>
      <c r="F9" s="334">
        <v>3.0</v>
      </c>
      <c r="G9" s="335" t="s">
        <v>66</v>
      </c>
      <c r="H9" s="381"/>
      <c r="I9" s="365"/>
    </row>
    <row r="10">
      <c r="A10" s="336" t="s">
        <v>259</v>
      </c>
      <c r="B10" s="283">
        <v>24.0</v>
      </c>
      <c r="C10" s="331" t="s">
        <v>297</v>
      </c>
      <c r="D10" s="283" t="s">
        <v>33</v>
      </c>
      <c r="E10" s="331">
        <v>3.0</v>
      </c>
      <c r="F10" s="331">
        <v>3.0</v>
      </c>
      <c r="G10" s="337" t="s">
        <v>82</v>
      </c>
      <c r="H10" s="383"/>
      <c r="I10" s="13"/>
    </row>
    <row r="11">
      <c r="A11" s="336" t="s">
        <v>259</v>
      </c>
      <c r="B11" s="283">
        <v>24.0</v>
      </c>
      <c r="C11" s="331" t="s">
        <v>286</v>
      </c>
      <c r="D11" s="283" t="s">
        <v>33</v>
      </c>
      <c r="E11" s="331">
        <v>0.0</v>
      </c>
      <c r="F11" s="331">
        <v>6.0</v>
      </c>
      <c r="G11" s="337" t="s">
        <v>68</v>
      </c>
      <c r="H11" s="383"/>
      <c r="I11" s="13"/>
    </row>
    <row r="12">
      <c r="A12" s="338" t="s">
        <v>259</v>
      </c>
      <c r="B12" s="287">
        <v>25.0</v>
      </c>
      <c r="C12" s="339" t="s">
        <v>367</v>
      </c>
      <c r="D12" s="287" t="s">
        <v>33</v>
      </c>
      <c r="E12" s="339">
        <v>9.0</v>
      </c>
      <c r="F12" s="339">
        <v>1.0</v>
      </c>
      <c r="G12" s="340" t="s">
        <v>66</v>
      </c>
      <c r="H12" s="383"/>
      <c r="I12" s="13"/>
    </row>
    <row r="13">
      <c r="A13" s="395" t="s">
        <v>368</v>
      </c>
      <c r="B13" s="61"/>
      <c r="C13" s="61"/>
      <c r="D13" s="61"/>
      <c r="E13" s="61"/>
      <c r="F13" s="61"/>
      <c r="G13" s="62"/>
      <c r="H13" s="383"/>
      <c r="I13" s="13"/>
    </row>
    <row r="14">
      <c r="A14" s="396" t="s">
        <v>259</v>
      </c>
      <c r="B14" s="397">
        <v>25.0</v>
      </c>
      <c r="C14" s="398" t="s">
        <v>369</v>
      </c>
      <c r="D14" s="397" t="s">
        <v>33</v>
      </c>
      <c r="E14" s="398">
        <v>6.0</v>
      </c>
      <c r="F14" s="398">
        <v>4.0</v>
      </c>
      <c r="G14" s="399" t="s">
        <v>66</v>
      </c>
      <c r="H14" s="383"/>
      <c r="I14" s="13"/>
    </row>
    <row r="15">
      <c r="A15" s="263"/>
      <c r="B15" s="267"/>
      <c r="C15" s="400"/>
      <c r="D15" s="267"/>
      <c r="E15" s="400"/>
      <c r="F15" s="400"/>
      <c r="G15" s="268"/>
      <c r="H15" s="383"/>
      <c r="I15" s="13"/>
    </row>
    <row r="16">
      <c r="A16" s="357" t="s">
        <v>16</v>
      </c>
      <c r="B16" s="358">
        <v>7.0</v>
      </c>
      <c r="C16" s="205" t="s">
        <v>331</v>
      </c>
      <c r="D16" s="358" t="s">
        <v>14</v>
      </c>
      <c r="E16" s="205">
        <v>5.0</v>
      </c>
      <c r="F16" s="205">
        <v>1.0</v>
      </c>
      <c r="G16" s="359" t="s">
        <v>66</v>
      </c>
      <c r="H16" s="383"/>
      <c r="I16" s="349" t="s">
        <v>66</v>
      </c>
    </row>
    <row r="17">
      <c r="A17" s="346" t="s">
        <v>16</v>
      </c>
      <c r="B17" s="349">
        <v>14.0</v>
      </c>
      <c r="C17" s="348" t="s">
        <v>336</v>
      </c>
      <c r="D17" s="349" t="s">
        <v>14</v>
      </c>
      <c r="E17" s="348">
        <v>10.0</v>
      </c>
      <c r="F17" s="348">
        <v>2.0</v>
      </c>
      <c r="G17" s="350" t="s">
        <v>66</v>
      </c>
      <c r="H17" s="383"/>
      <c r="I17" s="349" t="s">
        <v>66</v>
      </c>
    </row>
    <row r="18">
      <c r="A18" s="346" t="s">
        <v>16</v>
      </c>
      <c r="B18" s="349">
        <v>15.0</v>
      </c>
      <c r="C18" s="348" t="s">
        <v>231</v>
      </c>
      <c r="D18" s="349" t="s">
        <v>370</v>
      </c>
      <c r="E18" s="348">
        <v>6.0</v>
      </c>
      <c r="F18" s="348">
        <v>1.0</v>
      </c>
      <c r="G18" s="350" t="s">
        <v>66</v>
      </c>
      <c r="H18" s="383"/>
      <c r="I18" s="349" t="s">
        <v>66</v>
      </c>
    </row>
    <row r="19">
      <c r="A19" s="346" t="s">
        <v>16</v>
      </c>
      <c r="B19" s="349">
        <v>21.0</v>
      </c>
      <c r="C19" s="348" t="s">
        <v>342</v>
      </c>
      <c r="D19" s="349" t="s">
        <v>343</v>
      </c>
      <c r="E19" s="348">
        <v>9.0</v>
      </c>
      <c r="F19" s="348">
        <v>1.0</v>
      </c>
      <c r="G19" s="350" t="s">
        <v>66</v>
      </c>
      <c r="H19" s="383"/>
      <c r="I19" s="349" t="s">
        <v>66</v>
      </c>
    </row>
    <row r="20">
      <c r="A20" s="346" t="s">
        <v>16</v>
      </c>
      <c r="B20" s="349">
        <v>23.0</v>
      </c>
      <c r="C20" s="348" t="s">
        <v>335</v>
      </c>
      <c r="D20" s="349" t="s">
        <v>371</v>
      </c>
      <c r="E20" s="348">
        <v>3.0</v>
      </c>
      <c r="F20" s="348">
        <v>7.0</v>
      </c>
      <c r="G20" s="350" t="s">
        <v>68</v>
      </c>
      <c r="H20" s="383"/>
      <c r="I20" s="349" t="s">
        <v>68</v>
      </c>
    </row>
    <row r="21">
      <c r="A21" s="346" t="s">
        <v>16</v>
      </c>
      <c r="B21" s="349">
        <v>29.0</v>
      </c>
      <c r="C21" s="348" t="s">
        <v>218</v>
      </c>
      <c r="D21" s="349" t="s">
        <v>352</v>
      </c>
      <c r="E21" s="348" t="s">
        <v>188</v>
      </c>
      <c r="F21" s="15"/>
      <c r="G21" s="401"/>
      <c r="H21" s="383"/>
      <c r="I21" s="13"/>
    </row>
    <row r="22">
      <c r="A22" s="346" t="s">
        <v>25</v>
      </c>
      <c r="B22" s="349">
        <v>4.0</v>
      </c>
      <c r="C22" s="348" t="s">
        <v>331</v>
      </c>
      <c r="D22" s="349" t="s">
        <v>14</v>
      </c>
      <c r="E22" s="348">
        <v>6.0</v>
      </c>
      <c r="F22" s="348">
        <v>4.0</v>
      </c>
      <c r="G22" s="350" t="s">
        <v>66</v>
      </c>
      <c r="H22" s="383"/>
      <c r="I22" s="349" t="s">
        <v>66</v>
      </c>
    </row>
    <row r="23">
      <c r="A23" s="336" t="s">
        <v>267</v>
      </c>
      <c r="B23" s="283">
        <v>11.0</v>
      </c>
      <c r="C23" s="331" t="s">
        <v>161</v>
      </c>
      <c r="D23" s="283" t="s">
        <v>372</v>
      </c>
      <c r="E23" s="331">
        <v>4.0</v>
      </c>
      <c r="F23" s="331">
        <v>3.0</v>
      </c>
      <c r="G23" s="337" t="s">
        <v>66</v>
      </c>
      <c r="H23" s="383"/>
      <c r="I23" s="13"/>
    </row>
    <row r="24">
      <c r="A24" s="346" t="s">
        <v>25</v>
      </c>
      <c r="B24" s="349">
        <v>18.0</v>
      </c>
      <c r="C24" s="348" t="s">
        <v>360</v>
      </c>
      <c r="D24" s="349" t="s">
        <v>14</v>
      </c>
      <c r="E24" s="348">
        <v>2.0</v>
      </c>
      <c r="F24" s="348">
        <v>3.0</v>
      </c>
      <c r="G24" s="350" t="s">
        <v>68</v>
      </c>
      <c r="H24" s="383"/>
      <c r="I24" s="349" t="s">
        <v>68</v>
      </c>
    </row>
    <row r="25">
      <c r="A25" s="346" t="s">
        <v>34</v>
      </c>
      <c r="B25" s="402">
        <v>2.0</v>
      </c>
      <c r="C25" s="348" t="s">
        <v>168</v>
      </c>
      <c r="D25" s="349" t="s">
        <v>373</v>
      </c>
      <c r="E25" s="348">
        <v>5.0</v>
      </c>
      <c r="F25" s="348">
        <v>3.0</v>
      </c>
      <c r="G25" s="350" t="s">
        <v>66</v>
      </c>
      <c r="H25" s="383"/>
      <c r="I25" s="349" t="s">
        <v>66</v>
      </c>
    </row>
    <row r="26">
      <c r="A26" s="346" t="s">
        <v>34</v>
      </c>
      <c r="B26" s="402">
        <v>4.0</v>
      </c>
      <c r="C26" s="348" t="s">
        <v>374</v>
      </c>
      <c r="D26" s="349" t="s">
        <v>371</v>
      </c>
      <c r="E26" s="348">
        <v>14.0</v>
      </c>
      <c r="F26" s="348">
        <v>5.0</v>
      </c>
      <c r="G26" s="350" t="s">
        <v>66</v>
      </c>
      <c r="H26" s="383"/>
      <c r="I26" s="349" t="s">
        <v>66</v>
      </c>
    </row>
    <row r="27">
      <c r="A27" s="346" t="s">
        <v>34</v>
      </c>
      <c r="B27" s="349">
        <v>9.0</v>
      </c>
      <c r="C27" s="348" t="s">
        <v>339</v>
      </c>
      <c r="D27" s="349" t="s">
        <v>14</v>
      </c>
      <c r="E27" s="348">
        <v>9.0</v>
      </c>
      <c r="F27" s="348">
        <v>1.0</v>
      </c>
      <c r="G27" s="350" t="s">
        <v>66</v>
      </c>
      <c r="H27" s="383"/>
      <c r="I27" s="349" t="s">
        <v>66</v>
      </c>
    </row>
    <row r="28">
      <c r="A28" s="346" t="s">
        <v>34</v>
      </c>
      <c r="B28" s="349">
        <v>11.0</v>
      </c>
      <c r="C28" s="348" t="s">
        <v>356</v>
      </c>
      <c r="D28" s="349" t="s">
        <v>341</v>
      </c>
      <c r="E28" s="348">
        <v>1.0</v>
      </c>
      <c r="F28" s="348">
        <v>6.0</v>
      </c>
      <c r="G28" s="350" t="s">
        <v>68</v>
      </c>
      <c r="H28" s="383"/>
      <c r="I28" s="349" t="s">
        <v>68</v>
      </c>
    </row>
    <row r="29">
      <c r="A29" s="336" t="s">
        <v>272</v>
      </c>
      <c r="B29" s="283">
        <v>22.0</v>
      </c>
      <c r="C29" s="331" t="s">
        <v>330</v>
      </c>
      <c r="D29" s="283" t="s">
        <v>371</v>
      </c>
      <c r="E29" s="331">
        <v>4.0</v>
      </c>
      <c r="F29" s="331">
        <v>1.0</v>
      </c>
      <c r="G29" s="337" t="s">
        <v>66</v>
      </c>
      <c r="H29" s="383"/>
      <c r="I29" s="13"/>
    </row>
    <row r="30">
      <c r="A30" s="346" t="s">
        <v>375</v>
      </c>
      <c r="B30" s="349">
        <v>27.0</v>
      </c>
      <c r="C30" s="348" t="s">
        <v>345</v>
      </c>
      <c r="D30" s="349" t="s">
        <v>14</v>
      </c>
      <c r="E30" s="348">
        <v>1.0</v>
      </c>
      <c r="F30" s="348">
        <v>0.0</v>
      </c>
      <c r="G30" s="350" t="s">
        <v>66</v>
      </c>
      <c r="H30" s="383"/>
      <c r="I30" s="349" t="s">
        <v>66</v>
      </c>
    </row>
    <row r="31">
      <c r="A31" s="336" t="s">
        <v>272</v>
      </c>
      <c r="B31" s="283">
        <v>27.0</v>
      </c>
      <c r="C31" s="215" t="s">
        <v>338</v>
      </c>
      <c r="D31" s="283" t="s">
        <v>14</v>
      </c>
      <c r="E31" s="331">
        <v>6.0</v>
      </c>
      <c r="F31" s="331">
        <v>0.0</v>
      </c>
      <c r="G31" s="337" t="s">
        <v>66</v>
      </c>
      <c r="H31" s="383"/>
      <c r="I31" s="13"/>
    </row>
    <row r="32">
      <c r="A32" s="346" t="s">
        <v>43</v>
      </c>
      <c r="B32" s="349">
        <v>3.0</v>
      </c>
      <c r="C32" s="348" t="s">
        <v>266</v>
      </c>
      <c r="D32" s="349" t="s">
        <v>376</v>
      </c>
      <c r="E32" s="348">
        <v>12.0</v>
      </c>
      <c r="F32" s="348">
        <v>0.0</v>
      </c>
      <c r="G32" s="350" t="s">
        <v>66</v>
      </c>
      <c r="H32" s="383"/>
      <c r="I32" s="349" t="s">
        <v>66</v>
      </c>
    </row>
    <row r="33">
      <c r="A33" s="346" t="s">
        <v>43</v>
      </c>
      <c r="B33" s="349">
        <v>4.0</v>
      </c>
      <c r="C33" s="348" t="s">
        <v>377</v>
      </c>
      <c r="D33" s="349" t="s">
        <v>378</v>
      </c>
      <c r="E33" s="348">
        <v>10.0</v>
      </c>
      <c r="F33" s="348">
        <v>1.0</v>
      </c>
      <c r="G33" s="350" t="s">
        <v>66</v>
      </c>
      <c r="H33" s="383"/>
      <c r="I33" s="349" t="s">
        <v>66</v>
      </c>
    </row>
    <row r="34">
      <c r="A34" s="346" t="s">
        <v>43</v>
      </c>
      <c r="B34" s="349">
        <v>10.0</v>
      </c>
      <c r="C34" s="348" t="s">
        <v>329</v>
      </c>
      <c r="D34" s="349" t="s">
        <v>14</v>
      </c>
      <c r="E34" s="348">
        <v>11.0</v>
      </c>
      <c r="F34" s="348">
        <v>2.0</v>
      </c>
      <c r="G34" s="350" t="s">
        <v>66</v>
      </c>
      <c r="H34" s="383"/>
      <c r="I34" s="349" t="s">
        <v>66</v>
      </c>
    </row>
    <row r="35">
      <c r="A35" s="389" t="s">
        <v>43</v>
      </c>
      <c r="B35" s="361">
        <v>11.0</v>
      </c>
      <c r="C35" s="362" t="s">
        <v>229</v>
      </c>
      <c r="D35" s="361" t="s">
        <v>357</v>
      </c>
      <c r="E35" s="362">
        <v>7.0</v>
      </c>
      <c r="F35" s="362">
        <v>4.0</v>
      </c>
      <c r="G35" s="363" t="s">
        <v>66</v>
      </c>
      <c r="H35" s="383"/>
      <c r="I35" s="349" t="s">
        <v>66</v>
      </c>
    </row>
    <row r="36">
      <c r="A36" s="311"/>
      <c r="B36" s="324"/>
      <c r="C36" s="325"/>
      <c r="D36" s="324"/>
      <c r="E36" s="325"/>
      <c r="F36" s="325"/>
      <c r="G36" s="326"/>
      <c r="H36" s="381"/>
      <c r="I36" s="365"/>
    </row>
    <row r="37" ht="15.75" customHeight="1">
      <c r="A37" s="356" t="s">
        <v>379</v>
      </c>
      <c r="B37" s="11"/>
      <c r="C37" s="11"/>
      <c r="D37" s="11"/>
      <c r="E37" s="11"/>
      <c r="F37" s="11"/>
      <c r="G37" s="12"/>
      <c r="H37" s="391"/>
      <c r="I37" s="13"/>
    </row>
    <row r="38">
      <c r="A38" s="392" t="s">
        <v>43</v>
      </c>
      <c r="B38" s="393">
        <v>18.0</v>
      </c>
      <c r="C38" s="274" t="s">
        <v>214</v>
      </c>
      <c r="D38" s="393" t="s">
        <v>232</v>
      </c>
      <c r="E38" s="274">
        <v>2.0</v>
      </c>
      <c r="F38" s="274">
        <v>5.0</v>
      </c>
      <c r="G38" s="394" t="s">
        <v>68</v>
      </c>
      <c r="H38" s="383"/>
      <c r="I38" s="349" t="s">
        <v>68</v>
      </c>
    </row>
    <row r="39">
      <c r="A39" s="318" t="s">
        <v>281</v>
      </c>
      <c r="B39" s="61"/>
      <c r="C39" s="61"/>
      <c r="D39" s="319" t="s">
        <v>282</v>
      </c>
      <c r="E39" s="320">
        <f t="shared" ref="E39:F39" si="1">SUM(E9:E38)</f>
        <v>151</v>
      </c>
      <c r="F39" s="320">
        <f t="shared" si="1"/>
        <v>67</v>
      </c>
      <c r="G39" s="321"/>
      <c r="H39" s="381"/>
      <c r="I39" s="365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247"/>
      <c r="B1" s="248"/>
      <c r="C1" s="249" t="s">
        <v>0</v>
      </c>
      <c r="D1" s="3" t="str">
        <f>COUNTIF(G5:G38,"W")&amp;"-"&amp;COUNTIF(G5:G38,"L")&amp;"-"&amp;COUNTIF(G5:G38,"T")&amp;"-"&amp;COUNTIF(G5:G38,"OTL")</f>
        <v>19-4-0-2</v>
      </c>
      <c r="E1" s="250"/>
      <c r="F1" s="250"/>
      <c r="G1" s="251"/>
      <c r="H1" s="381"/>
      <c r="I1" s="364"/>
    </row>
    <row r="2">
      <c r="A2" s="253"/>
      <c r="B2" s="254"/>
      <c r="C2" s="200" t="s">
        <v>1</v>
      </c>
      <c r="D2" s="8" t="str">
        <f>COUNTIF(I5:I38,"W")&amp;"-"&amp;COUNTIF(I5:I38,"L")&amp;"-"&amp;COUNTIF(I5:I38,"T")&amp;"-"&amp;COUNTIF(I5:I38,"OTL")</f>
        <v>14-3-0-1</v>
      </c>
      <c r="E2" s="255"/>
      <c r="F2" s="255"/>
      <c r="G2" s="256"/>
      <c r="H2" s="381"/>
      <c r="I2" s="365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365"/>
    </row>
    <row r="4">
      <c r="A4" s="263"/>
      <c r="B4" s="264"/>
      <c r="C4" s="265"/>
      <c r="D4" s="266"/>
      <c r="E4" s="267"/>
      <c r="F4" s="267"/>
      <c r="G4" s="268"/>
      <c r="H4" s="381"/>
      <c r="I4" s="366" t="s">
        <v>4</v>
      </c>
    </row>
    <row r="5">
      <c r="A5" s="332" t="s">
        <v>380</v>
      </c>
      <c r="B5" s="2"/>
      <c r="C5" s="2"/>
      <c r="D5" s="2"/>
      <c r="E5" s="2"/>
      <c r="F5" s="2"/>
      <c r="G5" s="4"/>
      <c r="H5" s="382"/>
      <c r="I5" s="365"/>
    </row>
    <row r="6">
      <c r="A6" s="272"/>
      <c r="B6" s="11"/>
      <c r="C6" s="11"/>
      <c r="D6" s="11"/>
      <c r="E6" s="11"/>
      <c r="F6" s="11"/>
      <c r="G6" s="12"/>
      <c r="H6" s="382"/>
      <c r="I6" s="36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365"/>
    </row>
    <row r="8">
      <c r="A8" s="276" t="s">
        <v>366</v>
      </c>
      <c r="B8" s="61"/>
      <c r="C8" s="61"/>
      <c r="D8" s="61"/>
      <c r="E8" s="61"/>
      <c r="F8" s="61"/>
      <c r="G8" s="62"/>
      <c r="H8" s="383"/>
      <c r="I8" s="13"/>
    </row>
    <row r="9">
      <c r="A9" s="333" t="s">
        <v>259</v>
      </c>
      <c r="B9" s="280">
        <v>10.0</v>
      </c>
      <c r="C9" s="334" t="s">
        <v>381</v>
      </c>
      <c r="D9" s="280" t="s">
        <v>33</v>
      </c>
      <c r="E9" s="334">
        <v>6.0</v>
      </c>
      <c r="F9" s="334">
        <v>2.0</v>
      </c>
      <c r="G9" s="335" t="s">
        <v>66</v>
      </c>
      <c r="H9" s="381"/>
      <c r="I9" s="365"/>
    </row>
    <row r="10">
      <c r="A10" s="336" t="s">
        <v>259</v>
      </c>
      <c r="B10" s="283">
        <v>11.0</v>
      </c>
      <c r="C10" s="331" t="s">
        <v>297</v>
      </c>
      <c r="D10" s="283" t="s">
        <v>33</v>
      </c>
      <c r="E10" s="331">
        <v>5.0</v>
      </c>
      <c r="F10" s="331">
        <v>4.0</v>
      </c>
      <c r="G10" s="337" t="s">
        <v>66</v>
      </c>
      <c r="H10" s="383"/>
      <c r="I10" s="13"/>
    </row>
    <row r="11">
      <c r="A11" s="338" t="s">
        <v>259</v>
      </c>
      <c r="B11" s="287">
        <v>11.0</v>
      </c>
      <c r="C11" s="339" t="s">
        <v>382</v>
      </c>
      <c r="D11" s="287" t="s">
        <v>33</v>
      </c>
      <c r="E11" s="339">
        <v>4.0</v>
      </c>
      <c r="F11" s="339">
        <v>2.0</v>
      </c>
      <c r="G11" s="340" t="s">
        <v>66</v>
      </c>
      <c r="H11" s="383"/>
      <c r="I11" s="13"/>
    </row>
    <row r="12">
      <c r="A12" s="395" t="s">
        <v>368</v>
      </c>
      <c r="B12" s="61"/>
      <c r="C12" s="61"/>
      <c r="D12" s="61"/>
      <c r="E12" s="61"/>
      <c r="F12" s="61"/>
      <c r="G12" s="62"/>
      <c r="H12" s="383"/>
      <c r="I12" s="13"/>
    </row>
    <row r="13">
      <c r="A13" s="396" t="s">
        <v>259</v>
      </c>
      <c r="B13" s="397">
        <v>12.0</v>
      </c>
      <c r="C13" s="398" t="s">
        <v>260</v>
      </c>
      <c r="D13" s="397" t="s">
        <v>33</v>
      </c>
      <c r="E13" s="398">
        <v>1.0</v>
      </c>
      <c r="F13" s="398">
        <v>4.0</v>
      </c>
      <c r="G13" s="399" t="s">
        <v>68</v>
      </c>
      <c r="H13" s="383"/>
      <c r="I13" s="13"/>
    </row>
    <row r="14">
      <c r="A14" s="403"/>
      <c r="B14" s="404"/>
      <c r="C14" s="405"/>
      <c r="D14" s="404"/>
      <c r="E14" s="405"/>
      <c r="F14" s="405"/>
      <c r="G14" s="406"/>
      <c r="H14" s="383"/>
      <c r="I14" s="13"/>
    </row>
    <row r="15">
      <c r="A15" s="333" t="s">
        <v>263</v>
      </c>
      <c r="B15" s="280">
        <v>1.0</v>
      </c>
      <c r="C15" s="334" t="s">
        <v>359</v>
      </c>
      <c r="D15" s="280" t="s">
        <v>14</v>
      </c>
      <c r="E15" s="334">
        <v>3.0</v>
      </c>
      <c r="F15" s="334">
        <v>2.0</v>
      </c>
      <c r="G15" s="335" t="s">
        <v>66</v>
      </c>
      <c r="H15" s="383"/>
      <c r="I15" s="13"/>
    </row>
    <row r="16">
      <c r="A16" s="346" t="s">
        <v>16</v>
      </c>
      <c r="B16" s="349">
        <v>8.0</v>
      </c>
      <c r="C16" s="348" t="s">
        <v>336</v>
      </c>
      <c r="D16" s="349" t="s">
        <v>14</v>
      </c>
      <c r="E16" s="348">
        <v>5.0</v>
      </c>
      <c r="F16" s="348">
        <v>8.0</v>
      </c>
      <c r="G16" s="350" t="s">
        <v>68</v>
      </c>
      <c r="H16" s="383"/>
      <c r="I16" s="349" t="s">
        <v>68</v>
      </c>
    </row>
    <row r="17">
      <c r="A17" s="346" t="s">
        <v>16</v>
      </c>
      <c r="B17" s="349">
        <v>15.0</v>
      </c>
      <c r="C17" s="208" t="s">
        <v>329</v>
      </c>
      <c r="D17" s="349" t="s">
        <v>14</v>
      </c>
      <c r="E17" s="348">
        <v>8.0</v>
      </c>
      <c r="F17" s="348">
        <v>5.0</v>
      </c>
      <c r="G17" s="350" t="s">
        <v>66</v>
      </c>
      <c r="H17" s="383"/>
      <c r="I17" s="349" t="s">
        <v>66</v>
      </c>
    </row>
    <row r="18">
      <c r="A18" s="346" t="s">
        <v>16</v>
      </c>
      <c r="B18" s="349">
        <v>16.0</v>
      </c>
      <c r="C18" s="348" t="s">
        <v>218</v>
      </c>
      <c r="D18" s="349" t="s">
        <v>383</v>
      </c>
      <c r="E18" s="348">
        <v>1.0</v>
      </c>
      <c r="F18" s="348">
        <v>3.0</v>
      </c>
      <c r="G18" s="350" t="s">
        <v>68</v>
      </c>
      <c r="H18" s="383"/>
      <c r="I18" s="349" t="s">
        <v>68</v>
      </c>
    </row>
    <row r="19">
      <c r="A19" s="336" t="s">
        <v>263</v>
      </c>
      <c r="B19" s="283">
        <v>23.0</v>
      </c>
      <c r="C19" s="331" t="s">
        <v>168</v>
      </c>
      <c r="D19" s="283" t="s">
        <v>362</v>
      </c>
      <c r="E19" s="331">
        <v>6.0</v>
      </c>
      <c r="F19" s="331">
        <v>2.0</v>
      </c>
      <c r="G19" s="337" t="s">
        <v>66</v>
      </c>
      <c r="H19" s="383"/>
      <c r="I19" s="13"/>
    </row>
    <row r="20">
      <c r="A20" s="346" t="s">
        <v>16</v>
      </c>
      <c r="B20" s="349">
        <v>31.0</v>
      </c>
      <c r="C20" s="348" t="s">
        <v>356</v>
      </c>
      <c r="D20" s="349" t="s">
        <v>384</v>
      </c>
      <c r="E20" s="348">
        <v>5.0</v>
      </c>
      <c r="F20" s="348">
        <v>4.0</v>
      </c>
      <c r="G20" s="350" t="s">
        <v>66</v>
      </c>
      <c r="H20" s="383"/>
      <c r="I20" s="349" t="s">
        <v>66</v>
      </c>
    </row>
    <row r="21">
      <c r="A21" s="346" t="s">
        <v>25</v>
      </c>
      <c r="B21" s="349">
        <v>5.0</v>
      </c>
      <c r="C21" s="348" t="s">
        <v>331</v>
      </c>
      <c r="D21" s="349" t="s">
        <v>14</v>
      </c>
      <c r="E21" s="348">
        <v>3.0</v>
      </c>
      <c r="F21" s="348">
        <v>1.0</v>
      </c>
      <c r="G21" s="350" t="s">
        <v>66</v>
      </c>
      <c r="H21" s="383"/>
      <c r="I21" s="349" t="s">
        <v>66</v>
      </c>
    </row>
    <row r="22">
      <c r="A22" s="336" t="s">
        <v>267</v>
      </c>
      <c r="B22" s="283">
        <v>12.0</v>
      </c>
      <c r="C22" s="331" t="s">
        <v>335</v>
      </c>
      <c r="D22" s="283" t="s">
        <v>14</v>
      </c>
      <c r="E22" s="331" t="s">
        <v>385</v>
      </c>
      <c r="G22" s="9"/>
      <c r="H22" s="383"/>
      <c r="I22" s="13"/>
    </row>
    <row r="23">
      <c r="A23" s="346" t="s">
        <v>25</v>
      </c>
      <c r="B23" s="349">
        <v>13.0</v>
      </c>
      <c r="C23" s="208" t="s">
        <v>231</v>
      </c>
      <c r="D23" s="349" t="s">
        <v>370</v>
      </c>
      <c r="E23" s="348">
        <v>14.0</v>
      </c>
      <c r="F23" s="348">
        <v>3.0</v>
      </c>
      <c r="G23" s="350" t="s">
        <v>66</v>
      </c>
      <c r="H23" s="383"/>
      <c r="I23" s="349" t="s">
        <v>66</v>
      </c>
    </row>
    <row r="24">
      <c r="A24" s="346" t="s">
        <v>25</v>
      </c>
      <c r="B24" s="402">
        <v>19.0</v>
      </c>
      <c r="C24" s="348" t="s">
        <v>266</v>
      </c>
      <c r="D24" s="349" t="s">
        <v>386</v>
      </c>
      <c r="E24" s="348">
        <v>9.0</v>
      </c>
      <c r="F24" s="348">
        <v>2.0</v>
      </c>
      <c r="G24" s="350" t="s">
        <v>66</v>
      </c>
      <c r="H24" s="383"/>
      <c r="I24" s="349" t="s">
        <v>66</v>
      </c>
    </row>
    <row r="25">
      <c r="A25" s="346" t="s">
        <v>25</v>
      </c>
      <c r="B25" s="402">
        <v>21.0</v>
      </c>
      <c r="C25" s="348" t="s">
        <v>374</v>
      </c>
      <c r="D25" s="349" t="s">
        <v>387</v>
      </c>
      <c r="E25" s="348">
        <v>14.0</v>
      </c>
      <c r="F25" s="348">
        <v>2.0</v>
      </c>
      <c r="G25" s="350" t="s">
        <v>66</v>
      </c>
      <c r="H25" s="383"/>
      <c r="I25" s="349" t="s">
        <v>66</v>
      </c>
    </row>
    <row r="26">
      <c r="A26" s="346" t="s">
        <v>34</v>
      </c>
      <c r="B26" s="349">
        <v>3.0</v>
      </c>
      <c r="C26" s="348" t="s">
        <v>360</v>
      </c>
      <c r="D26" s="349" t="s">
        <v>14</v>
      </c>
      <c r="E26" s="348">
        <v>7.0</v>
      </c>
      <c r="F26" s="348">
        <v>8.0</v>
      </c>
      <c r="G26" s="350" t="s">
        <v>72</v>
      </c>
      <c r="H26" s="383"/>
      <c r="I26" s="349" t="s">
        <v>72</v>
      </c>
    </row>
    <row r="27">
      <c r="A27" s="346" t="s">
        <v>34</v>
      </c>
      <c r="B27" s="349">
        <v>11.0</v>
      </c>
      <c r="C27" s="348" t="s">
        <v>342</v>
      </c>
      <c r="D27" s="349" t="s">
        <v>388</v>
      </c>
      <c r="E27" s="348">
        <v>3.0</v>
      </c>
      <c r="F27" s="348">
        <v>1.0</v>
      </c>
      <c r="G27" s="350" t="s">
        <v>66</v>
      </c>
      <c r="H27" s="383"/>
      <c r="I27" s="349" t="s">
        <v>66</v>
      </c>
    </row>
    <row r="28">
      <c r="A28" s="336" t="s">
        <v>272</v>
      </c>
      <c r="B28" s="283">
        <v>21.0</v>
      </c>
      <c r="C28" s="331" t="s">
        <v>389</v>
      </c>
      <c r="D28" s="283" t="s">
        <v>14</v>
      </c>
      <c r="E28" s="331">
        <v>5.0</v>
      </c>
      <c r="F28" s="331">
        <v>6.0</v>
      </c>
      <c r="G28" s="337" t="s">
        <v>72</v>
      </c>
      <c r="H28" s="383"/>
      <c r="I28" s="13"/>
    </row>
    <row r="29">
      <c r="A29" s="346" t="s">
        <v>39</v>
      </c>
      <c r="B29" s="349">
        <v>23.0</v>
      </c>
      <c r="C29" s="348" t="s">
        <v>339</v>
      </c>
      <c r="D29" s="349" t="s">
        <v>387</v>
      </c>
      <c r="E29" s="348">
        <v>7.0</v>
      </c>
      <c r="F29" s="348">
        <v>3.0</v>
      </c>
      <c r="G29" s="350" t="s">
        <v>66</v>
      </c>
      <c r="H29" s="383"/>
      <c r="I29" s="349" t="s">
        <v>66</v>
      </c>
    </row>
    <row r="30">
      <c r="A30" s="346" t="s">
        <v>39</v>
      </c>
      <c r="B30" s="349">
        <v>28.0</v>
      </c>
      <c r="C30" s="348" t="s">
        <v>359</v>
      </c>
      <c r="D30" s="349" t="s">
        <v>14</v>
      </c>
      <c r="E30" s="348">
        <v>2.0</v>
      </c>
      <c r="F30" s="348">
        <v>1.0</v>
      </c>
      <c r="G30" s="350" t="s">
        <v>66</v>
      </c>
      <c r="H30" s="383"/>
      <c r="I30" s="349" t="s">
        <v>66</v>
      </c>
    </row>
    <row r="31">
      <c r="A31" s="346" t="s">
        <v>43</v>
      </c>
      <c r="B31" s="349">
        <v>4.0</v>
      </c>
      <c r="C31" s="348" t="s">
        <v>238</v>
      </c>
      <c r="D31" s="349" t="s">
        <v>352</v>
      </c>
      <c r="E31" s="348">
        <v>14.0</v>
      </c>
      <c r="F31" s="348">
        <v>1.0</v>
      </c>
      <c r="G31" s="350" t="s">
        <v>66</v>
      </c>
      <c r="H31" s="383"/>
      <c r="I31" s="349" t="s">
        <v>66</v>
      </c>
    </row>
    <row r="32">
      <c r="A32" s="346" t="s">
        <v>43</v>
      </c>
      <c r="B32" s="349">
        <v>5.0</v>
      </c>
      <c r="C32" s="208" t="s">
        <v>235</v>
      </c>
      <c r="D32" s="349" t="s">
        <v>390</v>
      </c>
      <c r="E32" s="348">
        <v>6.0</v>
      </c>
      <c r="F32" s="348">
        <v>3.0</v>
      </c>
      <c r="G32" s="350" t="s">
        <v>66</v>
      </c>
      <c r="H32" s="383"/>
      <c r="I32" s="349" t="s">
        <v>66</v>
      </c>
    </row>
    <row r="33">
      <c r="A33" s="346" t="s">
        <v>43</v>
      </c>
      <c r="B33" s="349">
        <v>11.0</v>
      </c>
      <c r="C33" s="208" t="s">
        <v>338</v>
      </c>
      <c r="D33" s="349" t="s">
        <v>14</v>
      </c>
      <c r="E33" s="348">
        <v>12.0</v>
      </c>
      <c r="F33" s="348">
        <v>2.0</v>
      </c>
      <c r="G33" s="350" t="s">
        <v>66</v>
      </c>
      <c r="H33" s="383"/>
      <c r="I33" s="349" t="s">
        <v>66</v>
      </c>
    </row>
    <row r="34">
      <c r="A34" s="389" t="s">
        <v>43</v>
      </c>
      <c r="B34" s="361">
        <v>12.0</v>
      </c>
      <c r="C34" s="362" t="s">
        <v>229</v>
      </c>
      <c r="D34" s="361" t="s">
        <v>357</v>
      </c>
      <c r="E34" s="362">
        <v>8.0</v>
      </c>
      <c r="F34" s="362">
        <v>3.0</v>
      </c>
      <c r="G34" s="363" t="s">
        <v>66</v>
      </c>
      <c r="H34" s="383"/>
      <c r="I34" s="349" t="s">
        <v>66</v>
      </c>
    </row>
    <row r="35">
      <c r="A35" s="311"/>
      <c r="B35" s="324"/>
      <c r="C35" s="325"/>
      <c r="D35" s="324"/>
      <c r="E35" s="325"/>
      <c r="F35" s="325"/>
      <c r="G35" s="326"/>
      <c r="H35" s="381"/>
      <c r="I35" s="365"/>
    </row>
    <row r="36" ht="15.75" customHeight="1">
      <c r="A36" s="356" t="s">
        <v>391</v>
      </c>
      <c r="B36" s="11"/>
      <c r="C36" s="11"/>
      <c r="D36" s="11"/>
      <c r="E36" s="11"/>
      <c r="F36" s="11"/>
      <c r="G36" s="12"/>
      <c r="H36" s="382"/>
      <c r="I36" s="365"/>
    </row>
    <row r="37">
      <c r="A37" s="357" t="s">
        <v>43</v>
      </c>
      <c r="B37" s="358">
        <v>19.0</v>
      </c>
      <c r="C37" s="205" t="s">
        <v>360</v>
      </c>
      <c r="D37" s="358" t="s">
        <v>370</v>
      </c>
      <c r="E37" s="205">
        <v>4.0</v>
      </c>
      <c r="F37" s="205">
        <v>1.0</v>
      </c>
      <c r="G37" s="359" t="s">
        <v>66</v>
      </c>
      <c r="H37" s="383"/>
      <c r="I37" s="349" t="s">
        <v>66</v>
      </c>
    </row>
    <row r="38">
      <c r="A38" s="389" t="s">
        <v>43</v>
      </c>
      <c r="B38" s="361">
        <v>20.0</v>
      </c>
      <c r="C38" s="362" t="s">
        <v>359</v>
      </c>
      <c r="D38" s="361" t="s">
        <v>370</v>
      </c>
      <c r="E38" s="362">
        <v>3.0</v>
      </c>
      <c r="F38" s="362">
        <v>6.0</v>
      </c>
      <c r="G38" s="363" t="s">
        <v>68</v>
      </c>
      <c r="H38" s="383"/>
      <c r="I38" s="349" t="s">
        <v>68</v>
      </c>
    </row>
    <row r="39">
      <c r="A39" s="318" t="s">
        <v>392</v>
      </c>
      <c r="B39" s="61"/>
      <c r="C39" s="61"/>
      <c r="D39" s="319" t="s">
        <v>282</v>
      </c>
      <c r="E39" s="320">
        <f t="shared" ref="E39:F39" si="1">SUM(E9:E38)</f>
        <v>155</v>
      </c>
      <c r="F39" s="320">
        <f t="shared" si="1"/>
        <v>79</v>
      </c>
      <c r="G39" s="321"/>
      <c r="H39" s="381"/>
      <c r="I39" s="365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247"/>
      <c r="B1" s="248"/>
      <c r="C1" s="249" t="s">
        <v>0</v>
      </c>
      <c r="D1" s="3" t="str">
        <f>COUNTIF(G5:G34,"W")&amp;"-"&amp;COUNTIF(G5:G34,"L")&amp;"-"&amp;COUNTIF(G5:G34,"T")&amp;"-"&amp;COUNTIF(G5:G34,"OTL")</f>
        <v>18-4-0-1</v>
      </c>
      <c r="E1" s="250"/>
      <c r="F1" s="250"/>
      <c r="G1" s="251"/>
      <c r="H1" s="381"/>
      <c r="I1" s="364"/>
    </row>
    <row r="2">
      <c r="A2" s="253"/>
      <c r="B2" s="254"/>
      <c r="C2" s="200" t="s">
        <v>1</v>
      </c>
      <c r="D2" s="8" t="str">
        <f>COUNTIF(I5:I34,"W")&amp;"-"&amp;COUNTIF(I5:I34,"L")&amp;"-"&amp;COUNTIF(I5:I34,"T")&amp;"-"&amp;COUNTIF(I5:I34,"OTL")</f>
        <v>16-2-0-1</v>
      </c>
      <c r="E2" s="255"/>
      <c r="F2" s="255"/>
      <c r="G2" s="256"/>
      <c r="H2" s="381"/>
      <c r="I2" s="365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365"/>
    </row>
    <row r="4">
      <c r="A4" s="263"/>
      <c r="B4" s="264"/>
      <c r="C4" s="265"/>
      <c r="D4" s="266"/>
      <c r="E4" s="267"/>
      <c r="F4" s="267"/>
      <c r="G4" s="268"/>
      <c r="H4" s="381"/>
      <c r="I4" s="366" t="s">
        <v>4</v>
      </c>
    </row>
    <row r="5">
      <c r="A5" s="332" t="s">
        <v>393</v>
      </c>
      <c r="B5" s="2"/>
      <c r="C5" s="2"/>
      <c r="D5" s="2"/>
      <c r="E5" s="2"/>
      <c r="F5" s="2"/>
      <c r="G5" s="4"/>
      <c r="H5" s="382"/>
      <c r="I5" s="365"/>
    </row>
    <row r="6">
      <c r="A6" s="272"/>
      <c r="B6" s="11"/>
      <c r="C6" s="11"/>
      <c r="D6" s="11"/>
      <c r="E6" s="11"/>
      <c r="F6" s="11"/>
      <c r="G6" s="12"/>
      <c r="H6" s="382"/>
      <c r="I6" s="36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365"/>
    </row>
    <row r="8">
      <c r="A8" s="333" t="s">
        <v>259</v>
      </c>
      <c r="B8" s="280">
        <v>26.0</v>
      </c>
      <c r="C8" s="334" t="s">
        <v>394</v>
      </c>
      <c r="D8" s="280" t="s">
        <v>395</v>
      </c>
      <c r="E8" s="334">
        <v>2.0</v>
      </c>
      <c r="F8" s="334">
        <v>3.0</v>
      </c>
      <c r="G8" s="335" t="s">
        <v>68</v>
      </c>
      <c r="H8" s="383"/>
      <c r="I8" s="13"/>
    </row>
    <row r="9">
      <c r="A9" s="336" t="s">
        <v>259</v>
      </c>
      <c r="B9" s="283">
        <v>27.0</v>
      </c>
      <c r="C9" s="331" t="s">
        <v>396</v>
      </c>
      <c r="D9" s="283" t="s">
        <v>397</v>
      </c>
      <c r="E9" s="331">
        <v>9.0</v>
      </c>
      <c r="F9" s="331">
        <v>2.0</v>
      </c>
      <c r="G9" s="337" t="s">
        <v>66</v>
      </c>
      <c r="H9" s="381"/>
      <c r="I9" s="365"/>
    </row>
    <row r="10">
      <c r="A10" s="336" t="s">
        <v>263</v>
      </c>
      <c r="B10" s="283">
        <v>3.0</v>
      </c>
      <c r="C10" s="331" t="s">
        <v>155</v>
      </c>
      <c r="D10" s="283" t="s">
        <v>398</v>
      </c>
      <c r="E10" s="331">
        <v>1.0</v>
      </c>
      <c r="F10" s="331">
        <v>5.0</v>
      </c>
      <c r="G10" s="337" t="s">
        <v>68</v>
      </c>
      <c r="H10" s="383"/>
      <c r="I10" s="13"/>
    </row>
    <row r="11">
      <c r="A11" s="346" t="s">
        <v>16</v>
      </c>
      <c r="B11" s="349">
        <v>9.0</v>
      </c>
      <c r="C11" s="348" t="s">
        <v>345</v>
      </c>
      <c r="D11" s="349" t="s">
        <v>14</v>
      </c>
      <c r="E11" s="348">
        <v>11.0</v>
      </c>
      <c r="F11" s="348">
        <v>1.0</v>
      </c>
      <c r="G11" s="350" t="s">
        <v>66</v>
      </c>
      <c r="H11" s="383"/>
      <c r="I11" s="349" t="s">
        <v>66</v>
      </c>
    </row>
    <row r="12">
      <c r="A12" s="346" t="s">
        <v>16</v>
      </c>
      <c r="B12" s="349">
        <v>16.0</v>
      </c>
      <c r="C12" s="208" t="s">
        <v>338</v>
      </c>
      <c r="D12" s="349" t="s">
        <v>14</v>
      </c>
      <c r="E12" s="348">
        <v>8.0</v>
      </c>
      <c r="F12" s="348">
        <v>4.0</v>
      </c>
      <c r="G12" s="350" t="s">
        <v>66</v>
      </c>
      <c r="H12" s="383"/>
      <c r="I12" s="349" t="s">
        <v>66</v>
      </c>
    </row>
    <row r="13">
      <c r="A13" s="346" t="s">
        <v>16</v>
      </c>
      <c r="B13" s="349">
        <v>18.0</v>
      </c>
      <c r="C13" s="208" t="s">
        <v>231</v>
      </c>
      <c r="D13" s="349" t="s">
        <v>341</v>
      </c>
      <c r="E13" s="348">
        <v>10.0</v>
      </c>
      <c r="F13" s="348">
        <v>2.0</v>
      </c>
      <c r="G13" s="350" t="s">
        <v>66</v>
      </c>
      <c r="H13" s="383"/>
      <c r="I13" s="349" t="s">
        <v>66</v>
      </c>
    </row>
    <row r="14">
      <c r="A14" s="346" t="s">
        <v>16</v>
      </c>
      <c r="B14" s="349">
        <v>23.0</v>
      </c>
      <c r="C14" s="348" t="s">
        <v>336</v>
      </c>
      <c r="D14" s="349" t="s">
        <v>14</v>
      </c>
      <c r="E14" s="348">
        <v>10.0</v>
      </c>
      <c r="F14" s="348">
        <v>3.0</v>
      </c>
      <c r="G14" s="350" t="s">
        <v>66</v>
      </c>
      <c r="H14" s="383"/>
      <c r="I14" s="349" t="s">
        <v>66</v>
      </c>
    </row>
    <row r="15">
      <c r="A15" s="346" t="s">
        <v>16</v>
      </c>
      <c r="B15" s="349">
        <v>24.0</v>
      </c>
      <c r="C15" s="348" t="s">
        <v>218</v>
      </c>
      <c r="D15" s="349" t="s">
        <v>352</v>
      </c>
      <c r="E15" s="348">
        <v>8.0</v>
      </c>
      <c r="F15" s="348">
        <v>1.0</v>
      </c>
      <c r="G15" s="350" t="s">
        <v>66</v>
      </c>
      <c r="H15" s="383"/>
      <c r="I15" s="349" t="s">
        <v>66</v>
      </c>
    </row>
    <row r="16">
      <c r="A16" s="346" t="s">
        <v>16</v>
      </c>
      <c r="B16" s="349">
        <v>30.0</v>
      </c>
      <c r="C16" s="348" t="s">
        <v>342</v>
      </c>
      <c r="D16" s="349" t="s">
        <v>343</v>
      </c>
      <c r="E16" s="348">
        <v>9.0</v>
      </c>
      <c r="F16" s="348">
        <v>0.0</v>
      </c>
      <c r="G16" s="350" t="s">
        <v>66</v>
      </c>
      <c r="H16" s="383"/>
      <c r="I16" s="349" t="s">
        <v>66</v>
      </c>
    </row>
    <row r="17">
      <c r="A17" s="346" t="s">
        <v>25</v>
      </c>
      <c r="B17" s="349">
        <v>6.0</v>
      </c>
      <c r="C17" s="348" t="s">
        <v>360</v>
      </c>
      <c r="D17" s="349" t="s">
        <v>14</v>
      </c>
      <c r="E17" s="348">
        <v>13.0</v>
      </c>
      <c r="F17" s="348">
        <v>1.0</v>
      </c>
      <c r="G17" s="350" t="s">
        <v>66</v>
      </c>
      <c r="H17" s="383"/>
      <c r="I17" s="349" t="s">
        <v>66</v>
      </c>
    </row>
    <row r="18">
      <c r="A18" s="346" t="s">
        <v>25</v>
      </c>
      <c r="B18" s="349">
        <v>7.0</v>
      </c>
      <c r="C18" s="348" t="s">
        <v>229</v>
      </c>
      <c r="D18" s="349" t="s">
        <v>357</v>
      </c>
      <c r="E18" s="348">
        <v>7.0</v>
      </c>
      <c r="F18" s="348">
        <v>5.0</v>
      </c>
      <c r="G18" s="350" t="s">
        <v>66</v>
      </c>
      <c r="H18" s="383"/>
      <c r="I18" s="349" t="s">
        <v>66</v>
      </c>
    </row>
    <row r="19">
      <c r="A19" s="346" t="s">
        <v>25</v>
      </c>
      <c r="B19" s="349">
        <v>14.0</v>
      </c>
      <c r="C19" s="348" t="s">
        <v>235</v>
      </c>
      <c r="D19" s="349" t="s">
        <v>390</v>
      </c>
      <c r="E19" s="348">
        <v>3.0</v>
      </c>
      <c r="F19" s="348">
        <v>7.0</v>
      </c>
      <c r="G19" s="350" t="s">
        <v>68</v>
      </c>
      <c r="H19" s="383"/>
      <c r="I19" s="349" t="s">
        <v>68</v>
      </c>
    </row>
    <row r="20">
      <c r="A20" s="346" t="s">
        <v>25</v>
      </c>
      <c r="B20" s="349">
        <v>15.0</v>
      </c>
      <c r="C20" s="348" t="s">
        <v>374</v>
      </c>
      <c r="D20" s="349" t="s">
        <v>274</v>
      </c>
      <c r="E20" s="348" t="s">
        <v>188</v>
      </c>
      <c r="F20" s="15"/>
      <c r="G20" s="401"/>
      <c r="H20" s="383"/>
      <c r="I20" s="13"/>
    </row>
    <row r="21">
      <c r="A21" s="346" t="s">
        <v>25</v>
      </c>
      <c r="B21" s="402">
        <v>20.0</v>
      </c>
      <c r="C21" s="348" t="s">
        <v>345</v>
      </c>
      <c r="D21" s="349" t="s">
        <v>14</v>
      </c>
      <c r="E21" s="348">
        <v>8.0</v>
      </c>
      <c r="F21" s="348">
        <v>0.0</v>
      </c>
      <c r="G21" s="350" t="s">
        <v>66</v>
      </c>
      <c r="H21" s="383"/>
      <c r="I21" s="349" t="s">
        <v>66</v>
      </c>
    </row>
    <row r="22">
      <c r="A22" s="346" t="s">
        <v>25</v>
      </c>
      <c r="B22" s="402">
        <v>22.0</v>
      </c>
      <c r="C22" s="348" t="s">
        <v>356</v>
      </c>
      <c r="D22" s="349" t="s">
        <v>341</v>
      </c>
      <c r="E22" s="348">
        <v>4.0</v>
      </c>
      <c r="F22" s="348">
        <v>1.0</v>
      </c>
      <c r="G22" s="350" t="s">
        <v>66</v>
      </c>
      <c r="H22" s="383"/>
      <c r="I22" s="349" t="s">
        <v>66</v>
      </c>
    </row>
    <row r="23">
      <c r="A23" s="346" t="s">
        <v>34</v>
      </c>
      <c r="B23" s="349">
        <v>5.0</v>
      </c>
      <c r="C23" s="348" t="s">
        <v>235</v>
      </c>
      <c r="D23" s="349" t="s">
        <v>399</v>
      </c>
      <c r="E23" s="348">
        <v>1.0</v>
      </c>
      <c r="F23" s="348">
        <v>2.0</v>
      </c>
      <c r="G23" s="350" t="s">
        <v>72</v>
      </c>
      <c r="H23" s="383"/>
      <c r="I23" s="349" t="s">
        <v>72</v>
      </c>
    </row>
    <row r="24">
      <c r="A24" s="336" t="s">
        <v>317</v>
      </c>
      <c r="B24" s="283">
        <v>6.0</v>
      </c>
      <c r="C24" s="331" t="s">
        <v>351</v>
      </c>
      <c r="D24" s="283" t="s">
        <v>274</v>
      </c>
      <c r="E24" s="331" t="s">
        <v>188</v>
      </c>
      <c r="F24" s="387"/>
      <c r="G24" s="388"/>
      <c r="H24" s="383"/>
      <c r="I24" s="13"/>
    </row>
    <row r="25">
      <c r="A25" s="346" t="s">
        <v>34</v>
      </c>
      <c r="B25" s="349">
        <v>11.0</v>
      </c>
      <c r="C25" s="208" t="s">
        <v>329</v>
      </c>
      <c r="D25" s="349" t="s">
        <v>14</v>
      </c>
      <c r="E25" s="348">
        <v>11.0</v>
      </c>
      <c r="F25" s="348">
        <v>2.0</v>
      </c>
      <c r="G25" s="350" t="s">
        <v>66</v>
      </c>
      <c r="H25" s="383"/>
      <c r="I25" s="349" t="s">
        <v>66</v>
      </c>
    </row>
    <row r="26">
      <c r="A26" s="346" t="s">
        <v>39</v>
      </c>
      <c r="B26" s="349">
        <v>22.0</v>
      </c>
      <c r="C26" s="348" t="s">
        <v>266</v>
      </c>
      <c r="D26" s="349" t="s">
        <v>386</v>
      </c>
      <c r="E26" s="348">
        <v>6.0</v>
      </c>
      <c r="F26" s="348">
        <v>3.0</v>
      </c>
      <c r="G26" s="350" t="s">
        <v>66</v>
      </c>
      <c r="H26" s="383"/>
      <c r="I26" s="349" t="s">
        <v>66</v>
      </c>
    </row>
    <row r="27">
      <c r="A27" s="336" t="s">
        <v>272</v>
      </c>
      <c r="B27" s="283">
        <v>29.0</v>
      </c>
      <c r="C27" s="331" t="s">
        <v>168</v>
      </c>
      <c r="D27" s="283" t="s">
        <v>362</v>
      </c>
      <c r="E27" s="331">
        <v>8.0</v>
      </c>
      <c r="F27" s="331">
        <v>2.0</v>
      </c>
      <c r="G27" s="337" t="s">
        <v>66</v>
      </c>
      <c r="H27" s="383"/>
      <c r="I27" s="13"/>
    </row>
    <row r="28">
      <c r="A28" s="346" t="s">
        <v>43</v>
      </c>
      <c r="B28" s="349">
        <v>4.0</v>
      </c>
      <c r="C28" s="348" t="s">
        <v>266</v>
      </c>
      <c r="D28" s="349" t="s">
        <v>387</v>
      </c>
      <c r="E28" s="348">
        <v>7.0</v>
      </c>
      <c r="F28" s="348">
        <v>4.0</v>
      </c>
      <c r="G28" s="350" t="s">
        <v>66</v>
      </c>
      <c r="H28" s="383"/>
      <c r="I28" s="349" t="s">
        <v>66</v>
      </c>
    </row>
    <row r="29">
      <c r="A29" s="346" t="s">
        <v>43</v>
      </c>
      <c r="B29" s="349">
        <v>5.0</v>
      </c>
      <c r="C29" s="348" t="s">
        <v>331</v>
      </c>
      <c r="D29" s="349" t="s">
        <v>14</v>
      </c>
      <c r="E29" s="348">
        <v>5.0</v>
      </c>
      <c r="F29" s="348">
        <v>1.0</v>
      </c>
      <c r="G29" s="350" t="s">
        <v>66</v>
      </c>
      <c r="H29" s="383"/>
      <c r="I29" s="349" t="s">
        <v>66</v>
      </c>
    </row>
    <row r="30">
      <c r="A30" s="389" t="s">
        <v>43</v>
      </c>
      <c r="B30" s="361">
        <v>12.0</v>
      </c>
      <c r="C30" s="362" t="s">
        <v>351</v>
      </c>
      <c r="D30" s="361" t="s">
        <v>14</v>
      </c>
      <c r="E30" s="362">
        <v>1.0</v>
      </c>
      <c r="F30" s="362">
        <v>9.0</v>
      </c>
      <c r="G30" s="363" t="s">
        <v>68</v>
      </c>
      <c r="H30" s="383"/>
      <c r="I30" s="349" t="s">
        <v>68</v>
      </c>
    </row>
    <row r="31">
      <c r="A31" s="311"/>
      <c r="B31" s="324"/>
      <c r="C31" s="325"/>
      <c r="D31" s="324"/>
      <c r="E31" s="325"/>
      <c r="F31" s="325"/>
      <c r="G31" s="326"/>
      <c r="H31" s="383"/>
      <c r="I31" s="13"/>
    </row>
    <row r="32" ht="27.75" customHeight="1">
      <c r="A32" s="356" t="s">
        <v>400</v>
      </c>
      <c r="B32" s="11"/>
      <c r="C32" s="11"/>
      <c r="D32" s="11"/>
      <c r="E32" s="11"/>
      <c r="F32" s="11"/>
      <c r="G32" s="12"/>
      <c r="H32" s="391"/>
      <c r="I32" s="13"/>
    </row>
    <row r="33">
      <c r="A33" s="357" t="s">
        <v>43</v>
      </c>
      <c r="B33" s="407">
        <v>19.0</v>
      </c>
      <c r="C33" s="205" t="s">
        <v>220</v>
      </c>
      <c r="D33" s="358" t="s">
        <v>78</v>
      </c>
      <c r="E33" s="205">
        <v>7.0</v>
      </c>
      <c r="F33" s="205">
        <v>0.0</v>
      </c>
      <c r="G33" s="359" t="s">
        <v>66</v>
      </c>
      <c r="H33" s="383"/>
      <c r="I33" s="349" t="s">
        <v>66</v>
      </c>
    </row>
    <row r="34">
      <c r="A34" s="389" t="s">
        <v>43</v>
      </c>
      <c r="B34" s="408">
        <v>21.0</v>
      </c>
      <c r="C34" s="362" t="s">
        <v>221</v>
      </c>
      <c r="D34" s="361" t="s">
        <v>78</v>
      </c>
      <c r="E34" s="362">
        <v>6.0</v>
      </c>
      <c r="F34" s="362">
        <v>5.0</v>
      </c>
      <c r="G34" s="363" t="s">
        <v>66</v>
      </c>
      <c r="H34" s="383"/>
      <c r="I34" s="349" t="s">
        <v>66</v>
      </c>
    </row>
    <row r="35" ht="18.0" customHeight="1">
      <c r="A35" s="318" t="s">
        <v>392</v>
      </c>
      <c r="B35" s="61"/>
      <c r="C35" s="61"/>
      <c r="D35" s="319" t="s">
        <v>282</v>
      </c>
      <c r="E35" s="320">
        <f t="shared" ref="E35:F35" si="1">SUM(E8:E34)</f>
        <v>155</v>
      </c>
      <c r="F35" s="320">
        <f t="shared" si="1"/>
        <v>63</v>
      </c>
      <c r="G35" s="321"/>
      <c r="H35" s="381"/>
      <c r="I35" s="365"/>
    </row>
  </sheetData>
  <mergeCells count="3">
    <mergeCell ref="A5:G6"/>
    <mergeCell ref="A32:G32"/>
    <mergeCell ref="A35:C3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47"/>
      <c r="B1" s="248"/>
      <c r="C1" s="249" t="s">
        <v>0</v>
      </c>
      <c r="D1" s="3" t="str">
        <f>COUNTIF(G5:G29,"W")&amp;"-"&amp;COUNTIF(G5:G29,"L")&amp;"-"&amp;COUNTIF(G5:G29,"T")&amp;"-"&amp;COUNTIF(G5:G29,"OTL")</f>
        <v>10-9-0-1</v>
      </c>
      <c r="E1" s="250"/>
      <c r="F1" s="250"/>
      <c r="G1" s="251"/>
      <c r="H1" s="381"/>
      <c r="I1" s="364"/>
    </row>
    <row r="2">
      <c r="A2" s="253"/>
      <c r="B2" s="254"/>
      <c r="C2" s="200" t="s">
        <v>1</v>
      </c>
      <c r="D2" s="8" t="str">
        <f>COUNTIF(I5:I30,"W")&amp;"-"&amp;COUNTIF(I5:I30,"L")&amp;"-"&amp;COUNTIF(I5:I30,"T")&amp;"-"&amp;COUNTIF(I5:I30,"OTL")</f>
        <v>8-9-0-1</v>
      </c>
      <c r="E2" s="255"/>
      <c r="F2" s="255"/>
      <c r="G2" s="256"/>
      <c r="H2" s="381"/>
      <c r="I2" s="365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365"/>
    </row>
    <row r="4">
      <c r="A4" s="263"/>
      <c r="B4" s="264"/>
      <c r="C4" s="265"/>
      <c r="D4" s="266"/>
      <c r="E4" s="267"/>
      <c r="F4" s="267"/>
      <c r="G4" s="268"/>
      <c r="H4" s="381"/>
      <c r="I4" s="366" t="s">
        <v>4</v>
      </c>
    </row>
    <row r="5">
      <c r="A5" s="332" t="s">
        <v>401</v>
      </c>
      <c r="B5" s="2"/>
      <c r="C5" s="2"/>
      <c r="D5" s="2"/>
      <c r="E5" s="2"/>
      <c r="F5" s="2"/>
      <c r="G5" s="4"/>
      <c r="H5" s="382"/>
      <c r="I5" s="365"/>
    </row>
    <row r="6">
      <c r="A6" s="272"/>
      <c r="B6" s="11"/>
      <c r="C6" s="11"/>
      <c r="D6" s="11"/>
      <c r="E6" s="11"/>
      <c r="F6" s="11"/>
      <c r="G6" s="12"/>
      <c r="H6" s="382"/>
      <c r="I6" s="36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365"/>
    </row>
    <row r="8">
      <c r="A8" s="409" t="s">
        <v>259</v>
      </c>
      <c r="B8" s="410">
        <v>26.0</v>
      </c>
      <c r="C8" s="411" t="s">
        <v>266</v>
      </c>
      <c r="D8" s="410" t="s">
        <v>386</v>
      </c>
      <c r="E8" s="411">
        <v>8.0</v>
      </c>
      <c r="F8" s="411">
        <v>5.0</v>
      </c>
      <c r="G8" s="412" t="s">
        <v>66</v>
      </c>
      <c r="H8" s="383"/>
      <c r="I8" s="13"/>
    </row>
    <row r="9">
      <c r="A9" s="413" t="s">
        <v>263</v>
      </c>
      <c r="B9" s="414">
        <v>3.0</v>
      </c>
      <c r="C9" s="415" t="s">
        <v>402</v>
      </c>
      <c r="D9" s="414" t="s">
        <v>357</v>
      </c>
      <c r="E9" s="415">
        <v>5.0</v>
      </c>
      <c r="F9" s="415">
        <v>3.0</v>
      </c>
      <c r="G9" s="416" t="s">
        <v>66</v>
      </c>
      <c r="H9" s="381"/>
      <c r="I9" s="365"/>
    </row>
    <row r="10">
      <c r="A10" s="346" t="s">
        <v>16</v>
      </c>
      <c r="B10" s="349">
        <v>10.0</v>
      </c>
      <c r="C10" s="348" t="s">
        <v>335</v>
      </c>
      <c r="D10" s="349" t="s">
        <v>14</v>
      </c>
      <c r="E10" s="348">
        <v>6.0</v>
      </c>
      <c r="F10" s="348">
        <v>3.0</v>
      </c>
      <c r="G10" s="350" t="s">
        <v>66</v>
      </c>
      <c r="H10" s="383"/>
      <c r="I10" s="349" t="s">
        <v>66</v>
      </c>
    </row>
    <row r="11">
      <c r="A11" s="346" t="s">
        <v>16</v>
      </c>
      <c r="B11" s="349">
        <v>17.0</v>
      </c>
      <c r="C11" s="348" t="s">
        <v>330</v>
      </c>
      <c r="D11" s="349" t="s">
        <v>14</v>
      </c>
      <c r="E11" s="348">
        <v>0.0</v>
      </c>
      <c r="F11" s="348">
        <v>7.0</v>
      </c>
      <c r="G11" s="350" t="s">
        <v>68</v>
      </c>
      <c r="H11" s="383"/>
      <c r="I11" s="349" t="s">
        <v>68</v>
      </c>
    </row>
    <row r="12">
      <c r="A12" s="346" t="s">
        <v>16</v>
      </c>
      <c r="B12" s="349">
        <v>19.0</v>
      </c>
      <c r="C12" s="348" t="s">
        <v>353</v>
      </c>
      <c r="D12" s="349" t="s">
        <v>28</v>
      </c>
      <c r="E12" s="348">
        <v>4.0</v>
      </c>
      <c r="F12" s="348">
        <v>10.0</v>
      </c>
      <c r="G12" s="350" t="s">
        <v>68</v>
      </c>
      <c r="H12" s="383"/>
      <c r="I12" s="349" t="s">
        <v>68</v>
      </c>
    </row>
    <row r="13">
      <c r="A13" s="346" t="s">
        <v>16</v>
      </c>
      <c r="B13" s="349">
        <v>24.0</v>
      </c>
      <c r="C13" s="348" t="s">
        <v>403</v>
      </c>
      <c r="D13" s="349" t="s">
        <v>14</v>
      </c>
      <c r="E13" s="348">
        <v>0.0</v>
      </c>
      <c r="F13" s="348">
        <v>7.0</v>
      </c>
      <c r="G13" s="350" t="s">
        <v>68</v>
      </c>
      <c r="H13" s="383"/>
      <c r="I13" s="349" t="s">
        <v>68</v>
      </c>
    </row>
    <row r="14">
      <c r="A14" s="346" t="s">
        <v>16</v>
      </c>
      <c r="B14" s="349">
        <v>28.0</v>
      </c>
      <c r="C14" s="348" t="s">
        <v>218</v>
      </c>
      <c r="D14" s="349" t="s">
        <v>404</v>
      </c>
      <c r="E14" s="348">
        <v>8.0</v>
      </c>
      <c r="F14" s="348">
        <v>3.0</v>
      </c>
      <c r="G14" s="350" t="s">
        <v>66</v>
      </c>
      <c r="H14" s="383"/>
      <c r="I14" s="349" t="s">
        <v>66</v>
      </c>
    </row>
    <row r="15">
      <c r="A15" s="346" t="s">
        <v>25</v>
      </c>
      <c r="B15" s="349">
        <v>1.0</v>
      </c>
      <c r="C15" s="348" t="s">
        <v>161</v>
      </c>
      <c r="D15" s="349" t="s">
        <v>158</v>
      </c>
      <c r="E15" s="348">
        <v>2.0</v>
      </c>
      <c r="F15" s="348">
        <v>9.0</v>
      </c>
      <c r="G15" s="350" t="s">
        <v>68</v>
      </c>
      <c r="H15" s="383"/>
      <c r="I15" s="349" t="s">
        <v>68</v>
      </c>
    </row>
    <row r="16">
      <c r="A16" s="346" t="s">
        <v>25</v>
      </c>
      <c r="B16" s="349">
        <v>8.0</v>
      </c>
      <c r="C16" s="348" t="s">
        <v>342</v>
      </c>
      <c r="D16" s="349" t="s">
        <v>388</v>
      </c>
      <c r="E16" s="348">
        <v>10.0</v>
      </c>
      <c r="F16" s="348">
        <v>5.0</v>
      </c>
      <c r="G16" s="350" t="s">
        <v>66</v>
      </c>
      <c r="H16" s="383"/>
      <c r="I16" s="349" t="s">
        <v>66</v>
      </c>
    </row>
    <row r="17">
      <c r="A17" s="346" t="s">
        <v>25</v>
      </c>
      <c r="B17" s="349">
        <v>14.0</v>
      </c>
      <c r="C17" s="348" t="s">
        <v>168</v>
      </c>
      <c r="D17" s="349" t="s">
        <v>362</v>
      </c>
      <c r="E17" s="348">
        <v>4.0</v>
      </c>
      <c r="F17" s="348">
        <v>0.0</v>
      </c>
      <c r="G17" s="350" t="s">
        <v>66</v>
      </c>
      <c r="H17" s="383"/>
      <c r="I17" s="349" t="s">
        <v>66</v>
      </c>
    </row>
    <row r="18">
      <c r="A18" s="346" t="s">
        <v>25</v>
      </c>
      <c r="B18" s="349">
        <v>15.0</v>
      </c>
      <c r="C18" s="348" t="s">
        <v>405</v>
      </c>
      <c r="D18" s="349" t="s">
        <v>406</v>
      </c>
      <c r="E18" s="348">
        <v>0.0</v>
      </c>
      <c r="F18" s="348">
        <v>6.0</v>
      </c>
      <c r="G18" s="350" t="s">
        <v>68</v>
      </c>
      <c r="H18" s="383"/>
      <c r="I18" s="349" t="s">
        <v>68</v>
      </c>
    </row>
    <row r="19">
      <c r="A19" s="346" t="s">
        <v>25</v>
      </c>
      <c r="B19" s="349">
        <v>21.0</v>
      </c>
      <c r="C19" s="348" t="s">
        <v>336</v>
      </c>
      <c r="D19" s="349" t="s">
        <v>14</v>
      </c>
      <c r="E19" s="348">
        <v>5.0</v>
      </c>
      <c r="F19" s="348">
        <v>2.0</v>
      </c>
      <c r="G19" s="350" t="s">
        <v>66</v>
      </c>
      <c r="H19" s="383"/>
      <c r="I19" s="349" t="s">
        <v>66</v>
      </c>
    </row>
    <row r="20">
      <c r="A20" s="346" t="s">
        <v>34</v>
      </c>
      <c r="B20" s="349">
        <v>12.0</v>
      </c>
      <c r="C20" s="348" t="s">
        <v>326</v>
      </c>
      <c r="D20" s="349" t="s">
        <v>14</v>
      </c>
      <c r="E20" s="348">
        <v>8.0</v>
      </c>
      <c r="F20" s="348">
        <v>2.0</v>
      </c>
      <c r="G20" s="350" t="s">
        <v>66</v>
      </c>
      <c r="H20" s="383"/>
      <c r="I20" s="349" t="s">
        <v>66</v>
      </c>
    </row>
    <row r="21">
      <c r="A21" s="346" t="s">
        <v>39</v>
      </c>
      <c r="B21" s="402">
        <v>23.0</v>
      </c>
      <c r="C21" s="348" t="s">
        <v>407</v>
      </c>
      <c r="D21" s="349" t="s">
        <v>14</v>
      </c>
      <c r="E21" s="348">
        <v>11.0</v>
      </c>
      <c r="F21" s="348">
        <v>3.0</v>
      </c>
      <c r="G21" s="350" t="s">
        <v>66</v>
      </c>
      <c r="H21" s="383"/>
      <c r="I21" s="349" t="s">
        <v>66</v>
      </c>
    </row>
    <row r="22">
      <c r="A22" s="346" t="s">
        <v>39</v>
      </c>
      <c r="B22" s="402">
        <v>24.0</v>
      </c>
      <c r="C22" s="348" t="s">
        <v>155</v>
      </c>
      <c r="D22" s="349" t="s">
        <v>398</v>
      </c>
      <c r="E22" s="348">
        <v>3.0</v>
      </c>
      <c r="F22" s="348">
        <v>4.0</v>
      </c>
      <c r="G22" s="350" t="s">
        <v>72</v>
      </c>
      <c r="H22" s="383"/>
      <c r="I22" s="349" t="s">
        <v>72</v>
      </c>
    </row>
    <row r="23">
      <c r="A23" s="346" t="s">
        <v>43</v>
      </c>
      <c r="B23" s="349">
        <v>6.0</v>
      </c>
      <c r="C23" s="348" t="s">
        <v>351</v>
      </c>
      <c r="D23" s="349" t="s">
        <v>14</v>
      </c>
      <c r="E23" s="348">
        <v>2.0</v>
      </c>
      <c r="F23" s="348">
        <v>8.0</v>
      </c>
      <c r="G23" s="350" t="s">
        <v>68</v>
      </c>
      <c r="H23" s="383"/>
      <c r="I23" s="349" t="s">
        <v>68</v>
      </c>
    </row>
    <row r="24">
      <c r="A24" s="346" t="s">
        <v>43</v>
      </c>
      <c r="B24" s="349">
        <v>8.0</v>
      </c>
      <c r="C24" s="348" t="s">
        <v>356</v>
      </c>
      <c r="D24" s="349" t="s">
        <v>341</v>
      </c>
      <c r="E24" s="348">
        <v>1.0</v>
      </c>
      <c r="F24" s="348">
        <v>4.0</v>
      </c>
      <c r="G24" s="350" t="s">
        <v>68</v>
      </c>
      <c r="H24" s="383"/>
      <c r="I24" s="349" t="s">
        <v>68</v>
      </c>
    </row>
    <row r="25">
      <c r="A25" s="389" t="s">
        <v>43</v>
      </c>
      <c r="B25" s="361">
        <v>13.0</v>
      </c>
      <c r="C25" s="362" t="s">
        <v>408</v>
      </c>
      <c r="D25" s="361" t="s">
        <v>14</v>
      </c>
      <c r="E25" s="362">
        <v>5.0</v>
      </c>
      <c r="F25" s="362">
        <v>6.0</v>
      </c>
      <c r="G25" s="363" t="s">
        <v>68</v>
      </c>
      <c r="H25" s="383"/>
      <c r="I25" s="349" t="s">
        <v>68</v>
      </c>
    </row>
    <row r="26">
      <c r="A26" s="311"/>
      <c r="B26" s="324"/>
      <c r="C26" s="325"/>
      <c r="D26" s="324"/>
      <c r="E26" s="325"/>
      <c r="F26" s="325"/>
      <c r="G26" s="326"/>
      <c r="H26" s="383"/>
      <c r="I26" s="13"/>
    </row>
    <row r="27" ht="27.75" customHeight="1">
      <c r="A27" s="356" t="s">
        <v>409</v>
      </c>
      <c r="B27" s="11"/>
      <c r="C27" s="11"/>
      <c r="D27" s="11"/>
      <c r="E27" s="11"/>
      <c r="F27" s="11"/>
      <c r="G27" s="12"/>
      <c r="H27" s="391"/>
      <c r="I27" s="13"/>
    </row>
    <row r="28">
      <c r="A28" s="357" t="s">
        <v>43</v>
      </c>
      <c r="B28" s="407">
        <v>20.0</v>
      </c>
      <c r="C28" s="205" t="s">
        <v>360</v>
      </c>
      <c r="D28" s="358" t="s">
        <v>410</v>
      </c>
      <c r="E28" s="358">
        <v>5.0</v>
      </c>
      <c r="F28" s="358">
        <v>0.0</v>
      </c>
      <c r="G28" s="359" t="s">
        <v>66</v>
      </c>
      <c r="H28" s="383"/>
      <c r="I28" s="349" t="s">
        <v>66</v>
      </c>
    </row>
    <row r="29">
      <c r="A29" s="389" t="s">
        <v>43</v>
      </c>
      <c r="B29" s="408">
        <v>22.0</v>
      </c>
      <c r="C29" s="362" t="s">
        <v>155</v>
      </c>
      <c r="D29" s="361" t="s">
        <v>398</v>
      </c>
      <c r="E29" s="361">
        <v>0.0</v>
      </c>
      <c r="F29" s="361">
        <v>1.0</v>
      </c>
      <c r="G29" s="363" t="s">
        <v>68</v>
      </c>
      <c r="H29" s="383"/>
      <c r="I29" s="349" t="s">
        <v>68</v>
      </c>
    </row>
    <row r="30" ht="18.0" customHeight="1">
      <c r="A30" s="318" t="s">
        <v>392</v>
      </c>
      <c r="B30" s="61"/>
      <c r="C30" s="61"/>
      <c r="D30" s="319" t="s">
        <v>282</v>
      </c>
      <c r="E30" s="320">
        <f t="shared" ref="E30:F30" si="1">SUM(E8:E29)</f>
        <v>87</v>
      </c>
      <c r="F30" s="320">
        <f t="shared" si="1"/>
        <v>88</v>
      </c>
      <c r="G30" s="321"/>
      <c r="H30" s="381"/>
      <c r="I30" s="365"/>
    </row>
  </sheetData>
  <mergeCells count="3">
    <mergeCell ref="A5:G6"/>
    <mergeCell ref="A27:G27"/>
    <mergeCell ref="A30:C30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47"/>
      <c r="B1" s="248"/>
      <c r="C1" s="249" t="s">
        <v>0</v>
      </c>
      <c r="D1" s="3" t="str">
        <f>COUNTIF(G5:G29,"W")&amp;"-"&amp;COUNTIF(G5:G29,"L")&amp;"-"&amp;COUNTIF(G5:G29,"T")&amp;"-"&amp;COUNTIF(G5:G29,"OTL")</f>
        <v>10-9-0-0</v>
      </c>
      <c r="E1" s="250"/>
      <c r="F1" s="250"/>
      <c r="G1" s="251"/>
      <c r="H1" s="381"/>
      <c r="I1" s="364"/>
    </row>
    <row r="2">
      <c r="A2" s="253"/>
      <c r="B2" s="254"/>
      <c r="C2" s="200" t="s">
        <v>1</v>
      </c>
      <c r="D2" s="8" t="str">
        <f>COUNTIF(I5:I30,"W")&amp;"-"&amp;COUNTIF(I5:I30,"L")&amp;"-"&amp;COUNTIF(I5:I30,"T")&amp;"-"&amp;COUNTIF(I5:I30,"OTL")</f>
        <v>9-8-0-0</v>
      </c>
      <c r="E2" s="255"/>
      <c r="F2" s="255"/>
      <c r="G2" s="256"/>
      <c r="H2" s="381"/>
      <c r="I2" s="365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365"/>
    </row>
    <row r="4">
      <c r="A4" s="263"/>
      <c r="B4" s="264"/>
      <c r="C4" s="265"/>
      <c r="D4" s="266"/>
      <c r="E4" s="267"/>
      <c r="F4" s="267"/>
      <c r="G4" s="268"/>
      <c r="H4" s="381"/>
      <c r="I4" s="366" t="s">
        <v>4</v>
      </c>
    </row>
    <row r="5">
      <c r="A5" s="332" t="s">
        <v>411</v>
      </c>
      <c r="B5" s="2"/>
      <c r="C5" s="2"/>
      <c r="D5" s="2"/>
      <c r="E5" s="2"/>
      <c r="F5" s="2"/>
      <c r="G5" s="4"/>
      <c r="H5" s="382"/>
      <c r="I5" s="365"/>
    </row>
    <row r="6">
      <c r="A6" s="272"/>
      <c r="B6" s="11"/>
      <c r="C6" s="11"/>
      <c r="D6" s="11"/>
      <c r="E6" s="11"/>
      <c r="F6" s="11"/>
      <c r="G6" s="12"/>
      <c r="H6" s="382"/>
      <c r="I6" s="36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365"/>
    </row>
    <row r="8">
      <c r="A8" s="409" t="s">
        <v>263</v>
      </c>
      <c r="B8" s="410">
        <v>5.0</v>
      </c>
      <c r="C8" s="411" t="s">
        <v>266</v>
      </c>
      <c r="D8" s="410" t="s">
        <v>386</v>
      </c>
      <c r="E8" s="411">
        <v>5.0</v>
      </c>
      <c r="F8" s="411">
        <v>3.0</v>
      </c>
      <c r="G8" s="412" t="s">
        <v>66</v>
      </c>
      <c r="H8" s="383"/>
      <c r="I8" s="13"/>
    </row>
    <row r="9">
      <c r="A9" s="413" t="s">
        <v>263</v>
      </c>
      <c r="B9" s="414">
        <v>6.0</v>
      </c>
      <c r="C9" s="415" t="s">
        <v>229</v>
      </c>
      <c r="D9" s="414" t="s">
        <v>357</v>
      </c>
      <c r="E9" s="415" t="s">
        <v>188</v>
      </c>
      <c r="F9" s="417"/>
      <c r="G9" s="418"/>
      <c r="H9" s="381"/>
      <c r="I9" s="365"/>
    </row>
    <row r="10">
      <c r="A10" s="413" t="s">
        <v>263</v>
      </c>
      <c r="B10" s="414">
        <v>12.0</v>
      </c>
      <c r="C10" s="415" t="s">
        <v>412</v>
      </c>
      <c r="D10" s="414" t="s">
        <v>14</v>
      </c>
      <c r="E10" s="415">
        <v>1.0</v>
      </c>
      <c r="F10" s="415">
        <v>6.0</v>
      </c>
      <c r="G10" s="416" t="s">
        <v>68</v>
      </c>
      <c r="H10" s="383"/>
      <c r="I10" s="13"/>
    </row>
    <row r="11">
      <c r="A11" s="346" t="s">
        <v>16</v>
      </c>
      <c r="B11" s="349">
        <v>13.0</v>
      </c>
      <c r="C11" s="348" t="s">
        <v>413</v>
      </c>
      <c r="D11" s="349" t="s">
        <v>320</v>
      </c>
      <c r="E11" s="348">
        <v>9.0</v>
      </c>
      <c r="F11" s="348">
        <v>3.0</v>
      </c>
      <c r="G11" s="350" t="s">
        <v>66</v>
      </c>
      <c r="H11" s="383"/>
      <c r="I11" s="349" t="s">
        <v>66</v>
      </c>
    </row>
    <row r="12">
      <c r="A12" s="346" t="s">
        <v>16</v>
      </c>
      <c r="B12" s="349">
        <v>19.0</v>
      </c>
      <c r="C12" s="348" t="s">
        <v>351</v>
      </c>
      <c r="D12" s="349" t="s">
        <v>14</v>
      </c>
      <c r="E12" s="348">
        <v>2.0</v>
      </c>
      <c r="F12" s="348">
        <v>8.0</v>
      </c>
      <c r="G12" s="350" t="s">
        <v>68</v>
      </c>
      <c r="H12" s="383"/>
      <c r="I12" s="349" t="s">
        <v>68</v>
      </c>
    </row>
    <row r="13">
      <c r="A13" s="346" t="s">
        <v>16</v>
      </c>
      <c r="B13" s="349">
        <v>26.0</v>
      </c>
      <c r="C13" s="348" t="s">
        <v>360</v>
      </c>
      <c r="D13" s="349" t="s">
        <v>14</v>
      </c>
      <c r="E13" s="348">
        <v>5.0</v>
      </c>
      <c r="F13" s="348">
        <v>4.0</v>
      </c>
      <c r="G13" s="350" t="s">
        <v>66</v>
      </c>
      <c r="H13" s="383"/>
      <c r="I13" s="349" t="s">
        <v>66</v>
      </c>
    </row>
    <row r="14">
      <c r="A14" s="346" t="s">
        <v>25</v>
      </c>
      <c r="B14" s="349">
        <v>3.0</v>
      </c>
      <c r="C14" s="348" t="s">
        <v>168</v>
      </c>
      <c r="D14" s="349" t="s">
        <v>414</v>
      </c>
      <c r="E14" s="348">
        <v>4.0</v>
      </c>
      <c r="F14" s="348">
        <v>6.0</v>
      </c>
      <c r="G14" s="350" t="s">
        <v>68</v>
      </c>
      <c r="H14" s="383"/>
      <c r="I14" s="349" t="s">
        <v>68</v>
      </c>
    </row>
    <row r="15">
      <c r="A15" s="346" t="s">
        <v>25</v>
      </c>
      <c r="B15" s="349">
        <v>9.0</v>
      </c>
      <c r="C15" s="348" t="s">
        <v>330</v>
      </c>
      <c r="D15" s="349" t="s">
        <v>14</v>
      </c>
      <c r="E15" s="348">
        <v>3.0</v>
      </c>
      <c r="F15" s="348">
        <v>6.0</v>
      </c>
      <c r="G15" s="350" t="s">
        <v>68</v>
      </c>
      <c r="H15" s="383"/>
      <c r="I15" s="349" t="s">
        <v>68</v>
      </c>
    </row>
    <row r="16">
      <c r="A16" s="346" t="s">
        <v>25</v>
      </c>
      <c r="B16" s="349">
        <v>16.0</v>
      </c>
      <c r="C16" s="348" t="s">
        <v>415</v>
      </c>
      <c r="D16" s="349" t="s">
        <v>14</v>
      </c>
      <c r="E16" s="348">
        <v>9.0</v>
      </c>
      <c r="F16" s="348">
        <v>2.0</v>
      </c>
      <c r="G16" s="350" t="s">
        <v>66</v>
      </c>
      <c r="H16" s="383"/>
      <c r="I16" s="349" t="s">
        <v>66</v>
      </c>
    </row>
    <row r="17">
      <c r="A17" s="346" t="s">
        <v>416</v>
      </c>
      <c r="B17" s="349">
        <v>17.0</v>
      </c>
      <c r="C17" s="348" t="s">
        <v>353</v>
      </c>
      <c r="D17" s="349" t="s">
        <v>28</v>
      </c>
      <c r="E17" s="348">
        <v>1.0</v>
      </c>
      <c r="F17" s="348">
        <v>0.0</v>
      </c>
      <c r="G17" s="350" t="s">
        <v>66</v>
      </c>
      <c r="H17" s="383"/>
      <c r="I17" s="349" t="s">
        <v>66</v>
      </c>
    </row>
    <row r="18">
      <c r="A18" s="346" t="s">
        <v>25</v>
      </c>
      <c r="B18" s="349">
        <v>30.0</v>
      </c>
      <c r="C18" s="348" t="s">
        <v>417</v>
      </c>
      <c r="D18" s="349" t="s">
        <v>386</v>
      </c>
      <c r="E18" s="348">
        <v>4.0</v>
      </c>
      <c r="F18" s="348">
        <v>3.0</v>
      </c>
      <c r="G18" s="350" t="s">
        <v>66</v>
      </c>
      <c r="H18" s="383"/>
      <c r="I18" s="349" t="s">
        <v>66</v>
      </c>
    </row>
    <row r="19">
      <c r="A19" s="346" t="s">
        <v>34</v>
      </c>
      <c r="B19" s="349">
        <v>1.0</v>
      </c>
      <c r="C19" s="348" t="s">
        <v>290</v>
      </c>
      <c r="D19" s="349" t="s">
        <v>291</v>
      </c>
      <c r="E19" s="348">
        <v>3.0</v>
      </c>
      <c r="F19" s="348">
        <v>7.0</v>
      </c>
      <c r="G19" s="350" t="s">
        <v>68</v>
      </c>
      <c r="H19" s="383"/>
      <c r="I19" s="349" t="s">
        <v>68</v>
      </c>
    </row>
    <row r="20">
      <c r="A20" s="346" t="s">
        <v>34</v>
      </c>
      <c r="B20" s="349">
        <v>7.0</v>
      </c>
      <c r="C20" s="348" t="s">
        <v>335</v>
      </c>
      <c r="D20" s="349" t="s">
        <v>14</v>
      </c>
      <c r="E20" s="348">
        <v>6.0</v>
      </c>
      <c r="F20" s="348">
        <v>9.0</v>
      </c>
      <c r="G20" s="350" t="s">
        <v>68</v>
      </c>
      <c r="H20" s="383"/>
      <c r="I20" s="349" t="s">
        <v>68</v>
      </c>
    </row>
    <row r="21">
      <c r="A21" s="346" t="s">
        <v>39</v>
      </c>
      <c r="B21" s="402">
        <v>19.0</v>
      </c>
      <c r="C21" s="348" t="s">
        <v>418</v>
      </c>
      <c r="D21" s="349" t="s">
        <v>419</v>
      </c>
      <c r="E21" s="348">
        <v>6.0</v>
      </c>
      <c r="F21" s="348">
        <v>4.0</v>
      </c>
      <c r="G21" s="350" t="s">
        <v>66</v>
      </c>
      <c r="H21" s="383"/>
      <c r="I21" s="349" t="s">
        <v>66</v>
      </c>
    </row>
    <row r="22">
      <c r="A22" s="346" t="s">
        <v>39</v>
      </c>
      <c r="B22" s="402">
        <v>25.0</v>
      </c>
      <c r="C22" s="348" t="s">
        <v>345</v>
      </c>
      <c r="D22" s="349" t="s">
        <v>14</v>
      </c>
      <c r="E22" s="348">
        <v>5.0</v>
      </c>
      <c r="F22" s="348">
        <v>0.0</v>
      </c>
      <c r="G22" s="350" t="s">
        <v>66</v>
      </c>
      <c r="H22" s="383"/>
      <c r="I22" s="349" t="s">
        <v>66</v>
      </c>
    </row>
    <row r="23">
      <c r="A23" s="346" t="s">
        <v>39</v>
      </c>
      <c r="B23" s="402">
        <v>27.0</v>
      </c>
      <c r="C23" s="348" t="s">
        <v>155</v>
      </c>
      <c r="D23" s="349" t="s">
        <v>123</v>
      </c>
      <c r="E23" s="348">
        <v>0.0</v>
      </c>
      <c r="F23" s="348">
        <v>7.0</v>
      </c>
      <c r="G23" s="350" t="s">
        <v>68</v>
      </c>
      <c r="H23" s="383"/>
      <c r="I23" s="349" t="s">
        <v>68</v>
      </c>
    </row>
    <row r="24">
      <c r="A24" s="346" t="s">
        <v>43</v>
      </c>
      <c r="B24" s="349">
        <v>1.0</v>
      </c>
      <c r="C24" s="348" t="s">
        <v>407</v>
      </c>
      <c r="D24" s="349" t="s">
        <v>14</v>
      </c>
      <c r="E24" s="348">
        <v>10.0</v>
      </c>
      <c r="F24" s="348">
        <v>1.0</v>
      </c>
      <c r="G24" s="350" t="s">
        <v>66</v>
      </c>
      <c r="H24" s="383"/>
      <c r="I24" s="349" t="s">
        <v>66</v>
      </c>
    </row>
    <row r="25">
      <c r="A25" s="346" t="s">
        <v>43</v>
      </c>
      <c r="B25" s="349">
        <v>2.0</v>
      </c>
      <c r="C25" s="348" t="s">
        <v>161</v>
      </c>
      <c r="D25" s="349" t="s">
        <v>420</v>
      </c>
      <c r="E25" s="348">
        <v>2.0</v>
      </c>
      <c r="F25" s="348">
        <v>6.0</v>
      </c>
      <c r="G25" s="350" t="s">
        <v>68</v>
      </c>
      <c r="H25" s="383"/>
      <c r="I25" s="349" t="s">
        <v>68</v>
      </c>
    </row>
    <row r="26">
      <c r="A26" s="389" t="s">
        <v>43</v>
      </c>
      <c r="B26" s="361">
        <v>15.0</v>
      </c>
      <c r="C26" s="362" t="s">
        <v>354</v>
      </c>
      <c r="D26" s="361" t="s">
        <v>14</v>
      </c>
      <c r="E26" s="362">
        <v>6.0</v>
      </c>
      <c r="F26" s="362">
        <v>4.0</v>
      </c>
      <c r="G26" s="363" t="s">
        <v>66</v>
      </c>
      <c r="H26" s="383"/>
      <c r="I26" s="349" t="s">
        <v>66</v>
      </c>
    </row>
    <row r="27">
      <c r="A27" s="311"/>
      <c r="B27" s="324"/>
      <c r="C27" s="325"/>
      <c r="D27" s="324"/>
      <c r="E27" s="325"/>
      <c r="F27" s="325"/>
      <c r="G27" s="326"/>
      <c r="H27" s="383"/>
      <c r="I27" s="13"/>
    </row>
    <row r="28" ht="27.75" customHeight="1">
      <c r="A28" s="356" t="s">
        <v>421</v>
      </c>
      <c r="B28" s="11"/>
      <c r="C28" s="11"/>
      <c r="D28" s="11"/>
      <c r="E28" s="11"/>
      <c r="F28" s="11"/>
      <c r="G28" s="12"/>
      <c r="H28" s="391"/>
      <c r="I28" s="13"/>
    </row>
    <row r="29">
      <c r="A29" s="392" t="s">
        <v>43</v>
      </c>
      <c r="B29" s="419">
        <v>23.0</v>
      </c>
      <c r="C29" s="274" t="s">
        <v>356</v>
      </c>
      <c r="D29" s="393" t="s">
        <v>341</v>
      </c>
      <c r="E29" s="393">
        <v>4.0</v>
      </c>
      <c r="F29" s="393">
        <v>5.0</v>
      </c>
      <c r="G29" s="394" t="s">
        <v>68</v>
      </c>
      <c r="H29" s="383"/>
      <c r="I29" s="349" t="s">
        <v>68</v>
      </c>
    </row>
    <row r="30" ht="18.0" customHeight="1">
      <c r="A30" s="318" t="s">
        <v>281</v>
      </c>
      <c r="B30" s="61"/>
      <c r="C30" s="61"/>
      <c r="D30" s="319" t="s">
        <v>282</v>
      </c>
      <c r="E30" s="320">
        <f t="shared" ref="E30:F30" si="1">SUM(E8:E29)</f>
        <v>85</v>
      </c>
      <c r="F30" s="320">
        <f t="shared" si="1"/>
        <v>84</v>
      </c>
      <c r="G30" s="321"/>
      <c r="H30" s="381"/>
      <c r="I30" s="365"/>
    </row>
  </sheetData>
  <mergeCells count="3">
    <mergeCell ref="A5:G6"/>
    <mergeCell ref="A28:G28"/>
    <mergeCell ref="A30:C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COUNTIF(E11:E109,"W")&amp;"-"&amp;COUNTIF(E11:E109,"L")&amp;"-"&amp;COUNTIF(E11:E109,"T")&amp;"-"&amp;COUNTIF(E11:E109,"OTL")</f>
        <v>6-13-3-1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1-6-1-1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64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115" t="s">
        <v>65</v>
      </c>
      <c r="C11" s="34">
        <v>4.0</v>
      </c>
      <c r="D11" s="34">
        <v>1.0</v>
      </c>
      <c r="E11" s="34" t="s">
        <v>66</v>
      </c>
      <c r="F11" s="29"/>
      <c r="G11" s="35"/>
    </row>
    <row r="12">
      <c r="A12" s="36">
        <v>22.0</v>
      </c>
      <c r="B12" s="56" t="s">
        <v>67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116" t="s">
        <v>65</v>
      </c>
      <c r="C14" s="34">
        <v>2.0</v>
      </c>
      <c r="D14" s="34">
        <v>3.0</v>
      </c>
      <c r="E14" s="34" t="s">
        <v>68</v>
      </c>
      <c r="F14" s="29"/>
      <c r="G14" s="35"/>
    </row>
    <row r="15">
      <c r="A15" s="36">
        <v>27.0</v>
      </c>
      <c r="B15" s="56" t="s">
        <v>69</v>
      </c>
      <c r="E15" s="9"/>
      <c r="F15" s="42"/>
      <c r="G15" s="35"/>
    </row>
    <row r="16">
      <c r="A16" s="43"/>
      <c r="B16" s="39" t="s">
        <v>70</v>
      </c>
      <c r="C16" s="11"/>
      <c r="D16" s="11"/>
      <c r="E16" s="12"/>
      <c r="F16" s="42"/>
      <c r="G16" s="35"/>
    </row>
    <row r="17">
      <c r="A17" s="40" t="s">
        <v>12</v>
      </c>
      <c r="B17" s="116" t="s">
        <v>65</v>
      </c>
      <c r="C17" s="34">
        <v>0.0</v>
      </c>
      <c r="D17" s="34">
        <v>2.0</v>
      </c>
      <c r="E17" s="34" t="s">
        <v>68</v>
      </c>
      <c r="F17" s="35"/>
      <c r="G17" s="35" t="s">
        <v>68</v>
      </c>
    </row>
    <row r="18">
      <c r="A18" s="44">
        <v>29.0</v>
      </c>
      <c r="B18" s="117" t="s">
        <v>48</v>
      </c>
      <c r="E18" s="9"/>
      <c r="F18" s="42"/>
      <c r="G18" s="35"/>
    </row>
    <row r="19">
      <c r="A19" s="118" t="s">
        <v>71</v>
      </c>
      <c r="B19" s="39" t="s">
        <v>14</v>
      </c>
      <c r="C19" s="11"/>
      <c r="D19" s="11"/>
      <c r="E19" s="12"/>
      <c r="F19" s="46"/>
      <c r="G19" s="47"/>
    </row>
    <row r="20">
      <c r="A20" s="40" t="s">
        <v>16</v>
      </c>
      <c r="B20" s="48" t="s">
        <v>65</v>
      </c>
      <c r="C20" s="34">
        <v>4.0</v>
      </c>
      <c r="D20" s="34">
        <v>5.0</v>
      </c>
      <c r="E20" s="34" t="s">
        <v>72</v>
      </c>
      <c r="F20" s="42"/>
      <c r="G20" s="35" t="s">
        <v>72</v>
      </c>
    </row>
    <row r="21">
      <c r="A21" s="44">
        <v>4.0</v>
      </c>
      <c r="B21" s="119" t="s">
        <v>73</v>
      </c>
      <c r="E21" s="9"/>
      <c r="F21" s="42"/>
      <c r="G21" s="35"/>
    </row>
    <row r="22">
      <c r="A22" s="43"/>
      <c r="B22" s="39" t="s">
        <v>74</v>
      </c>
      <c r="C22" s="11"/>
      <c r="D22" s="11"/>
      <c r="E22" s="12"/>
      <c r="F22" s="42"/>
      <c r="G22" s="35"/>
    </row>
    <row r="23">
      <c r="A23" s="40" t="s">
        <v>16</v>
      </c>
      <c r="B23" s="116" t="s">
        <v>65</v>
      </c>
      <c r="C23" s="34">
        <v>1.0</v>
      </c>
      <c r="D23" s="34">
        <v>7.0</v>
      </c>
      <c r="E23" s="34" t="s">
        <v>68</v>
      </c>
      <c r="F23" s="42"/>
      <c r="G23" s="35"/>
    </row>
    <row r="24">
      <c r="A24" s="44">
        <v>6.0</v>
      </c>
      <c r="B24" s="50" t="s">
        <v>75</v>
      </c>
      <c r="E24" s="9"/>
      <c r="F24" s="42"/>
      <c r="G24" s="35"/>
    </row>
    <row r="25">
      <c r="A25" s="118" t="s">
        <v>71</v>
      </c>
      <c r="B25" s="39" t="s">
        <v>14</v>
      </c>
      <c r="C25" s="11"/>
      <c r="D25" s="11"/>
      <c r="E25" s="12"/>
      <c r="F25" s="46"/>
      <c r="G25" s="47"/>
    </row>
    <row r="26">
      <c r="A26" s="40" t="s">
        <v>16</v>
      </c>
      <c r="B26" s="116" t="s">
        <v>65</v>
      </c>
      <c r="C26" s="34">
        <v>0.0</v>
      </c>
      <c r="D26" s="34">
        <v>4.0</v>
      </c>
      <c r="E26" s="34" t="s">
        <v>68</v>
      </c>
      <c r="F26" s="35"/>
      <c r="G26" s="35"/>
    </row>
    <row r="27">
      <c r="A27" s="52">
        <v>13.0</v>
      </c>
      <c r="B27" s="56" t="s">
        <v>76</v>
      </c>
      <c r="E27" s="9"/>
      <c r="F27" s="42"/>
      <c r="G27" s="35"/>
    </row>
    <row r="28">
      <c r="A28" s="118" t="s">
        <v>71</v>
      </c>
      <c r="B28" s="39" t="s">
        <v>14</v>
      </c>
      <c r="C28" s="11"/>
      <c r="D28" s="11"/>
      <c r="E28" s="12"/>
      <c r="F28" s="46"/>
      <c r="G28" s="47"/>
    </row>
    <row r="29">
      <c r="A29" s="53" t="s">
        <v>16</v>
      </c>
      <c r="B29" s="54" t="s">
        <v>65</v>
      </c>
      <c r="C29" s="34">
        <v>8.0</v>
      </c>
      <c r="D29" s="55">
        <v>2.0</v>
      </c>
      <c r="E29" s="55" t="s">
        <v>66</v>
      </c>
      <c r="F29" s="35"/>
      <c r="G29" s="35"/>
    </row>
    <row r="30">
      <c r="A30" s="52">
        <v>19.0</v>
      </c>
      <c r="B30" s="56" t="s">
        <v>77</v>
      </c>
      <c r="E30" s="9"/>
      <c r="F30" s="35"/>
      <c r="G30" s="35"/>
    </row>
    <row r="31">
      <c r="A31" s="43"/>
      <c r="B31" s="39" t="s">
        <v>78</v>
      </c>
      <c r="C31" s="11"/>
      <c r="D31" s="11"/>
      <c r="E31" s="12"/>
      <c r="F31" s="35"/>
      <c r="G31" s="35"/>
    </row>
    <row r="32">
      <c r="A32" s="40" t="s">
        <v>16</v>
      </c>
      <c r="B32" s="48" t="s">
        <v>65</v>
      </c>
      <c r="C32" s="34">
        <v>2.0</v>
      </c>
      <c r="D32" s="34">
        <v>4.0</v>
      </c>
      <c r="E32" s="34" t="s">
        <v>68</v>
      </c>
      <c r="F32" s="35"/>
      <c r="G32" s="35"/>
    </row>
    <row r="33">
      <c r="A33" s="44">
        <v>20.0</v>
      </c>
      <c r="B33" s="50" t="s">
        <v>79</v>
      </c>
      <c r="E33" s="9"/>
      <c r="F33" s="42"/>
      <c r="G33" s="35"/>
    </row>
    <row r="34">
      <c r="A34" s="120" t="s">
        <v>71</v>
      </c>
      <c r="B34" s="39" t="s">
        <v>14</v>
      </c>
      <c r="C34" s="11"/>
      <c r="D34" s="11"/>
      <c r="E34" s="12"/>
      <c r="F34" s="46"/>
      <c r="G34" s="47"/>
    </row>
    <row r="35">
      <c r="A35" s="40" t="s">
        <v>16</v>
      </c>
      <c r="B35" s="116" t="s">
        <v>65</v>
      </c>
      <c r="C35" s="34">
        <v>3.0</v>
      </c>
      <c r="D35" s="34">
        <v>4.0</v>
      </c>
      <c r="E35" s="34" t="s">
        <v>68</v>
      </c>
      <c r="F35" s="35"/>
      <c r="G35" s="35" t="s">
        <v>68</v>
      </c>
    </row>
    <row r="36">
      <c r="A36" s="52">
        <v>25.0</v>
      </c>
      <c r="B36" s="117" t="s">
        <v>46</v>
      </c>
      <c r="E36" s="9"/>
      <c r="F36" s="42"/>
      <c r="G36" s="35"/>
    </row>
    <row r="37">
      <c r="A37" s="43"/>
      <c r="B37" s="39" t="s">
        <v>47</v>
      </c>
      <c r="C37" s="11"/>
      <c r="D37" s="11"/>
      <c r="E37" s="12"/>
      <c r="F37" s="42"/>
      <c r="G37" s="35"/>
    </row>
    <row r="38">
      <c r="A38" s="40" t="s">
        <v>16</v>
      </c>
      <c r="B38" s="116" t="s">
        <v>65</v>
      </c>
      <c r="C38" s="34">
        <v>6.0</v>
      </c>
      <c r="D38" s="34">
        <v>5.0</v>
      </c>
      <c r="E38" s="34" t="s">
        <v>66</v>
      </c>
      <c r="F38" s="35" t="s">
        <v>80</v>
      </c>
      <c r="G38" s="35"/>
    </row>
    <row r="39">
      <c r="A39" s="44">
        <v>27.0</v>
      </c>
      <c r="B39" s="56" t="s">
        <v>81</v>
      </c>
      <c r="E39" s="9"/>
      <c r="F39" s="42"/>
      <c r="G39" s="35"/>
    </row>
    <row r="40">
      <c r="A40" s="120" t="s">
        <v>71</v>
      </c>
      <c r="B40" s="39" t="s">
        <v>14</v>
      </c>
      <c r="C40" s="11"/>
      <c r="D40" s="11"/>
      <c r="E40" s="12"/>
      <c r="F40" s="46"/>
      <c r="G40" s="47"/>
    </row>
    <row r="41">
      <c r="A41" s="40" t="s">
        <v>25</v>
      </c>
      <c r="B41" s="116" t="s">
        <v>65</v>
      </c>
      <c r="C41" s="34">
        <v>4.0</v>
      </c>
      <c r="D41" s="34">
        <v>6.0</v>
      </c>
      <c r="E41" s="34" t="s">
        <v>68</v>
      </c>
      <c r="F41" s="35"/>
      <c r="G41" s="35" t="s">
        <v>68</v>
      </c>
    </row>
    <row r="42">
      <c r="A42" s="44">
        <v>3.0</v>
      </c>
      <c r="B42" s="117" t="s">
        <v>19</v>
      </c>
      <c r="E42" s="9"/>
      <c r="F42" s="35"/>
      <c r="G42" s="35"/>
    </row>
    <row r="43">
      <c r="A43" s="121" t="s">
        <v>71</v>
      </c>
      <c r="B43" s="39" t="s">
        <v>14</v>
      </c>
      <c r="C43" s="11"/>
      <c r="D43" s="11"/>
      <c r="E43" s="12"/>
      <c r="F43" s="35"/>
      <c r="G43" s="35"/>
    </row>
    <row r="44">
      <c r="A44" s="40" t="s">
        <v>25</v>
      </c>
      <c r="B44" s="116" t="s">
        <v>65</v>
      </c>
      <c r="C44" s="34">
        <v>8.0</v>
      </c>
      <c r="D44" s="34">
        <v>4.0</v>
      </c>
      <c r="E44" s="34" t="s">
        <v>66</v>
      </c>
      <c r="F44" s="35"/>
      <c r="G44" s="35" t="s">
        <v>66</v>
      </c>
    </row>
    <row r="45">
      <c r="A45" s="44">
        <v>8.0</v>
      </c>
      <c r="B45" s="122" t="s">
        <v>30</v>
      </c>
      <c r="E45" s="9"/>
      <c r="F45" s="35"/>
      <c r="G45" s="35"/>
    </row>
    <row r="46">
      <c r="A46" s="43"/>
      <c r="B46" s="39" t="s">
        <v>31</v>
      </c>
      <c r="C46" s="11"/>
      <c r="D46" s="11"/>
      <c r="E46" s="12"/>
      <c r="F46" s="35"/>
      <c r="G46" s="35"/>
    </row>
    <row r="47">
      <c r="A47" s="40" t="s">
        <v>25</v>
      </c>
      <c r="B47" s="116" t="s">
        <v>65</v>
      </c>
      <c r="C47" s="34">
        <v>3.0</v>
      </c>
      <c r="D47" s="34">
        <v>3.0</v>
      </c>
      <c r="E47" s="34" t="s">
        <v>82</v>
      </c>
      <c r="F47" s="35"/>
      <c r="G47" s="35" t="s">
        <v>82</v>
      </c>
    </row>
    <row r="48">
      <c r="A48" s="44">
        <v>17.0</v>
      </c>
      <c r="B48" s="122" t="s">
        <v>49</v>
      </c>
      <c r="E48" s="9"/>
      <c r="F48" s="35"/>
      <c r="G48" s="35"/>
    </row>
    <row r="49">
      <c r="A49" s="43"/>
      <c r="B49" s="39" t="s">
        <v>83</v>
      </c>
      <c r="C49" s="11"/>
      <c r="D49" s="11"/>
      <c r="E49" s="12"/>
      <c r="F49" s="35"/>
      <c r="G49" s="35"/>
    </row>
    <row r="50">
      <c r="A50" s="123"/>
      <c r="E50" s="9"/>
      <c r="F50" s="42"/>
      <c r="G50" s="35"/>
    </row>
    <row r="51">
      <c r="A51" s="60" t="s">
        <v>32</v>
      </c>
      <c r="B51" s="61"/>
      <c r="C51" s="61"/>
      <c r="D51" s="61"/>
      <c r="E51" s="62"/>
      <c r="F51" s="42"/>
      <c r="G51" s="35"/>
    </row>
    <row r="52">
      <c r="A52" s="63" t="s">
        <v>33</v>
      </c>
      <c r="E52" s="9"/>
      <c r="F52" s="42"/>
      <c r="G52" s="35"/>
    </row>
    <row r="53">
      <c r="A53" s="64" t="s">
        <v>25</v>
      </c>
      <c r="B53" s="124" t="s">
        <v>65</v>
      </c>
      <c r="C53" s="66">
        <v>2.0</v>
      </c>
      <c r="D53" s="66">
        <v>2.0</v>
      </c>
      <c r="E53" s="66" t="s">
        <v>82</v>
      </c>
      <c r="F53" s="42"/>
      <c r="G53" s="35"/>
    </row>
    <row r="54">
      <c r="A54" s="67">
        <v>22.0</v>
      </c>
      <c r="B54" s="68" t="s">
        <v>84</v>
      </c>
      <c r="E54" s="9"/>
      <c r="F54" s="35"/>
      <c r="G54" s="35"/>
    </row>
    <row r="55">
      <c r="A55" s="69"/>
      <c r="B55" s="11"/>
      <c r="C55" s="11"/>
      <c r="D55" s="11"/>
      <c r="E55" s="12"/>
      <c r="F55" s="35"/>
      <c r="G55" s="35"/>
    </row>
    <row r="56">
      <c r="A56" s="64" t="s">
        <v>25</v>
      </c>
      <c r="B56" s="124" t="s">
        <v>65</v>
      </c>
      <c r="C56" s="66">
        <v>2.0</v>
      </c>
      <c r="D56" s="66">
        <v>2.0</v>
      </c>
      <c r="E56" s="66" t="s">
        <v>82</v>
      </c>
      <c r="F56" s="35"/>
      <c r="G56" s="35"/>
    </row>
    <row r="57">
      <c r="A57" s="67">
        <v>23.0</v>
      </c>
      <c r="B57" s="68" t="s">
        <v>85</v>
      </c>
      <c r="E57" s="9"/>
      <c r="F57" s="35"/>
      <c r="G57" s="35"/>
    </row>
    <row r="58">
      <c r="A58" s="69"/>
      <c r="B58" s="11"/>
      <c r="C58" s="11"/>
      <c r="D58" s="11"/>
      <c r="E58" s="12"/>
      <c r="F58" s="35"/>
      <c r="G58" s="35"/>
    </row>
    <row r="59">
      <c r="A59" s="71" t="s">
        <v>25</v>
      </c>
      <c r="B59" s="72" t="s">
        <v>65</v>
      </c>
      <c r="C59" s="66">
        <v>2.0</v>
      </c>
      <c r="D59" s="66">
        <v>10.0</v>
      </c>
      <c r="E59" s="66" t="s">
        <v>68</v>
      </c>
      <c r="F59" s="29"/>
      <c r="G59" s="35"/>
    </row>
    <row r="60">
      <c r="A60" s="67">
        <v>24.0</v>
      </c>
      <c r="B60" s="68" t="s">
        <v>86</v>
      </c>
      <c r="E60" s="9"/>
      <c r="F60" s="29"/>
      <c r="G60" s="35"/>
    </row>
    <row r="61">
      <c r="A61" s="69"/>
      <c r="B61" s="11"/>
      <c r="C61" s="11"/>
      <c r="D61" s="11"/>
      <c r="E61" s="12"/>
      <c r="F61" s="29"/>
      <c r="G61" s="35"/>
    </row>
    <row r="62">
      <c r="A62" s="73"/>
      <c r="E62" s="74"/>
      <c r="F62" s="29"/>
      <c r="G62" s="35"/>
    </row>
    <row r="63">
      <c r="A63" s="75" t="s">
        <v>34</v>
      </c>
      <c r="B63" s="125" t="s">
        <v>65</v>
      </c>
      <c r="C63" s="77">
        <v>5.0</v>
      </c>
      <c r="D63" s="77">
        <v>9.0</v>
      </c>
      <c r="E63" s="77" t="s">
        <v>68</v>
      </c>
      <c r="F63" s="29"/>
      <c r="G63" s="35" t="s">
        <v>68</v>
      </c>
    </row>
    <row r="64">
      <c r="A64" s="78">
        <v>6.0</v>
      </c>
      <c r="B64" s="96" t="s">
        <v>22</v>
      </c>
      <c r="E64" s="9"/>
      <c r="F64" s="29"/>
      <c r="G64" s="35"/>
    </row>
    <row r="65">
      <c r="A65" s="80"/>
      <c r="B65" s="39" t="s">
        <v>14</v>
      </c>
      <c r="C65" s="11"/>
      <c r="D65" s="11"/>
      <c r="E65" s="12"/>
      <c r="F65" s="29"/>
      <c r="G65" s="35"/>
    </row>
    <row r="66">
      <c r="A66" s="75" t="s">
        <v>34</v>
      </c>
      <c r="B66" s="125" t="s">
        <v>65</v>
      </c>
      <c r="C66" s="77">
        <v>2.0</v>
      </c>
      <c r="D66" s="77">
        <v>3.0</v>
      </c>
      <c r="E66" s="77" t="s">
        <v>68</v>
      </c>
      <c r="F66" s="35"/>
      <c r="G66" s="35"/>
    </row>
    <row r="67">
      <c r="A67" s="78">
        <v>8.0</v>
      </c>
      <c r="B67" s="126" t="s">
        <v>87</v>
      </c>
      <c r="E67" s="9"/>
      <c r="F67" s="29"/>
      <c r="G67" s="35"/>
    </row>
    <row r="68">
      <c r="A68" s="80"/>
      <c r="B68" s="57" t="s">
        <v>28</v>
      </c>
      <c r="C68" s="11"/>
      <c r="D68" s="11"/>
      <c r="E68" s="12"/>
      <c r="F68" s="29"/>
      <c r="G68" s="35"/>
    </row>
    <row r="69">
      <c r="A69" s="75" t="s">
        <v>39</v>
      </c>
      <c r="B69" s="125" t="s">
        <v>65</v>
      </c>
      <c r="C69" s="77">
        <v>3.0</v>
      </c>
      <c r="D69" s="77">
        <v>5.0</v>
      </c>
      <c r="E69" s="77" t="s">
        <v>68</v>
      </c>
      <c r="F69" s="35"/>
      <c r="G69" s="35"/>
    </row>
    <row r="70">
      <c r="A70" s="78">
        <v>26.0</v>
      </c>
      <c r="B70" s="81" t="s">
        <v>88</v>
      </c>
      <c r="E70" s="9"/>
      <c r="F70" s="29"/>
      <c r="G70" s="35"/>
    </row>
    <row r="71">
      <c r="A71" s="80"/>
      <c r="B71" s="57" t="s">
        <v>89</v>
      </c>
      <c r="C71" s="11"/>
      <c r="D71" s="11"/>
      <c r="E71" s="12"/>
      <c r="F71" s="29"/>
      <c r="G71" s="35"/>
    </row>
    <row r="72">
      <c r="A72" s="75" t="s">
        <v>39</v>
      </c>
      <c r="B72" s="82" t="s">
        <v>65</v>
      </c>
      <c r="C72" s="77">
        <v>4.0</v>
      </c>
      <c r="D72" s="77">
        <v>6.0</v>
      </c>
      <c r="E72" s="77" t="s">
        <v>68</v>
      </c>
      <c r="F72" s="29"/>
      <c r="G72" s="35" t="s">
        <v>68</v>
      </c>
    </row>
    <row r="73">
      <c r="A73" s="78">
        <v>31.0</v>
      </c>
      <c r="B73" s="96" t="s">
        <v>90</v>
      </c>
      <c r="E73" s="9"/>
      <c r="F73" s="29"/>
      <c r="G73" s="35"/>
    </row>
    <row r="74">
      <c r="A74" s="80"/>
      <c r="B74" s="39" t="s">
        <v>14</v>
      </c>
      <c r="C74" s="11"/>
      <c r="D74" s="11"/>
      <c r="E74" s="12"/>
      <c r="F74" s="29"/>
      <c r="G74" s="35"/>
    </row>
    <row r="75">
      <c r="A75" s="75" t="s">
        <v>43</v>
      </c>
      <c r="B75" s="125" t="s">
        <v>65</v>
      </c>
      <c r="C75" s="77">
        <v>8.0</v>
      </c>
      <c r="D75" s="77">
        <v>3.0</v>
      </c>
      <c r="E75" s="77" t="s">
        <v>66</v>
      </c>
      <c r="F75" s="35"/>
      <c r="G75" s="35"/>
    </row>
    <row r="76">
      <c r="A76" s="83">
        <v>1.0</v>
      </c>
      <c r="B76" s="127" t="s">
        <v>91</v>
      </c>
      <c r="E76" s="9"/>
      <c r="F76" s="35"/>
      <c r="G76" s="35"/>
    </row>
    <row r="77">
      <c r="A77" s="80"/>
      <c r="B77" s="57" t="s">
        <v>92</v>
      </c>
      <c r="C77" s="11"/>
      <c r="D77" s="11"/>
      <c r="E77" s="12"/>
      <c r="F77" s="35"/>
      <c r="G77" s="35"/>
    </row>
    <row r="78">
      <c r="A78" s="75" t="s">
        <v>43</v>
      </c>
      <c r="B78" s="85" t="s">
        <v>93</v>
      </c>
      <c r="C78" s="77"/>
      <c r="D78" s="77"/>
      <c r="E78" s="77"/>
      <c r="F78" s="5"/>
      <c r="G78" s="86"/>
    </row>
    <row r="79">
      <c r="A79" s="83">
        <v>8.0</v>
      </c>
      <c r="B79" s="127" t="s">
        <v>94</v>
      </c>
      <c r="E79" s="9"/>
      <c r="F79" s="5"/>
      <c r="G79" s="86"/>
    </row>
    <row r="80">
      <c r="A80" s="87"/>
      <c r="B80" s="39" t="s">
        <v>36</v>
      </c>
      <c r="C80" s="11"/>
      <c r="D80" s="11"/>
      <c r="E80" s="12"/>
      <c r="F80" s="5"/>
      <c r="G80" s="86"/>
    </row>
    <row r="81">
      <c r="A81" s="75" t="s">
        <v>43</v>
      </c>
      <c r="B81" s="125" t="s">
        <v>65</v>
      </c>
      <c r="C81" s="77">
        <v>6.0</v>
      </c>
      <c r="D81" s="77">
        <v>5.0</v>
      </c>
      <c r="E81" s="77" t="s">
        <v>66</v>
      </c>
      <c r="F81" s="5"/>
      <c r="G81" s="86"/>
    </row>
    <row r="82">
      <c r="A82" s="83">
        <v>15.0</v>
      </c>
      <c r="B82" s="128" t="s">
        <v>95</v>
      </c>
      <c r="E82" s="9"/>
      <c r="F82" s="5"/>
      <c r="G82" s="86"/>
    </row>
    <row r="83">
      <c r="A83" s="87"/>
      <c r="B83" s="39" t="s">
        <v>14</v>
      </c>
      <c r="C83" s="11"/>
      <c r="D83" s="11"/>
      <c r="E83" s="12"/>
      <c r="F83" s="5"/>
      <c r="G83" s="86"/>
    </row>
    <row r="84">
      <c r="A84" s="89"/>
      <c r="B84" s="19"/>
      <c r="C84" s="19"/>
      <c r="D84" s="19"/>
      <c r="E84" s="20"/>
      <c r="F84" s="5"/>
      <c r="G84" s="5"/>
    </row>
    <row r="85">
      <c r="A85" s="90" t="s">
        <v>96</v>
      </c>
      <c r="B85" s="91"/>
      <c r="C85" s="91"/>
      <c r="D85" s="91"/>
      <c r="E85" s="92"/>
      <c r="F85" s="93"/>
      <c r="G85" s="29"/>
    </row>
    <row r="86">
      <c r="A86" s="94" t="s">
        <v>51</v>
      </c>
      <c r="E86" s="9"/>
      <c r="F86" s="35"/>
      <c r="G86" s="35"/>
    </row>
    <row r="87">
      <c r="A87" s="75" t="s">
        <v>43</v>
      </c>
      <c r="B87" s="125" t="s">
        <v>65</v>
      </c>
      <c r="C87" s="95">
        <v>3.0</v>
      </c>
      <c r="D87" s="95">
        <v>6.0</v>
      </c>
      <c r="E87" s="95" t="s">
        <v>68</v>
      </c>
      <c r="F87" s="35"/>
      <c r="G87" s="35" t="s">
        <v>68</v>
      </c>
    </row>
    <row r="88">
      <c r="A88" s="78">
        <v>21.0</v>
      </c>
      <c r="B88" s="96" t="s">
        <v>90</v>
      </c>
      <c r="E88" s="9"/>
      <c r="F88" s="86"/>
      <c r="G88" s="86"/>
    </row>
    <row r="89">
      <c r="A89" s="97" t="s">
        <v>52</v>
      </c>
      <c r="B89" s="11"/>
      <c r="C89" s="11"/>
      <c r="D89" s="11"/>
      <c r="E89" s="12"/>
      <c r="F89" s="86"/>
      <c r="G89" s="86"/>
    </row>
    <row r="90" hidden="1">
      <c r="A90" s="75" t="s">
        <v>43</v>
      </c>
      <c r="B90" s="88"/>
      <c r="C90" s="77"/>
      <c r="D90" s="77"/>
      <c r="E90" s="77"/>
      <c r="F90" s="86"/>
      <c r="G90" s="86"/>
    </row>
    <row r="91" hidden="1">
      <c r="A91" s="78">
        <v>22.0</v>
      </c>
      <c r="B91" s="96" t="s">
        <v>53</v>
      </c>
      <c r="E91" s="9"/>
      <c r="F91" s="86"/>
      <c r="G91" s="86"/>
    </row>
    <row r="92" hidden="1">
      <c r="A92" s="97" t="s">
        <v>54</v>
      </c>
      <c r="B92" s="11"/>
      <c r="C92" s="11"/>
      <c r="D92" s="11"/>
      <c r="E92" s="12"/>
      <c r="F92" s="86"/>
      <c r="G92" s="86"/>
    </row>
    <row r="93" hidden="1">
      <c r="A93" s="75" t="s">
        <v>43</v>
      </c>
      <c r="B93" s="88"/>
      <c r="C93" s="77"/>
      <c r="D93" s="77"/>
      <c r="E93" s="77"/>
      <c r="F93" s="86"/>
      <c r="G93" s="86"/>
    </row>
    <row r="94" hidden="1">
      <c r="A94" s="78">
        <v>23.0</v>
      </c>
      <c r="B94" s="96" t="s">
        <v>53</v>
      </c>
      <c r="E94" s="9"/>
      <c r="F94" s="86"/>
      <c r="G94" s="86"/>
    </row>
    <row r="95" hidden="1">
      <c r="A95" s="97" t="s">
        <v>55</v>
      </c>
      <c r="B95" s="11"/>
      <c r="C95" s="11"/>
      <c r="D95" s="11"/>
      <c r="E95" s="12"/>
      <c r="F95" s="86"/>
      <c r="G95" s="86"/>
    </row>
    <row r="96">
      <c r="A96" s="98"/>
      <c r="B96" s="23"/>
      <c r="C96" s="23"/>
      <c r="D96" s="23"/>
      <c r="E96" s="24"/>
      <c r="F96" s="86"/>
      <c r="G96" s="86"/>
    </row>
    <row r="97">
      <c r="A97" s="99" t="s">
        <v>56</v>
      </c>
      <c r="B97" s="100"/>
      <c r="C97" s="100"/>
      <c r="D97" s="100"/>
      <c r="E97" s="101"/>
      <c r="F97" s="16"/>
      <c r="G97" s="86"/>
    </row>
    <row r="98">
      <c r="A98" s="102" t="s">
        <v>57</v>
      </c>
      <c r="E98" s="9"/>
      <c r="F98" s="16"/>
      <c r="G98" s="86"/>
    </row>
    <row r="99">
      <c r="A99" s="103" t="s">
        <v>58</v>
      </c>
      <c r="B99" s="11"/>
      <c r="C99" s="11"/>
      <c r="D99" s="11"/>
      <c r="E99" s="12"/>
      <c r="F99" s="16"/>
      <c r="G99" s="86"/>
    </row>
    <row r="100" hidden="1">
      <c r="A100" s="75" t="s">
        <v>59</v>
      </c>
      <c r="B100" s="76"/>
      <c r="C100" s="77"/>
      <c r="D100" s="77"/>
      <c r="E100" s="77"/>
      <c r="F100" s="16"/>
      <c r="G100" s="86"/>
    </row>
    <row r="101" hidden="1">
      <c r="A101" s="78"/>
      <c r="B101" s="96"/>
      <c r="E101" s="9"/>
      <c r="F101" s="16"/>
      <c r="G101" s="86"/>
    </row>
    <row r="102" hidden="1">
      <c r="A102" s="97"/>
      <c r="B102" s="11"/>
      <c r="C102" s="11"/>
      <c r="D102" s="11"/>
      <c r="E102" s="12"/>
      <c r="F102" s="16"/>
      <c r="G102" s="86"/>
    </row>
    <row r="103" hidden="1">
      <c r="A103" s="104" t="s">
        <v>59</v>
      </c>
      <c r="B103" s="105"/>
      <c r="C103" s="77"/>
      <c r="D103" s="77"/>
      <c r="E103" s="77"/>
      <c r="F103" s="16"/>
      <c r="G103" s="86"/>
    </row>
    <row r="104" hidden="1">
      <c r="A104" s="78"/>
      <c r="B104" s="96"/>
      <c r="E104" s="9"/>
      <c r="F104" s="16"/>
      <c r="G104" s="86"/>
    </row>
    <row r="105" hidden="1">
      <c r="A105" s="97"/>
      <c r="B105" s="11"/>
      <c r="C105" s="11"/>
      <c r="D105" s="11"/>
      <c r="E105" s="12"/>
      <c r="F105" s="16"/>
      <c r="G105" s="86"/>
    </row>
    <row r="106" hidden="1">
      <c r="A106" s="104" t="s">
        <v>59</v>
      </c>
      <c r="B106" s="106"/>
      <c r="C106" s="77"/>
      <c r="D106" s="77"/>
      <c r="E106" s="77"/>
      <c r="F106" s="16"/>
      <c r="G106" s="86"/>
    </row>
    <row r="107" hidden="1">
      <c r="A107" s="78"/>
      <c r="B107" s="96"/>
      <c r="E107" s="9"/>
      <c r="F107" s="16"/>
      <c r="G107" s="86"/>
    </row>
    <row r="108" hidden="1">
      <c r="A108" s="97"/>
      <c r="B108" s="11"/>
      <c r="C108" s="11"/>
      <c r="D108" s="11"/>
      <c r="E108" s="12"/>
      <c r="F108" s="16"/>
      <c r="G108" s="86"/>
    </row>
    <row r="109">
      <c r="A109" s="107"/>
      <c r="B109" s="100"/>
      <c r="C109" s="100"/>
      <c r="D109" s="100"/>
      <c r="E109" s="101"/>
      <c r="F109" s="16"/>
      <c r="G109" s="86"/>
    </row>
    <row r="110">
      <c r="A110" s="108" t="s">
        <v>60</v>
      </c>
      <c r="C110" s="109">
        <f t="shared" ref="C110:D110" si="1">SUM(C11:C109)</f>
        <v>82</v>
      </c>
      <c r="D110" s="109">
        <f t="shared" si="1"/>
        <v>101</v>
      </c>
      <c r="E110" s="110"/>
      <c r="F110" s="5"/>
      <c r="G110" s="5"/>
    </row>
    <row r="111">
      <c r="A111" s="111" t="s">
        <v>61</v>
      </c>
      <c r="B111" s="100"/>
      <c r="C111" s="100"/>
      <c r="D111" s="100"/>
      <c r="E111" s="101"/>
      <c r="F111" s="112"/>
      <c r="G111" s="5"/>
    </row>
    <row r="112">
      <c r="A112" s="113" t="s">
        <v>62</v>
      </c>
      <c r="B112" s="11"/>
      <c r="C112" s="114" t="s">
        <v>63</v>
      </c>
      <c r="D112" s="11"/>
      <c r="E112" s="12"/>
      <c r="F112" s="112"/>
      <c r="G112" s="5"/>
    </row>
  </sheetData>
  <mergeCells count="84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B107:E107"/>
    <mergeCell ref="A108:E108"/>
    <mergeCell ref="A109:E109"/>
    <mergeCell ref="A110:B110"/>
    <mergeCell ref="A111:E111"/>
    <mergeCell ref="A112:B112"/>
    <mergeCell ref="C112:E112"/>
    <mergeCell ref="A97:E97"/>
    <mergeCell ref="A98:E98"/>
    <mergeCell ref="A99:E99"/>
    <mergeCell ref="B101:E101"/>
    <mergeCell ref="A102:E102"/>
    <mergeCell ref="B104:E104"/>
    <mergeCell ref="A105:E10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A50:E50"/>
    <mergeCell ref="A51:E51"/>
    <mergeCell ref="A52:E52"/>
    <mergeCell ref="B54:E54"/>
    <mergeCell ref="A55:E55"/>
    <mergeCell ref="B57:E57"/>
    <mergeCell ref="A58:E58"/>
    <mergeCell ref="B60:E60"/>
    <mergeCell ref="A61:E61"/>
    <mergeCell ref="A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A19"/>
    <hyperlink r:id="rId5" ref="B20"/>
    <hyperlink r:id="rId6" ref="B23"/>
    <hyperlink r:id="rId7" ref="A25"/>
    <hyperlink r:id="rId8" ref="B26"/>
    <hyperlink r:id="rId9" ref="A28"/>
    <hyperlink r:id="rId10" ref="B29"/>
    <hyperlink r:id="rId11" ref="B32"/>
    <hyperlink r:id="rId12" ref="A34"/>
    <hyperlink r:id="rId13" ref="B35"/>
    <hyperlink r:id="rId14" ref="B38"/>
    <hyperlink r:id="rId15" ref="A40"/>
    <hyperlink r:id="rId16" ref="B41"/>
    <hyperlink r:id="rId17" ref="A43"/>
    <hyperlink r:id="rId18" ref="B44"/>
    <hyperlink r:id="rId19" ref="B47"/>
    <hyperlink r:id="rId20" ref="B53"/>
    <hyperlink r:id="rId21" ref="B56"/>
    <hyperlink r:id="rId22" ref="B59"/>
    <hyperlink r:id="rId23" ref="B63"/>
    <hyperlink r:id="rId24" ref="B66"/>
    <hyperlink r:id="rId25" ref="B69"/>
    <hyperlink r:id="rId26" ref="B72"/>
    <hyperlink r:id="rId27" ref="B75"/>
    <hyperlink r:id="rId28" ref="B81"/>
    <hyperlink r:id="rId29" ref="B87"/>
  </hyperlinks>
  <drawing r:id="rId30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247"/>
      <c r="B1" s="248"/>
      <c r="C1" s="249" t="s">
        <v>0</v>
      </c>
      <c r="D1" s="3" t="str">
        <f>COUNTIF(G5:G27,"W")&amp;"-"&amp;COUNTIF(G5:G27,"L")&amp;"-"&amp;COUNTIF(G5:G27,"T")&amp;"-"&amp;COUNTIF(G5:G27,"OTL")</f>
        <v>13-5-1-0</v>
      </c>
      <c r="E1" s="250"/>
      <c r="F1" s="250"/>
      <c r="G1" s="251"/>
      <c r="H1" s="381"/>
      <c r="I1" s="364"/>
    </row>
    <row r="2">
      <c r="A2" s="253"/>
      <c r="B2" s="254"/>
      <c r="C2" s="200" t="s">
        <v>1</v>
      </c>
      <c r="D2" s="8" t="str">
        <f>COUNTIF(I5:I29,"W")&amp;"-"&amp;COUNTIF(I5:I29,"L")&amp;"-"&amp;COUNTIF(I5:I29,"T")&amp;"-"&amp;COUNTIF(I5:I29,"OTL")</f>
        <v>11-3-1-0</v>
      </c>
      <c r="E2" s="255"/>
      <c r="F2" s="255"/>
      <c r="G2" s="256"/>
      <c r="H2" s="381"/>
      <c r="I2" s="365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365"/>
    </row>
    <row r="4">
      <c r="A4" s="263"/>
      <c r="B4" s="264"/>
      <c r="C4" s="265"/>
      <c r="D4" s="266"/>
      <c r="E4" s="267"/>
      <c r="F4" s="267"/>
      <c r="G4" s="268"/>
      <c r="H4" s="381"/>
      <c r="I4" s="366" t="s">
        <v>4</v>
      </c>
    </row>
    <row r="5">
      <c r="A5" s="332" t="s">
        <v>422</v>
      </c>
      <c r="B5" s="2"/>
      <c r="C5" s="2"/>
      <c r="D5" s="2"/>
      <c r="E5" s="2"/>
      <c r="F5" s="2"/>
      <c r="G5" s="4"/>
      <c r="H5" s="382"/>
      <c r="I5" s="365"/>
    </row>
    <row r="6">
      <c r="A6" s="272"/>
      <c r="B6" s="11"/>
      <c r="C6" s="11"/>
      <c r="D6" s="11"/>
      <c r="E6" s="11"/>
      <c r="F6" s="11"/>
      <c r="G6" s="12"/>
      <c r="H6" s="382"/>
      <c r="I6" s="36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365"/>
    </row>
    <row r="8">
      <c r="A8" s="409" t="s">
        <v>259</v>
      </c>
      <c r="B8" s="410">
        <v>29.0</v>
      </c>
      <c r="C8" s="411" t="s">
        <v>374</v>
      </c>
      <c r="D8" s="410" t="s">
        <v>386</v>
      </c>
      <c r="E8" s="411">
        <v>4.0</v>
      </c>
      <c r="F8" s="411">
        <v>3.0</v>
      </c>
      <c r="G8" s="412" t="s">
        <v>66</v>
      </c>
      <c r="H8" s="383"/>
      <c r="I8" s="13"/>
    </row>
    <row r="9">
      <c r="A9" s="413" t="s">
        <v>263</v>
      </c>
      <c r="B9" s="414">
        <v>11.0</v>
      </c>
      <c r="C9" s="415" t="s">
        <v>332</v>
      </c>
      <c r="D9" s="414" t="s">
        <v>14</v>
      </c>
      <c r="E9" s="415">
        <v>5.0</v>
      </c>
      <c r="F9" s="415">
        <v>6.0</v>
      </c>
      <c r="G9" s="416" t="s">
        <v>68</v>
      </c>
      <c r="H9" s="381"/>
      <c r="I9" s="365"/>
    </row>
    <row r="10">
      <c r="A10" s="346" t="s">
        <v>16</v>
      </c>
      <c r="B10" s="349">
        <v>14.0</v>
      </c>
      <c r="C10" s="348" t="s">
        <v>423</v>
      </c>
      <c r="D10" s="349" t="s">
        <v>406</v>
      </c>
      <c r="E10" s="348">
        <v>6.0</v>
      </c>
      <c r="F10" s="348">
        <v>3.0</v>
      </c>
      <c r="G10" s="350" t="s">
        <v>66</v>
      </c>
      <c r="H10" s="383"/>
      <c r="I10" s="349" t="s">
        <v>66</v>
      </c>
    </row>
    <row r="11">
      <c r="A11" s="346" t="s">
        <v>16</v>
      </c>
      <c r="B11" s="349">
        <v>20.0</v>
      </c>
      <c r="C11" s="348" t="s">
        <v>360</v>
      </c>
      <c r="D11" s="349" t="s">
        <v>14</v>
      </c>
      <c r="E11" s="348">
        <v>2.0</v>
      </c>
      <c r="F11" s="348">
        <v>0.0</v>
      </c>
      <c r="G11" s="350" t="s">
        <v>66</v>
      </c>
      <c r="H11" s="383"/>
      <c r="I11" s="349" t="s">
        <v>66</v>
      </c>
    </row>
    <row r="12">
      <c r="A12" s="346" t="s">
        <v>16</v>
      </c>
      <c r="B12" s="349">
        <v>21.0</v>
      </c>
      <c r="C12" s="348" t="s">
        <v>229</v>
      </c>
      <c r="D12" s="349" t="s">
        <v>357</v>
      </c>
      <c r="E12" s="348">
        <v>8.0</v>
      </c>
      <c r="F12" s="348">
        <v>6.0</v>
      </c>
      <c r="G12" s="350" t="s">
        <v>66</v>
      </c>
      <c r="H12" s="383"/>
      <c r="I12" s="349" t="s">
        <v>66</v>
      </c>
    </row>
    <row r="13">
      <c r="A13" s="346" t="s">
        <v>16</v>
      </c>
      <c r="B13" s="349">
        <v>25.0</v>
      </c>
      <c r="C13" s="348" t="s">
        <v>374</v>
      </c>
      <c r="D13" s="349" t="s">
        <v>14</v>
      </c>
      <c r="E13" s="348">
        <v>4.0</v>
      </c>
      <c r="F13" s="348">
        <v>3.0</v>
      </c>
      <c r="G13" s="350" t="s">
        <v>66</v>
      </c>
      <c r="H13" s="383"/>
      <c r="I13" s="349" t="s">
        <v>66</v>
      </c>
    </row>
    <row r="14">
      <c r="A14" s="346" t="s">
        <v>16</v>
      </c>
      <c r="B14" s="349">
        <v>27.0</v>
      </c>
      <c r="C14" s="348" t="s">
        <v>403</v>
      </c>
      <c r="D14" s="349" t="s">
        <v>14</v>
      </c>
      <c r="E14" s="348" t="s">
        <v>188</v>
      </c>
      <c r="F14" s="15"/>
      <c r="G14" s="350" t="s">
        <v>82</v>
      </c>
      <c r="H14" s="383"/>
      <c r="I14" s="349" t="s">
        <v>82</v>
      </c>
    </row>
    <row r="15">
      <c r="A15" s="346" t="s">
        <v>25</v>
      </c>
      <c r="B15" s="349">
        <v>1.0</v>
      </c>
      <c r="C15" s="348" t="s">
        <v>342</v>
      </c>
      <c r="D15" s="349" t="s">
        <v>343</v>
      </c>
      <c r="E15" s="348">
        <v>7.0</v>
      </c>
      <c r="F15" s="348">
        <v>3.0</v>
      </c>
      <c r="G15" s="350" t="s">
        <v>66</v>
      </c>
      <c r="H15" s="383"/>
      <c r="I15" s="349" t="s">
        <v>66</v>
      </c>
    </row>
    <row r="16">
      <c r="A16" s="346" t="s">
        <v>25</v>
      </c>
      <c r="B16" s="349">
        <v>4.0</v>
      </c>
      <c r="C16" s="348" t="s">
        <v>413</v>
      </c>
      <c r="D16" s="349" t="s">
        <v>320</v>
      </c>
      <c r="E16" s="348">
        <v>5.0</v>
      </c>
      <c r="F16" s="348">
        <v>2.0</v>
      </c>
      <c r="G16" s="350" t="s">
        <v>66</v>
      </c>
      <c r="H16" s="383"/>
      <c r="I16" s="349" t="s">
        <v>66</v>
      </c>
    </row>
    <row r="17">
      <c r="A17" s="346" t="s">
        <v>25</v>
      </c>
      <c r="B17" s="349">
        <v>10.0</v>
      </c>
      <c r="C17" s="348" t="s">
        <v>345</v>
      </c>
      <c r="D17" s="349" t="s">
        <v>14</v>
      </c>
      <c r="E17" s="348">
        <v>8.0</v>
      </c>
      <c r="F17" s="348">
        <v>1.0</v>
      </c>
      <c r="G17" s="350" t="s">
        <v>66</v>
      </c>
      <c r="H17" s="383"/>
      <c r="I17" s="349" t="s">
        <v>66</v>
      </c>
    </row>
    <row r="18">
      <c r="A18" s="346" t="s">
        <v>25</v>
      </c>
      <c r="B18" s="349">
        <v>12.0</v>
      </c>
      <c r="C18" s="348" t="s">
        <v>356</v>
      </c>
      <c r="D18" s="349" t="s">
        <v>341</v>
      </c>
      <c r="E18" s="348">
        <v>5.0</v>
      </c>
      <c r="F18" s="348">
        <v>6.0</v>
      </c>
      <c r="G18" s="350" t="s">
        <v>68</v>
      </c>
      <c r="H18" s="383"/>
      <c r="I18" s="349" t="s">
        <v>68</v>
      </c>
    </row>
    <row r="19">
      <c r="A19" s="413" t="s">
        <v>267</v>
      </c>
      <c r="B19" s="414">
        <v>17.0</v>
      </c>
      <c r="C19" s="415" t="s">
        <v>424</v>
      </c>
      <c r="D19" s="414" t="s">
        <v>425</v>
      </c>
      <c r="E19" s="415">
        <v>3.0</v>
      </c>
      <c r="F19" s="415">
        <v>4.0</v>
      </c>
      <c r="G19" s="416" t="s">
        <v>68</v>
      </c>
      <c r="H19" s="383"/>
      <c r="I19" s="13"/>
    </row>
    <row r="20">
      <c r="A20" s="413" t="s">
        <v>267</v>
      </c>
      <c r="B20" s="414">
        <v>18.0</v>
      </c>
      <c r="C20" s="415" t="s">
        <v>426</v>
      </c>
      <c r="D20" s="414" t="s">
        <v>425</v>
      </c>
      <c r="E20" s="415">
        <v>7.0</v>
      </c>
      <c r="F20" s="415">
        <v>2.0</v>
      </c>
      <c r="G20" s="416" t="s">
        <v>66</v>
      </c>
      <c r="H20" s="383"/>
      <c r="I20" s="13"/>
    </row>
    <row r="21">
      <c r="A21" s="346" t="s">
        <v>34</v>
      </c>
      <c r="B21" s="349">
        <v>1.0</v>
      </c>
      <c r="C21" s="348" t="s">
        <v>427</v>
      </c>
      <c r="D21" s="349" t="s">
        <v>14</v>
      </c>
      <c r="E21" s="348">
        <v>6.0</v>
      </c>
      <c r="F21" s="348">
        <v>7.0</v>
      </c>
      <c r="G21" s="350" t="s">
        <v>68</v>
      </c>
      <c r="H21" s="383"/>
      <c r="I21" s="349" t="s">
        <v>68</v>
      </c>
    </row>
    <row r="22">
      <c r="A22" s="346" t="s">
        <v>39</v>
      </c>
      <c r="B22" s="402">
        <v>19.0</v>
      </c>
      <c r="C22" s="348" t="s">
        <v>336</v>
      </c>
      <c r="D22" s="349" t="s">
        <v>14</v>
      </c>
      <c r="E22" s="348">
        <v>8.0</v>
      </c>
      <c r="F22" s="348">
        <v>3.0</v>
      </c>
      <c r="G22" s="350" t="s">
        <v>66</v>
      </c>
      <c r="H22" s="383"/>
      <c r="I22" s="349" t="s">
        <v>66</v>
      </c>
    </row>
    <row r="23">
      <c r="A23" s="346" t="s">
        <v>39</v>
      </c>
      <c r="B23" s="402">
        <v>26.0</v>
      </c>
      <c r="C23" s="348" t="s">
        <v>351</v>
      </c>
      <c r="D23" s="349" t="s">
        <v>14</v>
      </c>
      <c r="E23" s="348">
        <v>4.0</v>
      </c>
      <c r="F23" s="348">
        <v>2.0</v>
      </c>
      <c r="G23" s="350" t="s">
        <v>66</v>
      </c>
      <c r="H23" s="383"/>
      <c r="I23" s="349" t="s">
        <v>66</v>
      </c>
    </row>
    <row r="24">
      <c r="A24" s="346" t="s">
        <v>39</v>
      </c>
      <c r="B24" s="402">
        <v>27.0</v>
      </c>
      <c r="C24" s="348" t="s">
        <v>405</v>
      </c>
      <c r="D24" s="349" t="s">
        <v>406</v>
      </c>
      <c r="E24" s="348">
        <v>3.0</v>
      </c>
      <c r="F24" s="348">
        <v>6.0</v>
      </c>
      <c r="G24" s="350" t="s">
        <v>68</v>
      </c>
      <c r="H24" s="383"/>
      <c r="I24" s="349" t="s">
        <v>68</v>
      </c>
    </row>
    <row r="25">
      <c r="A25" s="346" t="s">
        <v>43</v>
      </c>
      <c r="B25" s="349">
        <v>2.0</v>
      </c>
      <c r="C25" s="348" t="s">
        <v>266</v>
      </c>
      <c r="D25" s="349" t="s">
        <v>386</v>
      </c>
      <c r="E25" s="348">
        <v>4.0</v>
      </c>
      <c r="F25" s="348">
        <v>3.0</v>
      </c>
      <c r="G25" s="350" t="s">
        <v>66</v>
      </c>
      <c r="H25" s="383"/>
      <c r="I25" s="349" t="s">
        <v>66</v>
      </c>
    </row>
    <row r="26">
      <c r="A26" s="346" t="s">
        <v>43</v>
      </c>
      <c r="B26" s="349">
        <v>3.0</v>
      </c>
      <c r="C26" s="348" t="s">
        <v>168</v>
      </c>
      <c r="D26" s="349" t="s">
        <v>123</v>
      </c>
      <c r="E26" s="348">
        <v>4.0</v>
      </c>
      <c r="F26" s="348">
        <v>3.0</v>
      </c>
      <c r="G26" s="350" t="s">
        <v>66</v>
      </c>
      <c r="H26" s="383"/>
      <c r="I26" s="349" t="s">
        <v>66</v>
      </c>
    </row>
    <row r="27">
      <c r="A27" s="389" t="s">
        <v>43</v>
      </c>
      <c r="B27" s="361">
        <v>9.0</v>
      </c>
      <c r="C27" s="362" t="s">
        <v>330</v>
      </c>
      <c r="D27" s="361" t="s">
        <v>14</v>
      </c>
      <c r="E27" s="420"/>
      <c r="F27" s="420"/>
      <c r="G27" s="421"/>
      <c r="H27" s="381"/>
      <c r="I27" s="365"/>
    </row>
    <row r="28">
      <c r="A28" s="263"/>
      <c r="B28" s="264"/>
      <c r="C28" s="264"/>
      <c r="D28" s="267"/>
      <c r="E28" s="267"/>
      <c r="F28" s="267"/>
      <c r="G28" s="268"/>
      <c r="H28" s="381"/>
      <c r="I28" s="365"/>
    </row>
    <row r="29" ht="18.0" customHeight="1">
      <c r="A29" s="318" t="s">
        <v>392</v>
      </c>
      <c r="B29" s="61"/>
      <c r="C29" s="61"/>
      <c r="D29" s="319" t="s">
        <v>282</v>
      </c>
      <c r="E29" s="320">
        <f t="shared" ref="E29:F29" si="1">SUM(E8:E27)</f>
        <v>93</v>
      </c>
      <c r="F29" s="320">
        <f t="shared" si="1"/>
        <v>63</v>
      </c>
      <c r="G29" s="321"/>
      <c r="H29" s="381"/>
      <c r="I29" s="365"/>
    </row>
  </sheetData>
  <mergeCells count="2">
    <mergeCell ref="A5:G6"/>
    <mergeCell ref="A29:C29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247"/>
      <c r="B1" s="248"/>
      <c r="C1" s="249" t="s">
        <v>0</v>
      </c>
      <c r="D1" s="3" t="str">
        <f>COUNTIF(G4:G37,"W")&amp;"-"&amp;COUNTIF(G4:G37,"L")&amp;"-"&amp;COUNTIF(G4:G37,"T")&amp;"-"&amp;COUNTIF(G4:G37,"OTL")</f>
        <v>21-4-0-0</v>
      </c>
      <c r="E1" s="250"/>
      <c r="F1" s="250"/>
      <c r="G1" s="251"/>
      <c r="H1" s="381"/>
      <c r="I1" s="364"/>
    </row>
    <row r="2">
      <c r="A2" s="253"/>
      <c r="B2" s="254"/>
      <c r="C2" s="200" t="s">
        <v>1</v>
      </c>
      <c r="D2" s="8" t="str">
        <f>COUNTIF(I4:I37,"W")&amp;"-"&amp;COUNTIF(I4:I37,"L")&amp;"-"&amp;COUNTIF(I4:I37,"T")&amp;"-"&amp;COUNTIF(I4:I37,"OTL")</f>
        <v>17-2-0-0</v>
      </c>
      <c r="E2" s="255"/>
      <c r="F2" s="255"/>
      <c r="G2" s="256"/>
      <c r="H2" s="381"/>
      <c r="I2" s="365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365"/>
    </row>
    <row r="4">
      <c r="A4" s="422"/>
      <c r="B4" s="264"/>
      <c r="C4" s="265"/>
      <c r="D4" s="266"/>
      <c r="E4" s="267"/>
      <c r="F4" s="267"/>
      <c r="G4" s="268"/>
      <c r="H4" s="381"/>
      <c r="I4" s="365"/>
    </row>
    <row r="5">
      <c r="A5" s="332" t="s">
        <v>428</v>
      </c>
      <c r="B5" s="2"/>
      <c r="C5" s="2"/>
      <c r="D5" s="2"/>
      <c r="E5" s="2"/>
      <c r="F5" s="2"/>
      <c r="G5" s="4"/>
      <c r="H5" s="382"/>
      <c r="I5" s="365"/>
    </row>
    <row r="6">
      <c r="A6" s="272"/>
      <c r="B6" s="11"/>
      <c r="C6" s="11"/>
      <c r="D6" s="11"/>
      <c r="E6" s="11"/>
      <c r="F6" s="11"/>
      <c r="G6" s="12"/>
      <c r="H6" s="382"/>
      <c r="I6" s="36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365"/>
    </row>
    <row r="8">
      <c r="A8" s="409" t="s">
        <v>263</v>
      </c>
      <c r="B8" s="410">
        <v>7.0</v>
      </c>
      <c r="C8" s="411" t="s">
        <v>415</v>
      </c>
      <c r="D8" s="410" t="s">
        <v>14</v>
      </c>
      <c r="E8" s="411">
        <v>11.0</v>
      </c>
      <c r="F8" s="411">
        <v>1.0</v>
      </c>
      <c r="G8" s="412" t="s">
        <v>66</v>
      </c>
      <c r="H8" s="381"/>
      <c r="I8" s="365"/>
    </row>
    <row r="9">
      <c r="A9" s="346" t="s">
        <v>16</v>
      </c>
      <c r="B9" s="349">
        <v>12.0</v>
      </c>
      <c r="C9" s="348" t="s">
        <v>336</v>
      </c>
      <c r="D9" s="349" t="s">
        <v>14</v>
      </c>
      <c r="E9" s="348">
        <v>4.0</v>
      </c>
      <c r="F9" s="348">
        <v>1.0</v>
      </c>
      <c r="G9" s="350" t="s">
        <v>66</v>
      </c>
      <c r="H9" s="423"/>
      <c r="I9" s="380" t="s">
        <v>66</v>
      </c>
    </row>
    <row r="10">
      <c r="A10" s="346" t="s">
        <v>16</v>
      </c>
      <c r="B10" s="349">
        <v>15.0</v>
      </c>
      <c r="C10" s="348" t="s">
        <v>429</v>
      </c>
      <c r="D10" s="349" t="s">
        <v>420</v>
      </c>
      <c r="E10" s="348">
        <v>5.0</v>
      </c>
      <c r="F10" s="348">
        <v>2.0</v>
      </c>
      <c r="G10" s="350" t="s">
        <v>66</v>
      </c>
      <c r="H10" s="423"/>
      <c r="I10" s="380" t="s">
        <v>66</v>
      </c>
    </row>
    <row r="11">
      <c r="A11" s="346" t="s">
        <v>16</v>
      </c>
      <c r="B11" s="349">
        <v>21.0</v>
      </c>
      <c r="C11" s="348" t="s">
        <v>354</v>
      </c>
      <c r="D11" s="349" t="s">
        <v>14</v>
      </c>
      <c r="E11" s="348">
        <v>10.0</v>
      </c>
      <c r="F11" s="348">
        <v>0.0</v>
      </c>
      <c r="G11" s="350" t="s">
        <v>66</v>
      </c>
      <c r="H11" s="383"/>
      <c r="I11" s="349" t="s">
        <v>66</v>
      </c>
    </row>
    <row r="12">
      <c r="A12" s="346" t="s">
        <v>16</v>
      </c>
      <c r="B12" s="349">
        <v>22.0</v>
      </c>
      <c r="C12" s="348" t="s">
        <v>430</v>
      </c>
      <c r="D12" s="349" t="s">
        <v>357</v>
      </c>
      <c r="E12" s="348">
        <v>1.0</v>
      </c>
      <c r="F12" s="348">
        <v>2.0</v>
      </c>
      <c r="G12" s="350" t="s">
        <v>68</v>
      </c>
      <c r="H12" s="383"/>
      <c r="I12" s="349" t="s">
        <v>68</v>
      </c>
    </row>
    <row r="13">
      <c r="A13" s="346" t="s">
        <v>16</v>
      </c>
      <c r="B13" s="349">
        <v>26.0</v>
      </c>
      <c r="C13" s="348" t="s">
        <v>431</v>
      </c>
      <c r="D13" s="349" t="s">
        <v>14</v>
      </c>
      <c r="E13" s="348">
        <v>4.0</v>
      </c>
      <c r="F13" s="348">
        <v>3.0</v>
      </c>
      <c r="G13" s="350" t="s">
        <v>66</v>
      </c>
      <c r="H13" s="383"/>
      <c r="I13" s="349" t="s">
        <v>66</v>
      </c>
    </row>
    <row r="14">
      <c r="A14" s="346" t="s">
        <v>16</v>
      </c>
      <c r="B14" s="349">
        <v>28.0</v>
      </c>
      <c r="C14" s="348" t="s">
        <v>415</v>
      </c>
      <c r="D14" s="349" t="s">
        <v>14</v>
      </c>
      <c r="E14" s="348">
        <v>10.0</v>
      </c>
      <c r="F14" s="348">
        <v>0.0</v>
      </c>
      <c r="G14" s="350" t="s">
        <v>66</v>
      </c>
      <c r="H14" s="383"/>
      <c r="I14" s="349" t="s">
        <v>66</v>
      </c>
    </row>
    <row r="15">
      <c r="A15" s="413" t="s">
        <v>267</v>
      </c>
      <c r="B15" s="414">
        <v>4.0</v>
      </c>
      <c r="C15" s="415" t="s">
        <v>432</v>
      </c>
      <c r="D15" s="414" t="s">
        <v>14</v>
      </c>
      <c r="E15" s="415">
        <v>8.0</v>
      </c>
      <c r="F15" s="415">
        <v>0.0</v>
      </c>
      <c r="G15" s="416" t="s">
        <v>66</v>
      </c>
      <c r="H15" s="381"/>
      <c r="I15" s="365"/>
    </row>
    <row r="16">
      <c r="A16" s="346" t="s">
        <v>25</v>
      </c>
      <c r="B16" s="349">
        <v>5.0</v>
      </c>
      <c r="C16" s="348" t="s">
        <v>433</v>
      </c>
      <c r="D16" s="349" t="s">
        <v>123</v>
      </c>
      <c r="E16" s="348">
        <v>5.0</v>
      </c>
      <c r="F16" s="348">
        <v>4.0</v>
      </c>
      <c r="G16" s="350" t="s">
        <v>66</v>
      </c>
      <c r="H16" s="383"/>
      <c r="I16" s="349" t="s">
        <v>66</v>
      </c>
    </row>
    <row r="17">
      <c r="A17" s="346" t="s">
        <v>25</v>
      </c>
      <c r="B17" s="349">
        <v>11.0</v>
      </c>
      <c r="C17" s="348" t="s">
        <v>434</v>
      </c>
      <c r="D17" s="349" t="s">
        <v>14</v>
      </c>
      <c r="E17" s="348">
        <v>8.0</v>
      </c>
      <c r="F17" s="348">
        <v>0.0</v>
      </c>
      <c r="G17" s="350" t="s">
        <v>66</v>
      </c>
      <c r="H17" s="383"/>
      <c r="I17" s="349" t="s">
        <v>66</v>
      </c>
    </row>
    <row r="18">
      <c r="A18" s="346" t="s">
        <v>25</v>
      </c>
      <c r="B18" s="349">
        <v>13.0</v>
      </c>
      <c r="C18" s="348" t="s">
        <v>356</v>
      </c>
      <c r="D18" s="349" t="s">
        <v>341</v>
      </c>
      <c r="E18" s="348">
        <v>3.0</v>
      </c>
      <c r="F18" s="348">
        <v>2.0</v>
      </c>
      <c r="G18" s="350" t="s">
        <v>66</v>
      </c>
      <c r="H18" s="383"/>
      <c r="I18" s="349" t="s">
        <v>66</v>
      </c>
    </row>
    <row r="19">
      <c r="A19" s="346" t="s">
        <v>25</v>
      </c>
      <c r="B19" s="349">
        <v>18.0</v>
      </c>
      <c r="C19" s="348" t="s">
        <v>435</v>
      </c>
      <c r="D19" s="349" t="s">
        <v>14</v>
      </c>
      <c r="E19" s="348">
        <v>6.0</v>
      </c>
      <c r="F19" s="348">
        <v>4.0</v>
      </c>
      <c r="G19" s="350" t="s">
        <v>66</v>
      </c>
      <c r="H19" s="383"/>
      <c r="I19" s="349" t="s">
        <v>66</v>
      </c>
    </row>
    <row r="20">
      <c r="A20" s="346" t="s">
        <v>25</v>
      </c>
      <c r="B20" s="349">
        <v>30.0</v>
      </c>
      <c r="C20" s="348" t="s">
        <v>342</v>
      </c>
      <c r="D20" s="349" t="s">
        <v>436</v>
      </c>
      <c r="E20" s="348">
        <v>7.0</v>
      </c>
      <c r="F20" s="348">
        <v>1.0</v>
      </c>
      <c r="G20" s="350" t="s">
        <v>66</v>
      </c>
      <c r="H20" s="383"/>
      <c r="I20" s="349" t="s">
        <v>66</v>
      </c>
    </row>
    <row r="21">
      <c r="A21" s="346" t="s">
        <v>34</v>
      </c>
      <c r="B21" s="349">
        <v>2.0</v>
      </c>
      <c r="C21" s="348" t="s">
        <v>266</v>
      </c>
      <c r="D21" s="349" t="s">
        <v>386</v>
      </c>
      <c r="E21" s="348">
        <v>10.0</v>
      </c>
      <c r="F21" s="348">
        <v>1.0</v>
      </c>
      <c r="G21" s="350" t="s">
        <v>66</v>
      </c>
      <c r="H21" s="383"/>
      <c r="I21" s="349" t="s">
        <v>66</v>
      </c>
    </row>
    <row r="22">
      <c r="A22" s="413" t="s">
        <v>317</v>
      </c>
      <c r="B22" s="414">
        <v>10.0</v>
      </c>
      <c r="C22" s="415" t="s">
        <v>437</v>
      </c>
      <c r="D22" s="414" t="s">
        <v>438</v>
      </c>
      <c r="E22" s="415">
        <v>1.0</v>
      </c>
      <c r="F22" s="415">
        <v>2.0</v>
      </c>
      <c r="G22" s="416" t="s">
        <v>68</v>
      </c>
      <c r="H22" s="381"/>
      <c r="I22" s="365"/>
    </row>
    <row r="23">
      <c r="A23" s="346" t="s">
        <v>34</v>
      </c>
      <c r="B23" s="349">
        <v>11.0</v>
      </c>
      <c r="C23" s="348" t="s">
        <v>353</v>
      </c>
      <c r="D23" s="349" t="s">
        <v>439</v>
      </c>
      <c r="E23" s="348">
        <v>5.0</v>
      </c>
      <c r="F23" s="348">
        <v>1.0</v>
      </c>
      <c r="G23" s="350" t="s">
        <v>66</v>
      </c>
      <c r="H23" s="383"/>
      <c r="I23" s="349" t="s">
        <v>66</v>
      </c>
    </row>
    <row r="24">
      <c r="A24" s="346" t="s">
        <v>39</v>
      </c>
      <c r="B24" s="349">
        <v>20.0</v>
      </c>
      <c r="C24" s="348" t="s">
        <v>440</v>
      </c>
      <c r="D24" s="349" t="s">
        <v>14</v>
      </c>
      <c r="E24" s="348">
        <v>7.0</v>
      </c>
      <c r="F24" s="348">
        <v>0.0</v>
      </c>
      <c r="G24" s="350" t="s">
        <v>66</v>
      </c>
      <c r="H24" s="383"/>
      <c r="I24" s="349" t="s">
        <v>66</v>
      </c>
    </row>
    <row r="25">
      <c r="A25" s="413" t="s">
        <v>272</v>
      </c>
      <c r="B25" s="414">
        <v>21.0</v>
      </c>
      <c r="C25" s="415" t="s">
        <v>441</v>
      </c>
      <c r="D25" s="414" t="s">
        <v>442</v>
      </c>
      <c r="E25" s="415">
        <v>4.0</v>
      </c>
      <c r="F25" s="415">
        <v>3.0</v>
      </c>
      <c r="G25" s="416" t="s">
        <v>66</v>
      </c>
      <c r="H25" s="381"/>
      <c r="I25" s="365"/>
    </row>
    <row r="26">
      <c r="A26" s="413" t="s">
        <v>272</v>
      </c>
      <c r="B26" s="414">
        <v>27.0</v>
      </c>
      <c r="C26" s="415" t="s">
        <v>443</v>
      </c>
      <c r="D26" s="414" t="s">
        <v>14</v>
      </c>
      <c r="E26" s="415">
        <v>9.0</v>
      </c>
      <c r="F26" s="415">
        <v>3.0</v>
      </c>
      <c r="G26" s="416" t="s">
        <v>66</v>
      </c>
      <c r="H26" s="381"/>
      <c r="I26" s="365"/>
    </row>
    <row r="27">
      <c r="A27" s="346" t="s">
        <v>43</v>
      </c>
      <c r="B27" s="349">
        <v>3.0</v>
      </c>
      <c r="C27" s="348" t="s">
        <v>330</v>
      </c>
      <c r="D27" s="349" t="s">
        <v>14</v>
      </c>
      <c r="E27" s="348">
        <v>5.0</v>
      </c>
      <c r="F27" s="348">
        <v>4.0</v>
      </c>
      <c r="G27" s="350" t="s">
        <v>66</v>
      </c>
      <c r="H27" s="383"/>
      <c r="I27" s="349" t="s">
        <v>66</v>
      </c>
    </row>
    <row r="28">
      <c r="A28" s="346" t="s">
        <v>43</v>
      </c>
      <c r="B28" s="349">
        <v>4.0</v>
      </c>
      <c r="C28" s="348" t="s">
        <v>405</v>
      </c>
      <c r="D28" s="349" t="s">
        <v>406</v>
      </c>
      <c r="E28" s="348">
        <v>1.0</v>
      </c>
      <c r="F28" s="348">
        <v>5.0</v>
      </c>
      <c r="G28" s="350" t="s">
        <v>68</v>
      </c>
      <c r="H28" s="383"/>
      <c r="I28" s="349" t="s">
        <v>68</v>
      </c>
    </row>
    <row r="29">
      <c r="A29" s="413" t="s">
        <v>346</v>
      </c>
      <c r="B29" s="414">
        <v>10.0</v>
      </c>
      <c r="C29" s="415" t="s">
        <v>444</v>
      </c>
      <c r="D29" s="414" t="s">
        <v>445</v>
      </c>
      <c r="E29" s="415">
        <v>1.0</v>
      </c>
      <c r="F29" s="415">
        <v>3.0</v>
      </c>
      <c r="G29" s="416" t="s">
        <v>68</v>
      </c>
      <c r="H29" s="381"/>
      <c r="I29" s="365"/>
    </row>
    <row r="30">
      <c r="A30" s="424" t="s">
        <v>346</v>
      </c>
      <c r="B30" s="425">
        <v>11.0</v>
      </c>
      <c r="C30" s="426" t="s">
        <v>446</v>
      </c>
      <c r="D30" s="425" t="s">
        <v>445</v>
      </c>
      <c r="E30" s="426" t="s">
        <v>93</v>
      </c>
      <c r="F30" s="11"/>
      <c r="G30" s="12"/>
      <c r="H30" s="381"/>
      <c r="I30" s="365"/>
    </row>
    <row r="31">
      <c r="A31" s="263"/>
      <c r="B31" s="264"/>
      <c r="C31" s="264"/>
      <c r="D31" s="267"/>
      <c r="E31" s="267"/>
      <c r="F31" s="267"/>
      <c r="G31" s="268"/>
      <c r="H31" s="381"/>
      <c r="I31" s="365"/>
    </row>
    <row r="32">
      <c r="A32" s="332" t="s">
        <v>447</v>
      </c>
      <c r="B32" s="2"/>
      <c r="C32" s="2"/>
      <c r="D32" s="2"/>
      <c r="E32" s="2"/>
      <c r="F32" s="2"/>
      <c r="G32" s="2"/>
      <c r="H32" s="382"/>
      <c r="I32" s="365"/>
    </row>
    <row r="33">
      <c r="A33" s="272"/>
      <c r="B33" s="11"/>
      <c r="C33" s="11"/>
      <c r="D33" s="11"/>
      <c r="E33" s="11"/>
      <c r="F33" s="11"/>
      <c r="G33" s="11"/>
      <c r="H33" s="382"/>
      <c r="I33" s="365"/>
    </row>
    <row r="34">
      <c r="A34" s="273" t="s">
        <v>256</v>
      </c>
      <c r="B34" s="264"/>
      <c r="C34" s="274" t="s">
        <v>257</v>
      </c>
      <c r="D34" s="274" t="s">
        <v>258</v>
      </c>
      <c r="E34" s="274" t="s">
        <v>7</v>
      </c>
      <c r="F34" s="274" t="s">
        <v>8</v>
      </c>
      <c r="G34" s="275" t="s">
        <v>204</v>
      </c>
      <c r="H34" s="381"/>
      <c r="I34" s="366" t="s">
        <v>4</v>
      </c>
    </row>
    <row r="35">
      <c r="A35" s="357" t="s">
        <v>43</v>
      </c>
      <c r="B35" s="407">
        <v>18.0</v>
      </c>
      <c r="C35" s="205" t="s">
        <v>338</v>
      </c>
      <c r="D35" s="358" t="s">
        <v>448</v>
      </c>
      <c r="E35" s="358">
        <v>4.0</v>
      </c>
      <c r="F35" s="358">
        <v>1.0</v>
      </c>
      <c r="G35" s="359" t="s">
        <v>66</v>
      </c>
      <c r="H35" s="383"/>
      <c r="I35" s="349" t="s">
        <v>66</v>
      </c>
    </row>
    <row r="36">
      <c r="A36" s="346" t="s">
        <v>43</v>
      </c>
      <c r="B36" s="402">
        <v>25.0</v>
      </c>
      <c r="C36" s="348" t="s">
        <v>335</v>
      </c>
      <c r="D36" s="349" t="s">
        <v>449</v>
      </c>
      <c r="E36" s="349">
        <v>8.0</v>
      </c>
      <c r="F36" s="349">
        <v>5.0</v>
      </c>
      <c r="G36" s="350" t="s">
        <v>66</v>
      </c>
      <c r="H36" s="383"/>
      <c r="I36" s="349" t="s">
        <v>66</v>
      </c>
    </row>
    <row r="37">
      <c r="A37" s="389" t="s">
        <v>43</v>
      </c>
      <c r="B37" s="408">
        <v>26.0</v>
      </c>
      <c r="C37" s="362" t="s">
        <v>405</v>
      </c>
      <c r="D37" s="361" t="s">
        <v>449</v>
      </c>
      <c r="E37" s="361">
        <v>3.0</v>
      </c>
      <c r="F37" s="361">
        <v>2.0</v>
      </c>
      <c r="G37" s="363" t="s">
        <v>66</v>
      </c>
      <c r="H37" s="383"/>
      <c r="I37" s="349" t="s">
        <v>66</v>
      </c>
    </row>
    <row r="38" ht="18.0" customHeight="1">
      <c r="A38" s="318" t="s">
        <v>392</v>
      </c>
      <c r="B38" s="61"/>
      <c r="C38" s="61"/>
      <c r="D38" s="319" t="s">
        <v>450</v>
      </c>
      <c r="E38" s="320">
        <f t="shared" ref="E38:F38" si="1">sum(E8:E37)</f>
        <v>140</v>
      </c>
      <c r="F38" s="320">
        <f t="shared" si="1"/>
        <v>50</v>
      </c>
      <c r="G38" s="427"/>
      <c r="H38" s="381"/>
      <c r="I38" s="365"/>
    </row>
  </sheetData>
  <mergeCells count="4">
    <mergeCell ref="A5:G6"/>
    <mergeCell ref="E30:G30"/>
    <mergeCell ref="A32:G33"/>
    <mergeCell ref="A38:C3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247"/>
      <c r="B1" s="248"/>
      <c r="C1" s="249" t="s">
        <v>0</v>
      </c>
      <c r="D1" s="3" t="str">
        <f>COUNTIF(G5:G34,"W")&amp;"-"&amp;COUNTIF(G5:G34,"L")&amp;"-"&amp;COUNTIF(G5:G34,"T")&amp;"-"&amp;COUNTIF(G5:G34,"OTL")</f>
        <v>16-7-0-2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COUNTIF(I5:I35,"W")&amp;"-"&amp;COUNTIF(I5:I35,"L")&amp;"-"&amp;COUNTIF(I5:I35,"T")&amp;"-"&amp;COUNTIF(I5:I35,"OTL")</f>
        <v>10-6-0-2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451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09" t="s">
        <v>263</v>
      </c>
      <c r="B8" s="410">
        <v>6.0</v>
      </c>
      <c r="C8" s="411" t="s">
        <v>342</v>
      </c>
      <c r="D8" s="410" t="s">
        <v>452</v>
      </c>
      <c r="E8" s="411">
        <v>4.0</v>
      </c>
      <c r="F8" s="411">
        <v>3.0</v>
      </c>
      <c r="G8" s="412" t="s">
        <v>66</v>
      </c>
      <c r="H8" s="383"/>
      <c r="I8" s="13"/>
    </row>
    <row r="9">
      <c r="A9" s="413" t="s">
        <v>263</v>
      </c>
      <c r="B9" s="414">
        <v>8.0</v>
      </c>
      <c r="C9" s="415" t="s">
        <v>415</v>
      </c>
      <c r="D9" s="414" t="s">
        <v>14</v>
      </c>
      <c r="E9" s="415">
        <v>5.0</v>
      </c>
      <c r="F9" s="415">
        <v>3.0</v>
      </c>
      <c r="G9" s="416" t="s">
        <v>66</v>
      </c>
      <c r="H9" s="381"/>
      <c r="I9" s="429"/>
    </row>
    <row r="10">
      <c r="A10" s="430" t="s">
        <v>16</v>
      </c>
      <c r="B10" s="42">
        <v>13.0</v>
      </c>
      <c r="C10" s="431" t="s">
        <v>374</v>
      </c>
      <c r="D10" s="42" t="s">
        <v>14</v>
      </c>
      <c r="E10" s="431">
        <v>10.0</v>
      </c>
      <c r="F10" s="431">
        <v>6.0</v>
      </c>
      <c r="G10" s="432" t="s">
        <v>66</v>
      </c>
      <c r="H10" s="383"/>
      <c r="I10" s="349" t="s">
        <v>66</v>
      </c>
    </row>
    <row r="11">
      <c r="A11" s="346" t="s">
        <v>16</v>
      </c>
      <c r="B11" s="349">
        <v>16.0</v>
      </c>
      <c r="C11" s="348" t="s">
        <v>405</v>
      </c>
      <c r="D11" s="349" t="s">
        <v>452</v>
      </c>
      <c r="E11" s="348">
        <v>2.0</v>
      </c>
      <c r="F11" s="348">
        <v>3.0</v>
      </c>
      <c r="G11" s="350" t="s">
        <v>68</v>
      </c>
      <c r="H11" s="383"/>
      <c r="I11" s="349" t="s">
        <v>68</v>
      </c>
    </row>
    <row r="12">
      <c r="A12" s="346" t="s">
        <v>16</v>
      </c>
      <c r="B12" s="349">
        <v>22.0</v>
      </c>
      <c r="C12" s="208" t="s">
        <v>338</v>
      </c>
      <c r="D12" s="349" t="s">
        <v>14</v>
      </c>
      <c r="E12" s="348">
        <v>3.0</v>
      </c>
      <c r="F12" s="348">
        <v>2.0</v>
      </c>
      <c r="G12" s="350" t="s">
        <v>66</v>
      </c>
      <c r="H12" s="383"/>
      <c r="I12" s="349" t="s">
        <v>66</v>
      </c>
    </row>
    <row r="13">
      <c r="A13" s="346" t="s">
        <v>16</v>
      </c>
      <c r="B13" s="349">
        <v>27.0</v>
      </c>
      <c r="C13" s="348" t="s">
        <v>360</v>
      </c>
      <c r="D13" s="349" t="s">
        <v>14</v>
      </c>
      <c r="E13" s="348">
        <v>9.0</v>
      </c>
      <c r="F13" s="348">
        <v>2.0</v>
      </c>
      <c r="G13" s="350" t="s">
        <v>66</v>
      </c>
      <c r="H13" s="383"/>
      <c r="I13" s="349" t="s">
        <v>66</v>
      </c>
    </row>
    <row r="14">
      <c r="A14" s="351" t="s">
        <v>263</v>
      </c>
      <c r="B14" s="354">
        <v>29.0</v>
      </c>
      <c r="C14" s="353" t="s">
        <v>453</v>
      </c>
      <c r="D14" s="354" t="s">
        <v>14</v>
      </c>
      <c r="E14" s="353">
        <v>3.0</v>
      </c>
      <c r="F14" s="353">
        <v>7.0</v>
      </c>
      <c r="G14" s="355" t="s">
        <v>68</v>
      </c>
      <c r="H14" s="383"/>
      <c r="I14" s="13"/>
    </row>
    <row r="15">
      <c r="A15" s="346" t="s">
        <v>16</v>
      </c>
      <c r="B15" s="349">
        <v>30.0</v>
      </c>
      <c r="C15" s="208" t="s">
        <v>433</v>
      </c>
      <c r="D15" s="349" t="s">
        <v>452</v>
      </c>
      <c r="E15" s="348">
        <v>4.0</v>
      </c>
      <c r="F15" s="348">
        <v>2.0</v>
      </c>
      <c r="G15" s="350" t="s">
        <v>66</v>
      </c>
      <c r="H15" s="383"/>
      <c r="I15" s="349" t="s">
        <v>66</v>
      </c>
    </row>
    <row r="16">
      <c r="A16" s="346" t="s">
        <v>25</v>
      </c>
      <c r="B16" s="349">
        <v>6.0</v>
      </c>
      <c r="C16" s="348" t="s">
        <v>168</v>
      </c>
      <c r="D16" s="349" t="s">
        <v>452</v>
      </c>
      <c r="E16" s="348">
        <v>2.0</v>
      </c>
      <c r="F16" s="348">
        <v>10.0</v>
      </c>
      <c r="G16" s="350" t="s">
        <v>68</v>
      </c>
      <c r="H16" s="383"/>
      <c r="I16" s="349" t="s">
        <v>68</v>
      </c>
    </row>
    <row r="17">
      <c r="A17" s="346" t="s">
        <v>25</v>
      </c>
      <c r="B17" s="349">
        <v>7.0</v>
      </c>
      <c r="C17" s="348" t="s">
        <v>161</v>
      </c>
      <c r="D17" s="349" t="s">
        <v>452</v>
      </c>
      <c r="E17" s="348">
        <v>1.0</v>
      </c>
      <c r="F17" s="348">
        <v>11.0</v>
      </c>
      <c r="G17" s="350" t="s">
        <v>68</v>
      </c>
      <c r="H17" s="383"/>
      <c r="I17" s="349" t="s">
        <v>68</v>
      </c>
    </row>
    <row r="18">
      <c r="A18" s="351" t="s">
        <v>267</v>
      </c>
      <c r="B18" s="354">
        <v>12.0</v>
      </c>
      <c r="C18" s="353" t="s">
        <v>336</v>
      </c>
      <c r="D18" s="354" t="s">
        <v>14</v>
      </c>
      <c r="E18" s="353">
        <v>7.0</v>
      </c>
      <c r="F18" s="353">
        <v>5.0</v>
      </c>
      <c r="G18" s="355" t="s">
        <v>66</v>
      </c>
      <c r="H18" s="383"/>
      <c r="I18" s="13"/>
    </row>
    <row r="19">
      <c r="A19" s="351" t="s">
        <v>267</v>
      </c>
      <c r="B19" s="354">
        <v>13.0</v>
      </c>
      <c r="C19" s="353" t="s">
        <v>454</v>
      </c>
      <c r="D19" s="354" t="s">
        <v>452</v>
      </c>
      <c r="E19" s="353">
        <v>6.0</v>
      </c>
      <c r="F19" s="353">
        <v>3.0</v>
      </c>
      <c r="G19" s="355" t="s">
        <v>66</v>
      </c>
      <c r="H19" s="383"/>
      <c r="I19" s="13"/>
    </row>
    <row r="20">
      <c r="A20" s="346" t="s">
        <v>25</v>
      </c>
      <c r="B20" s="349">
        <v>19.0</v>
      </c>
      <c r="C20" s="348" t="s">
        <v>330</v>
      </c>
      <c r="D20" s="349" t="s">
        <v>14</v>
      </c>
      <c r="E20" s="348">
        <v>5.0</v>
      </c>
      <c r="F20" s="348">
        <v>5.0</v>
      </c>
      <c r="G20" s="350" t="s">
        <v>72</v>
      </c>
      <c r="H20" s="383"/>
      <c r="I20" s="349" t="s">
        <v>72</v>
      </c>
    </row>
    <row r="21">
      <c r="A21" s="346" t="s">
        <v>34</v>
      </c>
      <c r="B21" s="402">
        <v>3.0</v>
      </c>
      <c r="C21" s="348" t="s">
        <v>403</v>
      </c>
      <c r="D21" s="349" t="s">
        <v>14</v>
      </c>
      <c r="E21" s="348">
        <v>1.0</v>
      </c>
      <c r="F21" s="348">
        <v>5.0</v>
      </c>
      <c r="G21" s="350" t="s">
        <v>68</v>
      </c>
      <c r="H21" s="383"/>
      <c r="I21" s="349" t="s">
        <v>68</v>
      </c>
    </row>
    <row r="22">
      <c r="A22" s="346" t="s">
        <v>34</v>
      </c>
      <c r="B22" s="402">
        <v>4.0</v>
      </c>
      <c r="C22" s="348" t="s">
        <v>423</v>
      </c>
      <c r="D22" s="349" t="s">
        <v>452</v>
      </c>
      <c r="E22" s="348">
        <v>18.0</v>
      </c>
      <c r="F22" s="348">
        <v>4.0</v>
      </c>
      <c r="G22" s="350" t="s">
        <v>66</v>
      </c>
      <c r="H22" s="383"/>
      <c r="I22" s="349" t="s">
        <v>66</v>
      </c>
    </row>
    <row r="23">
      <c r="A23" s="346" t="s">
        <v>34</v>
      </c>
      <c r="B23" s="402">
        <v>10.0</v>
      </c>
      <c r="C23" s="348" t="s">
        <v>415</v>
      </c>
      <c r="D23" s="349" t="s">
        <v>14</v>
      </c>
      <c r="E23" s="348">
        <v>5.0</v>
      </c>
      <c r="F23" s="348">
        <v>2.0</v>
      </c>
      <c r="G23" s="350" t="s">
        <v>66</v>
      </c>
      <c r="H23" s="383"/>
      <c r="I23" s="349" t="s">
        <v>66</v>
      </c>
    </row>
    <row r="24">
      <c r="A24" s="351" t="s">
        <v>272</v>
      </c>
      <c r="B24" s="433">
        <v>21.0</v>
      </c>
      <c r="C24" s="353" t="s">
        <v>351</v>
      </c>
      <c r="D24" s="354" t="s">
        <v>14</v>
      </c>
      <c r="E24" s="353">
        <v>11.0</v>
      </c>
      <c r="F24" s="353">
        <v>3.0</v>
      </c>
      <c r="G24" s="355" t="s">
        <v>66</v>
      </c>
      <c r="H24" s="383"/>
      <c r="I24" s="13"/>
    </row>
    <row r="25">
      <c r="A25" s="346" t="s">
        <v>39</v>
      </c>
      <c r="B25" s="402">
        <v>28.0</v>
      </c>
      <c r="C25" s="348" t="s">
        <v>155</v>
      </c>
      <c r="D25" s="349" t="s">
        <v>452</v>
      </c>
      <c r="E25" s="348">
        <v>5.0</v>
      </c>
      <c r="F25" s="348">
        <v>3.0</v>
      </c>
      <c r="G25" s="350" t="s">
        <v>66</v>
      </c>
      <c r="H25" s="383"/>
      <c r="I25" s="349" t="s">
        <v>66</v>
      </c>
    </row>
    <row r="26">
      <c r="A26" s="351" t="s">
        <v>346</v>
      </c>
      <c r="B26" s="433">
        <v>1.0</v>
      </c>
      <c r="C26" s="353" t="s">
        <v>229</v>
      </c>
      <c r="D26" s="354" t="s">
        <v>452</v>
      </c>
      <c r="E26" s="353">
        <v>11.0</v>
      </c>
      <c r="F26" s="353">
        <v>8.0</v>
      </c>
      <c r="G26" s="355" t="s">
        <v>66</v>
      </c>
      <c r="H26" s="383"/>
      <c r="I26" s="13"/>
    </row>
    <row r="27">
      <c r="A27" s="346" t="s">
        <v>43</v>
      </c>
      <c r="B27" s="402">
        <v>4.0</v>
      </c>
      <c r="C27" s="348" t="s">
        <v>335</v>
      </c>
      <c r="D27" s="349" t="s">
        <v>14</v>
      </c>
      <c r="E27" s="348">
        <v>2.0</v>
      </c>
      <c r="F27" s="348">
        <v>4.0</v>
      </c>
      <c r="G27" s="350" t="s">
        <v>68</v>
      </c>
      <c r="H27" s="383"/>
      <c r="I27" s="349" t="s">
        <v>68</v>
      </c>
    </row>
    <row r="28">
      <c r="A28" s="346" t="s">
        <v>43</v>
      </c>
      <c r="B28" s="402">
        <v>9.0</v>
      </c>
      <c r="C28" s="208" t="s">
        <v>235</v>
      </c>
      <c r="D28" s="349" t="s">
        <v>452</v>
      </c>
      <c r="E28" s="348">
        <v>2.0</v>
      </c>
      <c r="F28" s="348">
        <v>2.0</v>
      </c>
      <c r="G28" s="350" t="s">
        <v>72</v>
      </c>
      <c r="H28" s="383"/>
      <c r="I28" s="349" t="s">
        <v>72</v>
      </c>
    </row>
    <row r="29">
      <c r="A29" s="346" t="s">
        <v>43</v>
      </c>
      <c r="B29" s="402">
        <v>11.0</v>
      </c>
      <c r="C29" s="208" t="s">
        <v>455</v>
      </c>
      <c r="D29" s="349" t="s">
        <v>14</v>
      </c>
      <c r="E29" s="348">
        <v>7.0</v>
      </c>
      <c r="F29" s="348">
        <v>3.0</v>
      </c>
      <c r="G29" s="350" t="s">
        <v>66</v>
      </c>
      <c r="H29" s="383"/>
      <c r="I29" s="349" t="s">
        <v>66</v>
      </c>
    </row>
    <row r="30">
      <c r="A30" s="389" t="s">
        <v>43</v>
      </c>
      <c r="B30" s="361">
        <v>14.0</v>
      </c>
      <c r="C30" s="362" t="s">
        <v>413</v>
      </c>
      <c r="D30" s="361" t="s">
        <v>452</v>
      </c>
      <c r="E30" s="362">
        <v>4.0</v>
      </c>
      <c r="F30" s="362">
        <v>2.0</v>
      </c>
      <c r="G30" s="363" t="s">
        <v>66</v>
      </c>
      <c r="H30" s="383"/>
      <c r="I30" s="349" t="s">
        <v>66</v>
      </c>
    </row>
    <row r="31">
      <c r="A31" s="311"/>
      <c r="B31" s="324"/>
      <c r="C31" s="325"/>
      <c r="D31" s="324"/>
      <c r="E31" s="325"/>
      <c r="F31" s="325"/>
      <c r="G31" s="326"/>
      <c r="H31" s="383"/>
      <c r="I31" s="13"/>
    </row>
    <row r="32">
      <c r="A32" s="356" t="s">
        <v>456</v>
      </c>
      <c r="B32" s="11"/>
      <c r="C32" s="11"/>
      <c r="D32" s="11"/>
      <c r="E32" s="11"/>
      <c r="F32" s="11"/>
      <c r="G32" s="12"/>
      <c r="H32" s="391"/>
      <c r="I32" s="13"/>
    </row>
    <row r="33">
      <c r="A33" s="434" t="s">
        <v>43</v>
      </c>
      <c r="B33" s="435">
        <v>19.0</v>
      </c>
      <c r="C33" s="436" t="s">
        <v>457</v>
      </c>
      <c r="D33" s="437" t="s">
        <v>14</v>
      </c>
      <c r="E33" s="436">
        <v>7.0</v>
      </c>
      <c r="F33" s="436">
        <v>3.0</v>
      </c>
      <c r="G33" s="438" t="s">
        <v>66</v>
      </c>
      <c r="H33" s="439"/>
      <c r="I33" s="349" t="s">
        <v>66</v>
      </c>
    </row>
    <row r="34">
      <c r="A34" s="389" t="s">
        <v>43</v>
      </c>
      <c r="B34" s="408">
        <v>25.0</v>
      </c>
      <c r="C34" s="362" t="s">
        <v>405</v>
      </c>
      <c r="D34" s="361" t="s">
        <v>452</v>
      </c>
      <c r="E34" s="362">
        <v>3.0</v>
      </c>
      <c r="F34" s="362">
        <v>6.0</v>
      </c>
      <c r="G34" s="363" t="s">
        <v>68</v>
      </c>
      <c r="H34" s="383"/>
      <c r="I34" s="349" t="s">
        <v>68</v>
      </c>
    </row>
    <row r="35">
      <c r="A35" s="318" t="s">
        <v>392</v>
      </c>
      <c r="B35" s="61"/>
      <c r="C35" s="61"/>
      <c r="D35" s="319" t="s">
        <v>282</v>
      </c>
      <c r="E35" s="320">
        <f t="shared" ref="E35:F35" si="1">SUM(E8:E34)</f>
        <v>137</v>
      </c>
      <c r="F35" s="320">
        <f t="shared" si="1"/>
        <v>107</v>
      </c>
      <c r="G35" s="321"/>
      <c r="H35" s="381"/>
      <c r="I35" s="429"/>
    </row>
  </sheetData>
  <mergeCells count="3">
    <mergeCell ref="A5:G6"/>
    <mergeCell ref="A32:G32"/>
    <mergeCell ref="A35:C35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COUNTIF(G5:G33,"W")&amp;"-"&amp;COUNTIF(G5:G33,"L")&amp;"-"&amp;COUNTIF(G5:G33,"T")&amp;"-"&amp;COUNTIF(G5:G33,"OTL")</f>
        <v>13-9-2-0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COUNTIF(I5:I34,"W")&amp;"-"&amp;COUNTIF(I5:I34,"L")&amp;"-"&amp;COUNTIF(I5:I34,"T")&amp;"-"&amp;COUNTIF(I5:I34,"OTL")</f>
        <v>10-6-2-0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458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09" t="s">
        <v>263</v>
      </c>
      <c r="B8" s="410">
        <v>8.0</v>
      </c>
      <c r="C8" s="411" t="s">
        <v>342</v>
      </c>
      <c r="D8" s="410" t="s">
        <v>452</v>
      </c>
      <c r="E8" s="411">
        <v>3.0</v>
      </c>
      <c r="F8" s="411">
        <v>4.0</v>
      </c>
      <c r="G8" s="412" t="s">
        <v>68</v>
      </c>
      <c r="H8" s="383"/>
      <c r="I8" s="13"/>
    </row>
    <row r="9">
      <c r="A9" s="413" t="s">
        <v>263</v>
      </c>
      <c r="B9" s="414">
        <v>10.0</v>
      </c>
      <c r="C9" s="415" t="s">
        <v>336</v>
      </c>
      <c r="D9" s="414" t="s">
        <v>14</v>
      </c>
      <c r="E9" s="415">
        <v>10.0</v>
      </c>
      <c r="F9" s="415">
        <v>5.0</v>
      </c>
      <c r="G9" s="416" t="s">
        <v>66</v>
      </c>
      <c r="H9" s="381"/>
      <c r="I9" s="429"/>
    </row>
    <row r="10">
      <c r="A10" s="430" t="s">
        <v>16</v>
      </c>
      <c r="B10" s="42">
        <v>15.0</v>
      </c>
      <c r="C10" s="431" t="s">
        <v>332</v>
      </c>
      <c r="D10" s="42" t="s">
        <v>14</v>
      </c>
      <c r="E10" s="431">
        <v>9.0</v>
      </c>
      <c r="F10" s="431">
        <v>0.0</v>
      </c>
      <c r="G10" s="432" t="s">
        <v>66</v>
      </c>
      <c r="H10" s="383"/>
      <c r="I10" s="349" t="s">
        <v>66</v>
      </c>
    </row>
    <row r="11">
      <c r="A11" s="346" t="s">
        <v>16</v>
      </c>
      <c r="B11" s="349">
        <v>17.0</v>
      </c>
      <c r="C11" s="348" t="s">
        <v>345</v>
      </c>
      <c r="D11" s="349" t="s">
        <v>14</v>
      </c>
      <c r="E11" s="348">
        <v>6.0</v>
      </c>
      <c r="F11" s="348">
        <v>3.0</v>
      </c>
      <c r="G11" s="350" t="s">
        <v>66</v>
      </c>
      <c r="H11" s="383"/>
      <c r="I11" s="349" t="s">
        <v>66</v>
      </c>
    </row>
    <row r="12">
      <c r="A12" s="346" t="s">
        <v>16</v>
      </c>
      <c r="B12" s="349">
        <v>24.0</v>
      </c>
      <c r="C12" s="208" t="s">
        <v>433</v>
      </c>
      <c r="D12" s="349" t="s">
        <v>452</v>
      </c>
      <c r="E12" s="348">
        <v>8.0</v>
      </c>
      <c r="F12" s="348">
        <v>3.0</v>
      </c>
      <c r="G12" s="350" t="s">
        <v>66</v>
      </c>
      <c r="H12" s="383"/>
      <c r="I12" s="349" t="s">
        <v>66</v>
      </c>
    </row>
    <row r="13">
      <c r="A13" s="346" t="s">
        <v>16</v>
      </c>
      <c r="B13" s="349">
        <v>29.0</v>
      </c>
      <c r="C13" s="348" t="s">
        <v>359</v>
      </c>
      <c r="D13" s="349" t="s">
        <v>14</v>
      </c>
      <c r="E13" s="348">
        <v>1.0</v>
      </c>
      <c r="F13" s="348">
        <v>8.0</v>
      </c>
      <c r="G13" s="350" t="s">
        <v>68</v>
      </c>
      <c r="H13" s="383"/>
      <c r="I13" s="349" t="s">
        <v>68</v>
      </c>
    </row>
    <row r="14">
      <c r="A14" s="430" t="s">
        <v>25</v>
      </c>
      <c r="B14" s="42">
        <v>1.0</v>
      </c>
      <c r="C14" s="431" t="s">
        <v>161</v>
      </c>
      <c r="D14" s="42" t="s">
        <v>452</v>
      </c>
      <c r="E14" s="431">
        <v>3.0</v>
      </c>
      <c r="F14" s="431">
        <v>4.0</v>
      </c>
      <c r="G14" s="432" t="s">
        <v>68</v>
      </c>
      <c r="H14" s="383"/>
      <c r="I14" s="349" t="s">
        <v>68</v>
      </c>
    </row>
    <row r="15">
      <c r="A15" s="346" t="s">
        <v>25</v>
      </c>
      <c r="B15" s="349">
        <v>7.0</v>
      </c>
      <c r="C15" s="208" t="s">
        <v>338</v>
      </c>
      <c r="D15" s="349" t="s">
        <v>14</v>
      </c>
      <c r="E15" s="348">
        <v>3.0</v>
      </c>
      <c r="F15" s="348">
        <v>1.0</v>
      </c>
      <c r="G15" s="350" t="s">
        <v>66</v>
      </c>
      <c r="H15" s="383"/>
      <c r="I15" s="349" t="s">
        <v>66</v>
      </c>
    </row>
    <row r="16">
      <c r="A16" s="351" t="s">
        <v>267</v>
      </c>
      <c r="B16" s="354">
        <v>12.0</v>
      </c>
      <c r="C16" s="353" t="s">
        <v>459</v>
      </c>
      <c r="D16" s="354" t="s">
        <v>14</v>
      </c>
      <c r="E16" s="353">
        <v>6.0</v>
      </c>
      <c r="F16" s="353">
        <v>3.0</v>
      </c>
      <c r="G16" s="355" t="s">
        <v>66</v>
      </c>
      <c r="H16" s="383"/>
      <c r="I16" s="13"/>
    </row>
    <row r="17">
      <c r="A17" s="346" t="s">
        <v>25</v>
      </c>
      <c r="B17" s="349">
        <v>14.0</v>
      </c>
      <c r="C17" s="348" t="s">
        <v>403</v>
      </c>
      <c r="D17" s="349" t="s">
        <v>14</v>
      </c>
      <c r="E17" s="348">
        <v>3.0</v>
      </c>
      <c r="F17" s="348">
        <v>3.0</v>
      </c>
      <c r="G17" s="350" t="s">
        <v>82</v>
      </c>
      <c r="H17" s="383"/>
      <c r="I17" s="349" t="s">
        <v>82</v>
      </c>
    </row>
    <row r="18">
      <c r="A18" s="430" t="s">
        <v>25</v>
      </c>
      <c r="B18" s="42">
        <v>21.0</v>
      </c>
      <c r="C18" s="431" t="s">
        <v>330</v>
      </c>
      <c r="D18" s="42" t="s">
        <v>14</v>
      </c>
      <c r="E18" s="431">
        <v>2.0</v>
      </c>
      <c r="F18" s="431">
        <v>2.0</v>
      </c>
      <c r="G18" s="432" t="s">
        <v>82</v>
      </c>
      <c r="H18" s="383"/>
      <c r="I18" s="349" t="s">
        <v>82</v>
      </c>
    </row>
    <row r="19">
      <c r="A19" s="430" t="s">
        <v>25</v>
      </c>
      <c r="B19" s="42">
        <v>23.0</v>
      </c>
      <c r="C19" s="431" t="s">
        <v>356</v>
      </c>
      <c r="D19" s="42" t="s">
        <v>452</v>
      </c>
      <c r="E19" s="431">
        <v>4.0</v>
      </c>
      <c r="F19" s="431">
        <v>3.0</v>
      </c>
      <c r="G19" s="432" t="s">
        <v>66</v>
      </c>
      <c r="H19" s="383"/>
      <c r="I19" s="349" t="s">
        <v>66</v>
      </c>
    </row>
    <row r="20">
      <c r="A20" s="346" t="s">
        <v>34</v>
      </c>
      <c r="B20" s="349">
        <v>7.0</v>
      </c>
      <c r="C20" s="208" t="s">
        <v>235</v>
      </c>
      <c r="D20" s="349" t="s">
        <v>452</v>
      </c>
      <c r="E20" s="348">
        <v>3.0</v>
      </c>
      <c r="F20" s="348">
        <v>3.0</v>
      </c>
      <c r="G20" s="350" t="s">
        <v>66</v>
      </c>
      <c r="H20" s="383"/>
      <c r="I20" s="349" t="s">
        <v>66</v>
      </c>
    </row>
    <row r="21">
      <c r="A21" s="351" t="s">
        <v>317</v>
      </c>
      <c r="B21" s="433">
        <v>12.0</v>
      </c>
      <c r="C21" s="353" t="s">
        <v>266</v>
      </c>
      <c r="D21" s="354" t="s">
        <v>452</v>
      </c>
      <c r="E21" s="353">
        <v>3.0</v>
      </c>
      <c r="F21" s="353">
        <v>11.0</v>
      </c>
      <c r="G21" s="355" t="s">
        <v>68</v>
      </c>
      <c r="H21" s="383"/>
      <c r="I21" s="13"/>
    </row>
    <row r="22">
      <c r="A22" s="346" t="s">
        <v>39</v>
      </c>
      <c r="B22" s="402">
        <v>24.0</v>
      </c>
      <c r="C22" s="348" t="s">
        <v>168</v>
      </c>
      <c r="D22" s="349" t="s">
        <v>452</v>
      </c>
      <c r="E22" s="348">
        <v>3.0</v>
      </c>
      <c r="F22" s="348">
        <v>1.0</v>
      </c>
      <c r="G22" s="350" t="s">
        <v>66</v>
      </c>
      <c r="H22" s="383"/>
      <c r="I22" s="349" t="s">
        <v>66</v>
      </c>
    </row>
    <row r="23">
      <c r="A23" s="346" t="s">
        <v>39</v>
      </c>
      <c r="B23" s="402">
        <v>28.0</v>
      </c>
      <c r="C23" s="348" t="s">
        <v>342</v>
      </c>
      <c r="D23" s="349" t="s">
        <v>452</v>
      </c>
      <c r="E23" s="348">
        <v>3.0</v>
      </c>
      <c r="F23" s="348">
        <v>2.0</v>
      </c>
      <c r="G23" s="350" t="s">
        <v>66</v>
      </c>
      <c r="H23" s="383"/>
      <c r="I23" s="349" t="s">
        <v>66</v>
      </c>
    </row>
    <row r="24">
      <c r="A24" s="351" t="s">
        <v>272</v>
      </c>
      <c r="B24" s="433">
        <v>30.0</v>
      </c>
      <c r="C24" s="353" t="s">
        <v>374</v>
      </c>
      <c r="D24" s="354" t="s">
        <v>14</v>
      </c>
      <c r="E24" s="353">
        <v>1.0</v>
      </c>
      <c r="F24" s="353">
        <v>3.0</v>
      </c>
      <c r="G24" s="355" t="s">
        <v>68</v>
      </c>
      <c r="H24" s="383"/>
      <c r="I24" s="13"/>
    </row>
    <row r="25">
      <c r="A25" s="346" t="s">
        <v>43</v>
      </c>
      <c r="B25" s="402">
        <v>6.0</v>
      </c>
      <c r="C25" s="208" t="s">
        <v>455</v>
      </c>
      <c r="D25" s="349" t="s">
        <v>14</v>
      </c>
      <c r="E25" s="348">
        <v>6.0</v>
      </c>
      <c r="F25" s="348">
        <v>7.0</v>
      </c>
      <c r="G25" s="350" t="s">
        <v>68</v>
      </c>
      <c r="H25" s="383"/>
      <c r="I25" s="349" t="s">
        <v>68</v>
      </c>
    </row>
    <row r="26">
      <c r="A26" s="351" t="s">
        <v>346</v>
      </c>
      <c r="B26" s="433">
        <v>9.0</v>
      </c>
      <c r="C26" s="353" t="s">
        <v>229</v>
      </c>
      <c r="D26" s="354" t="s">
        <v>452</v>
      </c>
      <c r="E26" s="353">
        <v>3.0</v>
      </c>
      <c r="F26" s="353">
        <v>0.0</v>
      </c>
      <c r="G26" s="355" t="s">
        <v>66</v>
      </c>
      <c r="H26" s="383"/>
      <c r="I26" s="13"/>
    </row>
    <row r="27">
      <c r="A27" s="346" t="s">
        <v>43</v>
      </c>
      <c r="B27" s="402">
        <v>12.0</v>
      </c>
      <c r="C27" s="348" t="s">
        <v>405</v>
      </c>
      <c r="D27" s="349" t="s">
        <v>452</v>
      </c>
      <c r="E27" s="348">
        <v>0.0</v>
      </c>
      <c r="F27" s="348">
        <v>10.0</v>
      </c>
      <c r="G27" s="350" t="s">
        <v>68</v>
      </c>
      <c r="H27" s="383"/>
      <c r="I27" s="349" t="s">
        <v>68</v>
      </c>
    </row>
    <row r="28">
      <c r="A28" s="346" t="s">
        <v>43</v>
      </c>
      <c r="B28" s="402">
        <v>13.0</v>
      </c>
      <c r="C28" s="348" t="s">
        <v>335</v>
      </c>
      <c r="D28" s="349" t="s">
        <v>14</v>
      </c>
      <c r="E28" s="348">
        <v>4.0</v>
      </c>
      <c r="F28" s="348">
        <v>5.0</v>
      </c>
      <c r="G28" s="350" t="s">
        <v>68</v>
      </c>
      <c r="H28" s="383"/>
      <c r="I28" s="349" t="s">
        <v>68</v>
      </c>
    </row>
    <row r="29">
      <c r="A29" s="389" t="s">
        <v>43</v>
      </c>
      <c r="B29" s="408">
        <v>14.0</v>
      </c>
      <c r="C29" s="362" t="s">
        <v>299</v>
      </c>
      <c r="D29" s="361" t="s">
        <v>452</v>
      </c>
      <c r="E29" s="362">
        <v>17.0</v>
      </c>
      <c r="F29" s="362">
        <v>1.0</v>
      </c>
      <c r="G29" s="363" t="s">
        <v>66</v>
      </c>
      <c r="H29" s="383"/>
      <c r="I29" s="349" t="s">
        <v>66</v>
      </c>
    </row>
    <row r="30">
      <c r="A30" s="311"/>
      <c r="B30" s="324"/>
      <c r="C30" s="325"/>
      <c r="D30" s="324"/>
      <c r="E30" s="325"/>
      <c r="F30" s="325"/>
      <c r="G30" s="326"/>
      <c r="H30" s="383"/>
      <c r="I30" s="13"/>
    </row>
    <row r="31">
      <c r="A31" s="356" t="s">
        <v>460</v>
      </c>
      <c r="B31" s="11"/>
      <c r="C31" s="11"/>
      <c r="D31" s="11"/>
      <c r="E31" s="11"/>
      <c r="F31" s="11"/>
      <c r="G31" s="12"/>
      <c r="H31" s="391"/>
      <c r="I31" s="13"/>
    </row>
    <row r="32">
      <c r="A32" s="434" t="s">
        <v>43</v>
      </c>
      <c r="B32" s="435">
        <v>18.0</v>
      </c>
      <c r="C32" s="436" t="s">
        <v>335</v>
      </c>
      <c r="D32" s="437" t="s">
        <v>14</v>
      </c>
      <c r="E32" s="436">
        <v>11.0</v>
      </c>
      <c r="F32" s="436">
        <v>1.0</v>
      </c>
      <c r="G32" s="438" t="s">
        <v>66</v>
      </c>
      <c r="H32" s="439"/>
      <c r="I32" s="349" t="s">
        <v>66</v>
      </c>
    </row>
    <row r="33">
      <c r="A33" s="389" t="s">
        <v>43</v>
      </c>
      <c r="B33" s="408">
        <v>19.0</v>
      </c>
      <c r="C33" s="362" t="s">
        <v>461</v>
      </c>
      <c r="D33" s="361" t="s">
        <v>452</v>
      </c>
      <c r="E33" s="362">
        <v>3.0</v>
      </c>
      <c r="F33" s="362">
        <v>4.0</v>
      </c>
      <c r="G33" s="363" t="s">
        <v>68</v>
      </c>
      <c r="H33" s="383"/>
      <c r="I33" s="349" t="s">
        <v>68</v>
      </c>
    </row>
    <row r="34">
      <c r="A34" s="318" t="s">
        <v>392</v>
      </c>
      <c r="B34" s="61"/>
      <c r="C34" s="61"/>
      <c r="D34" s="319" t="s">
        <v>282</v>
      </c>
      <c r="E34" s="320">
        <f t="shared" ref="E34:F34" si="1">SUM(E8:E33)</f>
        <v>115</v>
      </c>
      <c r="F34" s="320">
        <f t="shared" si="1"/>
        <v>87</v>
      </c>
      <c r="G34" s="321"/>
      <c r="H34" s="381"/>
      <c r="I34" s="429"/>
    </row>
  </sheetData>
  <mergeCells count="3">
    <mergeCell ref="A5:G6"/>
    <mergeCell ref="A31:G31"/>
    <mergeCell ref="A34:C34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COUNTIF(G5:G28,"W")&amp;"-"&amp;COUNTIF(G5:G28,"L")&amp;"-"&amp;COUNTIF(G5:G28,"T")&amp;"-"&amp;COUNTIF(G5:G28,"OTL")</f>
        <v>4-14-1-0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COUNTIF(I5:I29,"W")&amp;"-"&amp;COUNTIF(I5:I29,"L")&amp;"-"&amp;COUNTIF(I5:I29,"T")&amp;"-"&amp;COUNTIF(I5:I29,"OTL")</f>
        <v>3-14-1-0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462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09" t="s">
        <v>263</v>
      </c>
      <c r="B8" s="410">
        <v>11.0</v>
      </c>
      <c r="C8" s="411" t="s">
        <v>332</v>
      </c>
      <c r="D8" s="410" t="s">
        <v>14</v>
      </c>
      <c r="E8" s="411">
        <v>9.0</v>
      </c>
      <c r="F8" s="411">
        <v>4.0</v>
      </c>
      <c r="G8" s="412" t="s">
        <v>66</v>
      </c>
      <c r="H8" s="383"/>
      <c r="I8" s="13"/>
    </row>
    <row r="9">
      <c r="A9" s="430" t="s">
        <v>16</v>
      </c>
      <c r="B9" s="42">
        <v>16.0</v>
      </c>
      <c r="C9" s="431" t="s">
        <v>342</v>
      </c>
      <c r="D9" s="42" t="s">
        <v>452</v>
      </c>
      <c r="E9" s="431">
        <v>1.0</v>
      </c>
      <c r="F9" s="431">
        <v>4.0</v>
      </c>
      <c r="G9" s="432" t="s">
        <v>68</v>
      </c>
      <c r="H9" s="381"/>
      <c r="I9" s="380" t="s">
        <v>68</v>
      </c>
    </row>
    <row r="10">
      <c r="A10" s="430" t="s">
        <v>16</v>
      </c>
      <c r="B10" s="42">
        <v>23.0</v>
      </c>
      <c r="C10" s="431" t="s">
        <v>336</v>
      </c>
      <c r="D10" s="42" t="s">
        <v>14</v>
      </c>
      <c r="E10" s="431">
        <v>9.0</v>
      </c>
      <c r="F10" s="431">
        <v>5.0</v>
      </c>
      <c r="G10" s="432" t="s">
        <v>66</v>
      </c>
      <c r="H10" s="383"/>
      <c r="I10" s="349" t="s">
        <v>66</v>
      </c>
    </row>
    <row r="11">
      <c r="A11" s="346" t="s">
        <v>16</v>
      </c>
      <c r="B11" s="349">
        <v>26.0</v>
      </c>
      <c r="C11" s="348" t="s">
        <v>168</v>
      </c>
      <c r="D11" s="349" t="s">
        <v>452</v>
      </c>
      <c r="E11" s="348">
        <v>5.0</v>
      </c>
      <c r="F11" s="348">
        <v>7.0</v>
      </c>
      <c r="G11" s="350" t="s">
        <v>68</v>
      </c>
      <c r="H11" s="383"/>
      <c r="I11" s="349" t="s">
        <v>68</v>
      </c>
    </row>
    <row r="12">
      <c r="A12" s="346" t="s">
        <v>16</v>
      </c>
      <c r="B12" s="349">
        <v>28.0</v>
      </c>
      <c r="C12" s="348" t="s">
        <v>405</v>
      </c>
      <c r="D12" s="349" t="s">
        <v>452</v>
      </c>
      <c r="E12" s="348">
        <v>0.0</v>
      </c>
      <c r="F12" s="348">
        <v>10.0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8.0</v>
      </c>
      <c r="C13" s="348" t="s">
        <v>360</v>
      </c>
      <c r="D13" s="349" t="s">
        <v>14</v>
      </c>
      <c r="E13" s="348">
        <v>2.0</v>
      </c>
      <c r="F13" s="348">
        <v>12.0</v>
      </c>
      <c r="G13" s="350" t="s">
        <v>68</v>
      </c>
      <c r="H13" s="383"/>
      <c r="I13" s="349" t="s">
        <v>68</v>
      </c>
    </row>
    <row r="14">
      <c r="A14" s="430" t="s">
        <v>25</v>
      </c>
      <c r="B14" s="42">
        <v>10.0</v>
      </c>
      <c r="C14" s="431" t="s">
        <v>356</v>
      </c>
      <c r="D14" s="42" t="s">
        <v>452</v>
      </c>
      <c r="E14" s="431">
        <v>0.0</v>
      </c>
      <c r="F14" s="431">
        <v>6.0</v>
      </c>
      <c r="G14" s="432" t="s">
        <v>68</v>
      </c>
      <c r="H14" s="383"/>
      <c r="I14" s="349" t="s">
        <v>68</v>
      </c>
    </row>
    <row r="15">
      <c r="A15" s="346" t="s">
        <v>25</v>
      </c>
      <c r="B15" s="349">
        <v>22.0</v>
      </c>
      <c r="C15" s="348" t="s">
        <v>335</v>
      </c>
      <c r="D15" s="349" t="s">
        <v>14</v>
      </c>
      <c r="E15" s="348">
        <v>2.0</v>
      </c>
      <c r="F15" s="348">
        <v>5.0</v>
      </c>
      <c r="G15" s="350" t="s">
        <v>68</v>
      </c>
      <c r="H15" s="383"/>
      <c r="I15" s="349" t="s">
        <v>68</v>
      </c>
    </row>
    <row r="16">
      <c r="A16" s="430" t="s">
        <v>34</v>
      </c>
      <c r="B16" s="42">
        <v>6.0</v>
      </c>
      <c r="C16" s="431" t="s">
        <v>403</v>
      </c>
      <c r="D16" s="42" t="s">
        <v>14</v>
      </c>
      <c r="E16" s="431">
        <v>1.0</v>
      </c>
      <c r="F16" s="431">
        <v>9.0</v>
      </c>
      <c r="G16" s="432" t="s">
        <v>68</v>
      </c>
      <c r="H16" s="383"/>
      <c r="I16" s="349" t="s">
        <v>68</v>
      </c>
    </row>
    <row r="17">
      <c r="A17" s="430" t="s">
        <v>39</v>
      </c>
      <c r="B17" s="42">
        <v>17.0</v>
      </c>
      <c r="C17" s="329" t="s">
        <v>455</v>
      </c>
      <c r="D17" s="42" t="s">
        <v>14</v>
      </c>
      <c r="E17" s="431">
        <v>5.0</v>
      </c>
      <c r="F17" s="431">
        <v>13.0</v>
      </c>
      <c r="G17" s="432" t="s">
        <v>68</v>
      </c>
      <c r="H17" s="383"/>
      <c r="I17" s="349" t="s">
        <v>68</v>
      </c>
    </row>
    <row r="18">
      <c r="A18" s="430" t="s">
        <v>39</v>
      </c>
      <c r="B18" s="42">
        <v>19.0</v>
      </c>
      <c r="C18" s="329" t="s">
        <v>235</v>
      </c>
      <c r="D18" s="42" t="s">
        <v>452</v>
      </c>
      <c r="E18" s="431">
        <v>4.0</v>
      </c>
      <c r="F18" s="431">
        <v>8.0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25.0</v>
      </c>
      <c r="C19" s="329" t="s">
        <v>433</v>
      </c>
      <c r="D19" s="42" t="s">
        <v>452</v>
      </c>
      <c r="E19" s="431">
        <v>3.0</v>
      </c>
      <c r="F19" s="431">
        <v>8.0</v>
      </c>
      <c r="G19" s="432" t="s">
        <v>68</v>
      </c>
      <c r="H19" s="383"/>
      <c r="I19" s="349" t="s">
        <v>68</v>
      </c>
    </row>
    <row r="20">
      <c r="A20" s="430" t="s">
        <v>43</v>
      </c>
      <c r="B20" s="42">
        <v>5.0</v>
      </c>
      <c r="C20" s="431" t="s">
        <v>359</v>
      </c>
      <c r="D20" s="42" t="s">
        <v>14</v>
      </c>
      <c r="E20" s="431">
        <v>2.0</v>
      </c>
      <c r="F20" s="431">
        <v>12.0</v>
      </c>
      <c r="G20" s="432" t="s">
        <v>68</v>
      </c>
      <c r="H20" s="383"/>
      <c r="I20" s="349" t="s">
        <v>68</v>
      </c>
    </row>
    <row r="21">
      <c r="A21" s="430" t="s">
        <v>43</v>
      </c>
      <c r="B21" s="440">
        <v>7.0</v>
      </c>
      <c r="C21" s="329" t="s">
        <v>338</v>
      </c>
      <c r="D21" s="42" t="s">
        <v>14</v>
      </c>
      <c r="E21" s="431">
        <v>8.0</v>
      </c>
      <c r="F21" s="431">
        <v>8.0</v>
      </c>
      <c r="G21" s="432" t="s">
        <v>82</v>
      </c>
      <c r="H21" s="383"/>
      <c r="I21" s="349" t="s">
        <v>82</v>
      </c>
    </row>
    <row r="22">
      <c r="A22" s="430" t="s">
        <v>43</v>
      </c>
      <c r="B22" s="440">
        <v>13.0</v>
      </c>
      <c r="C22" s="431" t="s">
        <v>461</v>
      </c>
      <c r="D22" s="42" t="s">
        <v>452</v>
      </c>
      <c r="E22" s="431">
        <v>1.0</v>
      </c>
      <c r="F22" s="431">
        <v>11.0</v>
      </c>
      <c r="G22" s="432" t="s">
        <v>68</v>
      </c>
      <c r="H22" s="383"/>
      <c r="I22" s="349" t="s">
        <v>68</v>
      </c>
    </row>
    <row r="23">
      <c r="A23" s="430" t="s">
        <v>43</v>
      </c>
      <c r="B23" s="440">
        <v>15.0</v>
      </c>
      <c r="C23" s="431" t="s">
        <v>299</v>
      </c>
      <c r="D23" s="42" t="s">
        <v>452</v>
      </c>
      <c r="E23" s="431">
        <v>9.0</v>
      </c>
      <c r="F23" s="431">
        <v>5.0</v>
      </c>
      <c r="G23" s="432" t="s">
        <v>66</v>
      </c>
      <c r="H23" s="383"/>
      <c r="I23" s="349" t="s">
        <v>66</v>
      </c>
    </row>
    <row r="24">
      <c r="A24" s="441" t="s">
        <v>43</v>
      </c>
      <c r="B24" s="442">
        <v>19.0</v>
      </c>
      <c r="C24" s="443" t="s">
        <v>342</v>
      </c>
      <c r="D24" s="444" t="s">
        <v>452</v>
      </c>
      <c r="E24" s="443">
        <v>3.0</v>
      </c>
      <c r="F24" s="443">
        <v>7.0</v>
      </c>
      <c r="G24" s="445" t="s">
        <v>68</v>
      </c>
      <c r="H24" s="383"/>
      <c r="I24" s="349" t="s">
        <v>68</v>
      </c>
    </row>
    <row r="25">
      <c r="A25" s="311"/>
      <c r="B25" s="324"/>
      <c r="C25" s="325"/>
      <c r="D25" s="324"/>
      <c r="E25" s="325"/>
      <c r="F25" s="325"/>
      <c r="G25" s="326"/>
      <c r="H25" s="383"/>
      <c r="I25" s="13"/>
    </row>
    <row r="26">
      <c r="A26" s="356" t="s">
        <v>463</v>
      </c>
      <c r="B26" s="11"/>
      <c r="C26" s="11"/>
      <c r="D26" s="11"/>
      <c r="E26" s="11"/>
      <c r="F26" s="11"/>
      <c r="G26" s="12"/>
      <c r="H26" s="391"/>
      <c r="I26" s="13"/>
    </row>
    <row r="27">
      <c r="A27" s="434" t="s">
        <v>43</v>
      </c>
      <c r="B27" s="435">
        <v>23.0</v>
      </c>
      <c r="C27" s="446" t="s">
        <v>433</v>
      </c>
      <c r="D27" s="437" t="s">
        <v>452</v>
      </c>
      <c r="E27" s="436">
        <v>5.0</v>
      </c>
      <c r="F27" s="436">
        <v>4.0</v>
      </c>
      <c r="G27" s="438" t="s">
        <v>66</v>
      </c>
      <c r="H27" s="439"/>
      <c r="I27" s="349" t="s">
        <v>66</v>
      </c>
    </row>
    <row r="28">
      <c r="A28" s="389" t="s">
        <v>59</v>
      </c>
      <c r="B28" s="408">
        <v>5.0</v>
      </c>
      <c r="C28" s="362" t="s">
        <v>342</v>
      </c>
      <c r="D28" s="361" t="s">
        <v>452</v>
      </c>
      <c r="E28" s="362">
        <v>1.0</v>
      </c>
      <c r="F28" s="362">
        <v>3.0</v>
      </c>
      <c r="G28" s="363" t="s">
        <v>68</v>
      </c>
      <c r="H28" s="383"/>
      <c r="I28" s="349" t="s">
        <v>68</v>
      </c>
    </row>
    <row r="29">
      <c r="A29" s="318" t="s">
        <v>392</v>
      </c>
      <c r="B29" s="61"/>
      <c r="C29" s="61"/>
      <c r="D29" s="319" t="s">
        <v>282</v>
      </c>
      <c r="E29" s="320">
        <f t="shared" ref="E29:F29" si="1">SUM(E8:E28)</f>
        <v>70</v>
      </c>
      <c r="F29" s="320">
        <f t="shared" si="1"/>
        <v>141</v>
      </c>
      <c r="G29" s="321"/>
      <c r="H29" s="381"/>
      <c r="I29" s="429"/>
    </row>
  </sheetData>
  <mergeCells count="3">
    <mergeCell ref="A5:G6"/>
    <mergeCell ref="A26:G26"/>
    <mergeCell ref="A29:C29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COUNTIF(G5:G27,"W")&amp;"-"&amp;COUNTIF(G5:G27,"L")&amp;"-"&amp;COUNTIF(G5:G27,"T")&amp;"-"&amp;COUNTIF(G5:G27,"OTL")</f>
        <v>4-14-0-0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COUNTIF(I5:I28,"W")&amp;"-"&amp;COUNTIF(I5:I28,"L")&amp;"-"&amp;COUNTIF(I5:I28,"T")&amp;"-"&amp;COUNTIF(I5:I28,"OTL")</f>
        <v>4-13-0-0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464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09" t="s">
        <v>263</v>
      </c>
      <c r="B8" s="410">
        <v>17.0</v>
      </c>
      <c r="C8" s="411" t="s">
        <v>374</v>
      </c>
      <c r="D8" s="410" t="s">
        <v>14</v>
      </c>
      <c r="E8" s="411">
        <v>2.0</v>
      </c>
      <c r="F8" s="411">
        <v>10.0</v>
      </c>
      <c r="G8" s="412" t="s">
        <v>68</v>
      </c>
      <c r="H8" s="383"/>
      <c r="I8" s="13"/>
    </row>
    <row r="9">
      <c r="A9" s="430" t="s">
        <v>16</v>
      </c>
      <c r="B9" s="42">
        <v>19.0</v>
      </c>
      <c r="C9" s="431" t="s">
        <v>299</v>
      </c>
      <c r="D9" s="42" t="s">
        <v>452</v>
      </c>
      <c r="E9" s="431">
        <v>7.0</v>
      </c>
      <c r="F9" s="431">
        <v>3.0</v>
      </c>
      <c r="G9" s="432" t="s">
        <v>66</v>
      </c>
      <c r="H9" s="381"/>
      <c r="I9" s="380" t="s">
        <v>66</v>
      </c>
    </row>
    <row r="10">
      <c r="A10" s="430" t="s">
        <v>16</v>
      </c>
      <c r="B10" s="42">
        <v>24.0</v>
      </c>
      <c r="C10" s="431" t="s">
        <v>336</v>
      </c>
      <c r="D10" s="42" t="s">
        <v>14</v>
      </c>
      <c r="E10" s="431">
        <v>4.0</v>
      </c>
      <c r="F10" s="431">
        <v>5.0</v>
      </c>
      <c r="G10" s="432" t="s">
        <v>68</v>
      </c>
      <c r="H10" s="383"/>
      <c r="I10" s="349" t="s">
        <v>68</v>
      </c>
    </row>
    <row r="11">
      <c r="A11" s="346" t="s">
        <v>16</v>
      </c>
      <c r="B11" s="349">
        <v>25.0</v>
      </c>
      <c r="C11" s="348" t="s">
        <v>461</v>
      </c>
      <c r="D11" s="349" t="s">
        <v>452</v>
      </c>
      <c r="E11" s="348">
        <v>0.0</v>
      </c>
      <c r="F11" s="348">
        <v>10.0</v>
      </c>
      <c r="G11" s="350" t="s">
        <v>68</v>
      </c>
      <c r="H11" s="383"/>
      <c r="I11" s="349" t="s">
        <v>68</v>
      </c>
    </row>
    <row r="12">
      <c r="A12" s="346" t="s">
        <v>25</v>
      </c>
      <c r="B12" s="349">
        <v>2.0</v>
      </c>
      <c r="C12" s="348" t="s">
        <v>335</v>
      </c>
      <c r="D12" s="349" t="s">
        <v>14</v>
      </c>
      <c r="E12" s="348">
        <v>6.0</v>
      </c>
      <c r="F12" s="348">
        <v>7.0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9.0</v>
      </c>
      <c r="C13" s="348" t="s">
        <v>359</v>
      </c>
      <c r="D13" s="349" t="s">
        <v>14</v>
      </c>
      <c r="E13" s="348">
        <v>5.0</v>
      </c>
      <c r="F13" s="348">
        <v>6.0</v>
      </c>
      <c r="G13" s="350" t="s">
        <v>68</v>
      </c>
      <c r="H13" s="383"/>
      <c r="I13" s="349" t="s">
        <v>68</v>
      </c>
    </row>
    <row r="14">
      <c r="A14" s="430" t="s">
        <v>25</v>
      </c>
      <c r="B14" s="42">
        <v>11.0</v>
      </c>
      <c r="C14" s="329" t="s">
        <v>235</v>
      </c>
      <c r="D14" s="42" t="s">
        <v>452</v>
      </c>
      <c r="E14" s="431">
        <v>1.0</v>
      </c>
      <c r="F14" s="431">
        <v>11.0</v>
      </c>
      <c r="G14" s="432" t="s">
        <v>68</v>
      </c>
      <c r="H14" s="383"/>
      <c r="I14" s="349" t="s">
        <v>68</v>
      </c>
    </row>
    <row r="15">
      <c r="A15" s="346" t="s">
        <v>25</v>
      </c>
      <c r="B15" s="349">
        <v>18.0</v>
      </c>
      <c r="C15" s="348" t="s">
        <v>168</v>
      </c>
      <c r="D15" s="349" t="s">
        <v>452</v>
      </c>
      <c r="E15" s="348">
        <v>4.0</v>
      </c>
      <c r="F15" s="348">
        <v>8.0</v>
      </c>
      <c r="G15" s="350" t="s">
        <v>68</v>
      </c>
      <c r="H15" s="383"/>
      <c r="I15" s="349" t="s">
        <v>68</v>
      </c>
    </row>
    <row r="16">
      <c r="A16" s="430" t="s">
        <v>25</v>
      </c>
      <c r="B16" s="42">
        <v>28.0</v>
      </c>
      <c r="C16" s="431" t="s">
        <v>342</v>
      </c>
      <c r="D16" s="42" t="s">
        <v>452</v>
      </c>
      <c r="E16" s="431">
        <v>1.0</v>
      </c>
      <c r="F16" s="431">
        <v>11.0</v>
      </c>
      <c r="G16" s="432" t="s">
        <v>68</v>
      </c>
      <c r="H16" s="383"/>
      <c r="I16" s="349" t="s">
        <v>68</v>
      </c>
    </row>
    <row r="17">
      <c r="A17" s="430" t="s">
        <v>25</v>
      </c>
      <c r="B17" s="42">
        <v>30.0</v>
      </c>
      <c r="C17" s="329" t="s">
        <v>338</v>
      </c>
      <c r="D17" s="42" t="s">
        <v>14</v>
      </c>
      <c r="E17" s="431">
        <v>7.0</v>
      </c>
      <c r="F17" s="431">
        <v>6.0</v>
      </c>
      <c r="G17" s="432" t="s">
        <v>66</v>
      </c>
      <c r="H17" s="383"/>
      <c r="I17" s="349" t="s">
        <v>66</v>
      </c>
    </row>
    <row r="18">
      <c r="A18" s="430" t="s">
        <v>39</v>
      </c>
      <c r="B18" s="42">
        <v>20.0</v>
      </c>
      <c r="C18" s="431" t="s">
        <v>356</v>
      </c>
      <c r="D18" s="42" t="s">
        <v>452</v>
      </c>
      <c r="E18" s="431">
        <v>2.0</v>
      </c>
      <c r="F18" s="431">
        <v>11.0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23.0</v>
      </c>
      <c r="C19" s="431" t="s">
        <v>403</v>
      </c>
      <c r="D19" s="42" t="s">
        <v>14</v>
      </c>
      <c r="E19" s="431">
        <v>0.0</v>
      </c>
      <c r="F19" s="431">
        <v>10.0</v>
      </c>
      <c r="G19" s="432" t="s">
        <v>68</v>
      </c>
      <c r="H19" s="383"/>
      <c r="I19" s="349" t="s">
        <v>68</v>
      </c>
    </row>
    <row r="20">
      <c r="A20" s="430" t="s">
        <v>43</v>
      </c>
      <c r="B20" s="42">
        <v>1.0</v>
      </c>
      <c r="C20" s="431" t="s">
        <v>345</v>
      </c>
      <c r="D20" s="42" t="s">
        <v>14</v>
      </c>
      <c r="E20" s="431">
        <v>1.0</v>
      </c>
      <c r="F20" s="431">
        <v>8.0</v>
      </c>
      <c r="G20" s="432" t="s">
        <v>68</v>
      </c>
      <c r="H20" s="383"/>
      <c r="I20" s="349" t="s">
        <v>68</v>
      </c>
    </row>
    <row r="21">
      <c r="A21" s="430" t="s">
        <v>43</v>
      </c>
      <c r="B21" s="440">
        <v>8.0</v>
      </c>
      <c r="C21" s="431" t="s">
        <v>332</v>
      </c>
      <c r="D21" s="42" t="s">
        <v>14</v>
      </c>
      <c r="E21" s="431">
        <v>9.0</v>
      </c>
      <c r="F21" s="431">
        <v>2.0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12.0</v>
      </c>
      <c r="C22" s="431" t="s">
        <v>405</v>
      </c>
      <c r="D22" s="42" t="s">
        <v>452</v>
      </c>
      <c r="E22" s="431">
        <v>1.0</v>
      </c>
      <c r="F22" s="431">
        <v>11.0</v>
      </c>
      <c r="G22" s="432" t="s">
        <v>68</v>
      </c>
      <c r="H22" s="383"/>
      <c r="I22" s="349" t="s">
        <v>68</v>
      </c>
    </row>
    <row r="23">
      <c r="A23" s="430" t="s">
        <v>43</v>
      </c>
      <c r="B23" s="440">
        <v>13.0</v>
      </c>
      <c r="C23" s="431" t="s">
        <v>229</v>
      </c>
      <c r="D23" s="42" t="s">
        <v>452</v>
      </c>
      <c r="E23" s="431">
        <v>5.0</v>
      </c>
      <c r="F23" s="431">
        <v>4.0</v>
      </c>
      <c r="G23" s="432" t="s">
        <v>66</v>
      </c>
      <c r="H23" s="383"/>
      <c r="I23" s="349" t="s">
        <v>66</v>
      </c>
    </row>
    <row r="24">
      <c r="A24" s="441" t="s">
        <v>43</v>
      </c>
      <c r="B24" s="442">
        <v>15.0</v>
      </c>
      <c r="C24" s="443" t="s">
        <v>360</v>
      </c>
      <c r="D24" s="444" t="s">
        <v>14</v>
      </c>
      <c r="E24" s="443">
        <v>3.0</v>
      </c>
      <c r="F24" s="443">
        <v>5.0</v>
      </c>
      <c r="G24" s="445" t="s">
        <v>68</v>
      </c>
      <c r="H24" s="383"/>
      <c r="I24" s="349" t="s">
        <v>68</v>
      </c>
    </row>
    <row r="25">
      <c r="A25" s="311"/>
      <c r="B25" s="324"/>
      <c r="C25" s="325"/>
      <c r="D25" s="324"/>
      <c r="E25" s="325"/>
      <c r="F25" s="325"/>
      <c r="G25" s="326"/>
      <c r="H25" s="383"/>
      <c r="I25" s="13"/>
    </row>
    <row r="26">
      <c r="A26" s="356" t="s">
        <v>465</v>
      </c>
      <c r="B26" s="11"/>
      <c r="C26" s="11"/>
      <c r="D26" s="11"/>
      <c r="E26" s="11"/>
      <c r="F26" s="11"/>
      <c r="G26" s="12"/>
      <c r="H26" s="391"/>
      <c r="I26" s="13"/>
    </row>
    <row r="27">
      <c r="A27" s="447" t="s">
        <v>43</v>
      </c>
      <c r="B27" s="448">
        <v>20.0</v>
      </c>
      <c r="C27" s="449" t="s">
        <v>461</v>
      </c>
      <c r="D27" s="450" t="s">
        <v>452</v>
      </c>
      <c r="E27" s="449">
        <v>2.0</v>
      </c>
      <c r="F27" s="449">
        <v>12.0</v>
      </c>
      <c r="G27" s="451" t="s">
        <v>68</v>
      </c>
      <c r="H27" s="439"/>
      <c r="I27" s="349" t="s">
        <v>68</v>
      </c>
    </row>
    <row r="28">
      <c r="A28" s="318" t="s">
        <v>392</v>
      </c>
      <c r="B28" s="61"/>
      <c r="C28" s="61"/>
      <c r="D28" s="319" t="s">
        <v>282</v>
      </c>
      <c r="E28" s="320">
        <f t="shared" ref="E28:F28" si="1">SUM(E8:E27)</f>
        <v>60</v>
      </c>
      <c r="F28" s="320">
        <f t="shared" si="1"/>
        <v>140</v>
      </c>
      <c r="G28" s="321"/>
      <c r="H28" s="381"/>
      <c r="I28" s="429"/>
    </row>
  </sheetData>
  <mergeCells count="3">
    <mergeCell ref="A5:G6"/>
    <mergeCell ref="A26:G26"/>
    <mergeCell ref="A28:C28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COUNTIF(G5:G32,"W")&amp;"-"&amp;COUNTIF(G5:G32,"L")&amp;"-"&amp;COUNTIF(G5:G32,"T")&amp;"-"&amp;COUNTIF(G5:G32,"OTL")</f>
        <v>8-14-0-0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COUNTIF(I5:I33,"W")&amp;"-"&amp;COUNTIF(I5:I33,"L")&amp;"-"&amp;COUNTIF(I5:I33,"T")&amp;"-"&amp;COUNTIF(I5:I33,"OTL")</f>
        <v>7-12-0-0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466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09" t="s">
        <v>263</v>
      </c>
      <c r="B8" s="410">
        <v>18.0</v>
      </c>
      <c r="C8" s="411" t="s">
        <v>335</v>
      </c>
      <c r="D8" s="410" t="s">
        <v>14</v>
      </c>
      <c r="E8" s="411">
        <v>11.0</v>
      </c>
      <c r="F8" s="411">
        <v>1.0</v>
      </c>
      <c r="G8" s="412" t="s">
        <v>66</v>
      </c>
      <c r="H8" s="383"/>
      <c r="I8" s="13"/>
    </row>
    <row r="9">
      <c r="A9" s="430" t="s">
        <v>16</v>
      </c>
      <c r="B9" s="42">
        <v>25.0</v>
      </c>
      <c r="C9" s="431" t="s">
        <v>359</v>
      </c>
      <c r="D9" s="42" t="s">
        <v>14</v>
      </c>
      <c r="E9" s="431">
        <v>4.0</v>
      </c>
      <c r="F9" s="431">
        <v>9.0</v>
      </c>
      <c r="G9" s="432" t="s">
        <v>68</v>
      </c>
      <c r="H9" s="381"/>
      <c r="I9" s="380" t="s">
        <v>68</v>
      </c>
    </row>
    <row r="10">
      <c r="A10" s="430" t="s">
        <v>16</v>
      </c>
      <c r="B10" s="42">
        <v>30.0</v>
      </c>
      <c r="C10" s="431" t="s">
        <v>467</v>
      </c>
      <c r="D10" s="42" t="s">
        <v>14</v>
      </c>
      <c r="E10" s="431">
        <v>2.0</v>
      </c>
      <c r="F10" s="431">
        <v>10.0</v>
      </c>
      <c r="G10" s="432" t="s">
        <v>68</v>
      </c>
      <c r="H10" s="383"/>
      <c r="I10" s="349" t="s">
        <v>68</v>
      </c>
    </row>
    <row r="11">
      <c r="A11" s="346" t="s">
        <v>25</v>
      </c>
      <c r="B11" s="349">
        <v>1.0</v>
      </c>
      <c r="C11" s="348" t="s">
        <v>332</v>
      </c>
      <c r="D11" s="349" t="s">
        <v>14</v>
      </c>
      <c r="E11" s="348">
        <v>11.0</v>
      </c>
      <c r="F11" s="348">
        <v>1.0</v>
      </c>
      <c r="G11" s="350" t="s">
        <v>66</v>
      </c>
      <c r="H11" s="383"/>
      <c r="I11" s="349" t="s">
        <v>66</v>
      </c>
    </row>
    <row r="12">
      <c r="A12" s="346" t="s">
        <v>25</v>
      </c>
      <c r="B12" s="349">
        <v>4.0</v>
      </c>
      <c r="C12" s="348" t="s">
        <v>454</v>
      </c>
      <c r="D12" s="349" t="s">
        <v>452</v>
      </c>
      <c r="E12" s="348">
        <v>5.0</v>
      </c>
      <c r="F12" s="348">
        <v>6.0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7.0</v>
      </c>
      <c r="C13" s="348" t="s">
        <v>453</v>
      </c>
      <c r="D13" s="349" t="s">
        <v>14</v>
      </c>
      <c r="E13" s="348">
        <v>5.0</v>
      </c>
      <c r="F13" s="348">
        <v>8.0</v>
      </c>
      <c r="G13" s="350" t="s">
        <v>68</v>
      </c>
      <c r="H13" s="383"/>
      <c r="I13" s="349" t="s">
        <v>68</v>
      </c>
    </row>
    <row r="14">
      <c r="A14" s="430" t="s">
        <v>25</v>
      </c>
      <c r="B14" s="42">
        <v>10.0</v>
      </c>
      <c r="C14" s="431" t="s">
        <v>299</v>
      </c>
      <c r="D14" s="42" t="s">
        <v>452</v>
      </c>
      <c r="E14" s="431">
        <v>12.0</v>
      </c>
      <c r="F14" s="431">
        <v>3.0</v>
      </c>
      <c r="G14" s="432" t="s">
        <v>66</v>
      </c>
      <c r="H14" s="383"/>
      <c r="I14" s="349" t="s">
        <v>66</v>
      </c>
    </row>
    <row r="15">
      <c r="A15" s="389" t="s">
        <v>25</v>
      </c>
      <c r="B15" s="361">
        <v>11.0</v>
      </c>
      <c r="C15" s="362" t="s">
        <v>356</v>
      </c>
      <c r="D15" s="361" t="s">
        <v>452</v>
      </c>
      <c r="E15" s="362">
        <v>7.0</v>
      </c>
      <c r="F15" s="362">
        <v>4.0</v>
      </c>
      <c r="G15" s="363" t="s">
        <v>66</v>
      </c>
      <c r="H15" s="383"/>
      <c r="I15" s="349" t="s">
        <v>66</v>
      </c>
    </row>
    <row r="16">
      <c r="A16" s="452" t="s">
        <v>468</v>
      </c>
      <c r="B16" s="61"/>
      <c r="C16" s="61"/>
      <c r="D16" s="61"/>
      <c r="E16" s="61"/>
      <c r="F16" s="61"/>
      <c r="G16" s="62"/>
      <c r="H16" s="383"/>
      <c r="I16" s="13"/>
    </row>
    <row r="17">
      <c r="A17" s="341" t="s">
        <v>267</v>
      </c>
      <c r="B17" s="344">
        <v>17.0</v>
      </c>
      <c r="C17" s="343" t="s">
        <v>469</v>
      </c>
      <c r="D17" s="344" t="s">
        <v>452</v>
      </c>
      <c r="E17" s="343">
        <v>5.0</v>
      </c>
      <c r="F17" s="343">
        <v>6.0</v>
      </c>
      <c r="G17" s="345" t="s">
        <v>68</v>
      </c>
      <c r="H17" s="383"/>
      <c r="I17" s="13"/>
    </row>
    <row r="18">
      <c r="A18" s="453" t="s">
        <v>267</v>
      </c>
      <c r="B18" s="454">
        <v>18.0</v>
      </c>
      <c r="C18" s="455" t="s">
        <v>470</v>
      </c>
      <c r="D18" s="454" t="s">
        <v>452</v>
      </c>
      <c r="E18" s="455">
        <v>6.0</v>
      </c>
      <c r="F18" s="455">
        <v>14.0</v>
      </c>
      <c r="G18" s="456" t="s">
        <v>68</v>
      </c>
      <c r="H18" s="383"/>
      <c r="I18" s="13"/>
    </row>
    <row r="19">
      <c r="A19" s="457" t="s">
        <v>34</v>
      </c>
      <c r="B19" s="458">
        <v>1.0</v>
      </c>
      <c r="C19" s="459" t="s">
        <v>471</v>
      </c>
      <c r="D19" s="458" t="s">
        <v>14</v>
      </c>
      <c r="E19" s="459">
        <v>3.0</v>
      </c>
      <c r="F19" s="459">
        <v>7.0</v>
      </c>
      <c r="G19" s="460" t="s">
        <v>68</v>
      </c>
      <c r="H19" s="383"/>
      <c r="I19" s="349" t="s">
        <v>68</v>
      </c>
    </row>
    <row r="20">
      <c r="A20" s="430" t="s">
        <v>34</v>
      </c>
      <c r="B20" s="42">
        <v>6.0</v>
      </c>
      <c r="C20" s="431" t="s">
        <v>342</v>
      </c>
      <c r="D20" s="42" t="s">
        <v>452</v>
      </c>
      <c r="E20" s="431">
        <v>5.0</v>
      </c>
      <c r="F20" s="431">
        <v>9.0</v>
      </c>
      <c r="G20" s="432" t="s">
        <v>68</v>
      </c>
      <c r="H20" s="383"/>
      <c r="I20" s="349" t="s">
        <v>68</v>
      </c>
    </row>
    <row r="21">
      <c r="A21" s="430" t="s">
        <v>39</v>
      </c>
      <c r="B21" s="42">
        <v>19.0</v>
      </c>
      <c r="C21" s="329" t="s">
        <v>338</v>
      </c>
      <c r="D21" s="42" t="s">
        <v>14</v>
      </c>
      <c r="E21" s="431">
        <v>8.0</v>
      </c>
      <c r="F21" s="431">
        <v>5.0</v>
      </c>
      <c r="G21" s="432" t="s">
        <v>66</v>
      </c>
      <c r="H21" s="383"/>
      <c r="I21" s="349" t="s">
        <v>66</v>
      </c>
    </row>
    <row r="22">
      <c r="A22" s="430" t="s">
        <v>39</v>
      </c>
      <c r="B22" s="42">
        <v>26.0</v>
      </c>
      <c r="C22" s="431" t="s">
        <v>336</v>
      </c>
      <c r="D22" s="42" t="s">
        <v>14</v>
      </c>
      <c r="E22" s="431">
        <v>6.0</v>
      </c>
      <c r="F22" s="431">
        <v>5.0</v>
      </c>
      <c r="G22" s="432" t="s">
        <v>66</v>
      </c>
      <c r="H22" s="383"/>
      <c r="I22" s="349" t="s">
        <v>66</v>
      </c>
    </row>
    <row r="23">
      <c r="A23" s="430" t="s">
        <v>43</v>
      </c>
      <c r="B23" s="42">
        <v>2.0</v>
      </c>
      <c r="C23" s="431" t="s">
        <v>405</v>
      </c>
      <c r="D23" s="42" t="s">
        <v>452</v>
      </c>
      <c r="E23" s="431">
        <v>1.0</v>
      </c>
      <c r="F23" s="431">
        <v>7.0</v>
      </c>
      <c r="G23" s="432" t="s">
        <v>68</v>
      </c>
      <c r="H23" s="383"/>
      <c r="I23" s="349" t="s">
        <v>68</v>
      </c>
    </row>
    <row r="24">
      <c r="A24" s="430" t="s">
        <v>43</v>
      </c>
      <c r="B24" s="440">
        <v>8.0</v>
      </c>
      <c r="C24" s="431" t="s">
        <v>461</v>
      </c>
      <c r="D24" s="42" t="s">
        <v>452</v>
      </c>
      <c r="E24" s="431">
        <v>2.0</v>
      </c>
      <c r="F24" s="431">
        <v>5.0</v>
      </c>
      <c r="G24" s="432" t="s">
        <v>68</v>
      </c>
      <c r="H24" s="383"/>
      <c r="I24" s="349" t="s">
        <v>68</v>
      </c>
    </row>
    <row r="25">
      <c r="A25" s="430" t="s">
        <v>43</v>
      </c>
      <c r="B25" s="440">
        <v>9.0</v>
      </c>
      <c r="C25" s="431" t="s">
        <v>360</v>
      </c>
      <c r="D25" s="42" t="s">
        <v>14</v>
      </c>
      <c r="E25" s="431">
        <v>10.0</v>
      </c>
      <c r="F25" s="431">
        <v>5.0</v>
      </c>
      <c r="G25" s="432" t="s">
        <v>66</v>
      </c>
      <c r="H25" s="383"/>
      <c r="I25" s="349" t="s">
        <v>66</v>
      </c>
    </row>
    <row r="26">
      <c r="A26" s="430" t="s">
        <v>43</v>
      </c>
      <c r="B26" s="440">
        <v>11.0</v>
      </c>
      <c r="C26" s="329" t="s">
        <v>235</v>
      </c>
      <c r="D26" s="42" t="s">
        <v>452</v>
      </c>
      <c r="E26" s="431">
        <v>5.0</v>
      </c>
      <c r="F26" s="431">
        <v>11.0</v>
      </c>
      <c r="G26" s="432" t="s">
        <v>68</v>
      </c>
      <c r="H26" s="383"/>
      <c r="I26" s="349" t="s">
        <v>68</v>
      </c>
    </row>
    <row r="27">
      <c r="A27" s="430" t="s">
        <v>43</v>
      </c>
      <c r="B27" s="440">
        <v>16.0</v>
      </c>
      <c r="C27" s="431" t="s">
        <v>345</v>
      </c>
      <c r="D27" s="42" t="s">
        <v>14</v>
      </c>
      <c r="E27" s="431">
        <v>2.0</v>
      </c>
      <c r="F27" s="431">
        <v>6.0</v>
      </c>
      <c r="G27" s="432" t="s">
        <v>68</v>
      </c>
      <c r="H27" s="383"/>
      <c r="I27" s="349" t="s">
        <v>68</v>
      </c>
    </row>
    <row r="28">
      <c r="A28" s="441" t="s">
        <v>43</v>
      </c>
      <c r="B28" s="442">
        <v>21.0</v>
      </c>
      <c r="C28" s="443" t="s">
        <v>342</v>
      </c>
      <c r="D28" s="444" t="s">
        <v>452</v>
      </c>
      <c r="E28" s="443">
        <v>11.0</v>
      </c>
      <c r="F28" s="443">
        <v>4.0</v>
      </c>
      <c r="G28" s="445" t="s">
        <v>68</v>
      </c>
      <c r="H28" s="383"/>
      <c r="I28" s="349" t="s">
        <v>68</v>
      </c>
    </row>
    <row r="29">
      <c r="A29" s="311"/>
      <c r="B29" s="324"/>
      <c r="C29" s="325"/>
      <c r="D29" s="324"/>
      <c r="E29" s="325"/>
      <c r="F29" s="325"/>
      <c r="G29" s="326"/>
      <c r="H29" s="383"/>
      <c r="I29" s="13"/>
    </row>
    <row r="30">
      <c r="A30" s="356" t="s">
        <v>472</v>
      </c>
      <c r="B30" s="11"/>
      <c r="C30" s="11"/>
      <c r="D30" s="11"/>
      <c r="E30" s="11"/>
      <c r="F30" s="11"/>
      <c r="G30" s="12"/>
      <c r="H30" s="391"/>
      <c r="I30" s="13"/>
    </row>
    <row r="31">
      <c r="A31" s="434" t="s">
        <v>59</v>
      </c>
      <c r="B31" s="435">
        <v>1.0</v>
      </c>
      <c r="C31" s="436" t="s">
        <v>473</v>
      </c>
      <c r="D31" s="437" t="s">
        <v>474</v>
      </c>
      <c r="E31" s="436">
        <v>10.0</v>
      </c>
      <c r="F31" s="436">
        <v>3.0</v>
      </c>
      <c r="G31" s="438" t="s">
        <v>66</v>
      </c>
      <c r="H31" s="439"/>
      <c r="I31" s="349" t="s">
        <v>66</v>
      </c>
    </row>
    <row r="32">
      <c r="A32" s="461" t="s">
        <v>59</v>
      </c>
      <c r="B32" s="462">
        <v>10.0</v>
      </c>
      <c r="C32" s="463" t="s">
        <v>475</v>
      </c>
      <c r="D32" s="464" t="s">
        <v>474</v>
      </c>
      <c r="E32" s="463">
        <v>4.0</v>
      </c>
      <c r="F32" s="463">
        <v>5.0</v>
      </c>
      <c r="G32" s="465" t="s">
        <v>68</v>
      </c>
      <c r="H32" s="439"/>
      <c r="I32" s="349" t="s">
        <v>68</v>
      </c>
    </row>
    <row r="33">
      <c r="A33" s="318" t="s">
        <v>392</v>
      </c>
      <c r="B33" s="61"/>
      <c r="C33" s="61"/>
      <c r="D33" s="319" t="s">
        <v>282</v>
      </c>
      <c r="E33" s="320">
        <f t="shared" ref="E33:F33" si="1">SUM(E8:E32)</f>
        <v>135</v>
      </c>
      <c r="F33" s="320">
        <f t="shared" si="1"/>
        <v>134</v>
      </c>
      <c r="G33" s="321"/>
      <c r="H33" s="381"/>
      <c r="I33" s="429"/>
    </row>
  </sheetData>
  <mergeCells count="4">
    <mergeCell ref="A5:G6"/>
    <mergeCell ref="A16:G16"/>
    <mergeCell ref="A30:G30"/>
    <mergeCell ref="A33:C33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COUNTIF(G5:G25,"W")&amp;"-"&amp;COUNTIF(G5:G25,"L")&amp;"-"&amp;COUNTIF(G5:G25,"T")&amp;"-"&amp;COUNTIF(G5:G25,"OTL")</f>
        <v>5-13-0-0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COUNTIF(I5:I26,"W")&amp;"-"&amp;COUNTIF(I5:I26,"L")&amp;"-"&amp;COUNTIF(I5:I26,"T")&amp;"-"&amp;COUNTIF(I5:I26,"OTL")</f>
        <v>4-13-0-0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476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09" t="s">
        <v>263</v>
      </c>
      <c r="B8" s="410">
        <v>16.0</v>
      </c>
      <c r="C8" s="411" t="s">
        <v>335</v>
      </c>
      <c r="D8" s="410" t="s">
        <v>477</v>
      </c>
      <c r="E8" s="411">
        <v>6.0</v>
      </c>
      <c r="F8" s="411">
        <v>4.0</v>
      </c>
      <c r="G8" s="412" t="s">
        <v>66</v>
      </c>
      <c r="H8" s="383"/>
      <c r="I8" s="13"/>
    </row>
    <row r="9">
      <c r="A9" s="430" t="s">
        <v>16</v>
      </c>
      <c r="B9" s="42">
        <v>17.0</v>
      </c>
      <c r="C9" s="431" t="s">
        <v>467</v>
      </c>
      <c r="D9" s="42" t="s">
        <v>477</v>
      </c>
      <c r="E9" s="431">
        <v>3.0</v>
      </c>
      <c r="F9" s="431">
        <v>5.0</v>
      </c>
      <c r="G9" s="432" t="s">
        <v>68</v>
      </c>
      <c r="H9" s="381"/>
      <c r="I9" s="380" t="s">
        <v>68</v>
      </c>
    </row>
    <row r="10">
      <c r="A10" s="430" t="s">
        <v>16</v>
      </c>
      <c r="B10" s="42">
        <v>24.0</v>
      </c>
      <c r="C10" s="329" t="s">
        <v>338</v>
      </c>
      <c r="D10" s="42" t="s">
        <v>477</v>
      </c>
      <c r="E10" s="431">
        <v>4.0</v>
      </c>
      <c r="F10" s="431">
        <v>3.0</v>
      </c>
      <c r="G10" s="432" t="s">
        <v>66</v>
      </c>
      <c r="H10" s="383"/>
      <c r="I10" s="349" t="s">
        <v>66</v>
      </c>
    </row>
    <row r="11">
      <c r="A11" s="346" t="s">
        <v>16</v>
      </c>
      <c r="B11" s="349">
        <v>30.0</v>
      </c>
      <c r="C11" s="208" t="s">
        <v>478</v>
      </c>
      <c r="D11" s="349" t="s">
        <v>477</v>
      </c>
      <c r="E11" s="348">
        <v>4.0</v>
      </c>
      <c r="F11" s="348">
        <v>6.0</v>
      </c>
      <c r="G11" s="350" t="s">
        <v>68</v>
      </c>
      <c r="H11" s="383"/>
      <c r="I11" s="349" t="s">
        <v>68</v>
      </c>
    </row>
    <row r="12">
      <c r="A12" s="346" t="s">
        <v>25</v>
      </c>
      <c r="B12" s="349">
        <v>3.0</v>
      </c>
      <c r="C12" s="348" t="s">
        <v>342</v>
      </c>
      <c r="D12" s="349" t="s">
        <v>452</v>
      </c>
      <c r="E12" s="348">
        <v>6.0</v>
      </c>
      <c r="F12" s="348">
        <v>7.0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11.0</v>
      </c>
      <c r="C13" s="348" t="s">
        <v>461</v>
      </c>
      <c r="D13" s="349" t="s">
        <v>452</v>
      </c>
      <c r="E13" s="348">
        <v>3.0</v>
      </c>
      <c r="F13" s="348">
        <v>5.0</v>
      </c>
      <c r="G13" s="350" t="s">
        <v>68</v>
      </c>
      <c r="H13" s="383"/>
      <c r="I13" s="349" t="s">
        <v>68</v>
      </c>
    </row>
    <row r="14">
      <c r="A14" s="346" t="s">
        <v>25</v>
      </c>
      <c r="B14" s="349">
        <v>13.0</v>
      </c>
      <c r="C14" s="348" t="s">
        <v>479</v>
      </c>
      <c r="D14" s="349" t="s">
        <v>452</v>
      </c>
      <c r="E14" s="348">
        <v>2.0</v>
      </c>
      <c r="F14" s="348">
        <v>12.0</v>
      </c>
      <c r="G14" s="350" t="s">
        <v>68</v>
      </c>
      <c r="H14" s="383"/>
      <c r="I14" s="349" t="s">
        <v>68</v>
      </c>
    </row>
    <row r="15">
      <c r="A15" s="430" t="s">
        <v>34</v>
      </c>
      <c r="B15" s="42">
        <v>4.0</v>
      </c>
      <c r="C15" s="431" t="s">
        <v>345</v>
      </c>
      <c r="D15" s="42" t="s">
        <v>477</v>
      </c>
      <c r="E15" s="431">
        <v>5.0</v>
      </c>
      <c r="F15" s="431">
        <v>1.0</v>
      </c>
      <c r="G15" s="432" t="s">
        <v>68</v>
      </c>
      <c r="H15" s="383"/>
      <c r="I15" s="349" t="s">
        <v>68</v>
      </c>
    </row>
    <row r="16">
      <c r="A16" s="346" t="s">
        <v>34</v>
      </c>
      <c r="B16" s="349">
        <v>5.0</v>
      </c>
      <c r="C16" s="348" t="s">
        <v>169</v>
      </c>
      <c r="D16" s="349" t="s">
        <v>452</v>
      </c>
      <c r="E16" s="348">
        <v>0.0</v>
      </c>
      <c r="F16" s="348">
        <v>10.0</v>
      </c>
      <c r="G16" s="350" t="s">
        <v>68</v>
      </c>
      <c r="H16" s="383"/>
      <c r="I16" s="349" t="s">
        <v>68</v>
      </c>
    </row>
    <row r="17">
      <c r="A17" s="430" t="s">
        <v>39</v>
      </c>
      <c r="B17" s="42">
        <v>19.0</v>
      </c>
      <c r="C17" s="431" t="s">
        <v>480</v>
      </c>
      <c r="D17" s="42" t="s">
        <v>452</v>
      </c>
      <c r="E17" s="431">
        <v>2.0</v>
      </c>
      <c r="F17" s="431">
        <v>7.0</v>
      </c>
      <c r="G17" s="432" t="s">
        <v>68</v>
      </c>
      <c r="H17" s="383"/>
      <c r="I17" s="349" t="s">
        <v>68</v>
      </c>
    </row>
    <row r="18">
      <c r="A18" s="430" t="s">
        <v>39</v>
      </c>
      <c r="B18" s="42">
        <v>22.0</v>
      </c>
      <c r="C18" s="431" t="s">
        <v>332</v>
      </c>
      <c r="D18" s="42" t="s">
        <v>477</v>
      </c>
      <c r="E18" s="431">
        <v>5.0</v>
      </c>
      <c r="F18" s="431">
        <v>6.0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23.0</v>
      </c>
      <c r="C19" s="329" t="s">
        <v>235</v>
      </c>
      <c r="D19" s="42" t="s">
        <v>452</v>
      </c>
      <c r="E19" s="431">
        <v>5.0</v>
      </c>
      <c r="F19" s="431">
        <v>2.0</v>
      </c>
      <c r="G19" s="432" t="s">
        <v>66</v>
      </c>
      <c r="H19" s="383"/>
      <c r="I19" s="349" t="s">
        <v>66</v>
      </c>
    </row>
    <row r="20">
      <c r="A20" s="430" t="s">
        <v>39</v>
      </c>
      <c r="B20" s="42">
        <v>29.0</v>
      </c>
      <c r="C20" s="431" t="s">
        <v>481</v>
      </c>
      <c r="D20" s="42" t="s">
        <v>477</v>
      </c>
      <c r="E20" s="431">
        <v>3.0</v>
      </c>
      <c r="F20" s="431">
        <v>11.0</v>
      </c>
      <c r="G20" s="432" t="s">
        <v>68</v>
      </c>
      <c r="H20" s="383"/>
      <c r="I20" s="349" t="s">
        <v>68</v>
      </c>
    </row>
    <row r="21">
      <c r="A21" s="430" t="s">
        <v>43</v>
      </c>
      <c r="B21" s="42">
        <v>5.0</v>
      </c>
      <c r="C21" s="431" t="s">
        <v>453</v>
      </c>
      <c r="D21" s="42" t="s">
        <v>477</v>
      </c>
      <c r="E21" s="431">
        <v>6.0</v>
      </c>
      <c r="F21" s="431">
        <v>2.0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8.0</v>
      </c>
      <c r="C22" s="431" t="s">
        <v>482</v>
      </c>
      <c r="D22" s="42" t="s">
        <v>477</v>
      </c>
      <c r="E22" s="431">
        <v>2.0</v>
      </c>
      <c r="F22" s="431">
        <v>9.0</v>
      </c>
      <c r="G22" s="432" t="s">
        <v>68</v>
      </c>
      <c r="H22" s="383"/>
      <c r="I22" s="349" t="s">
        <v>68</v>
      </c>
    </row>
    <row r="23">
      <c r="A23" s="430" t="s">
        <v>43</v>
      </c>
      <c r="B23" s="440">
        <v>12.0</v>
      </c>
      <c r="C23" s="431" t="s">
        <v>483</v>
      </c>
      <c r="D23" s="42" t="s">
        <v>477</v>
      </c>
      <c r="E23" s="431">
        <v>3.0</v>
      </c>
      <c r="F23" s="431">
        <v>8.0</v>
      </c>
      <c r="G23" s="432" t="s">
        <v>68</v>
      </c>
      <c r="H23" s="383"/>
      <c r="I23" s="349" t="s">
        <v>68</v>
      </c>
    </row>
    <row r="24">
      <c r="A24" s="430" t="s">
        <v>43</v>
      </c>
      <c r="B24" s="440">
        <v>18.0</v>
      </c>
      <c r="C24" s="431" t="s">
        <v>168</v>
      </c>
      <c r="D24" s="42" t="s">
        <v>452</v>
      </c>
      <c r="E24" s="431">
        <v>2.0</v>
      </c>
      <c r="F24" s="431">
        <v>8.0</v>
      </c>
      <c r="G24" s="432" t="s">
        <v>68</v>
      </c>
      <c r="H24" s="383"/>
      <c r="I24" s="349" t="s">
        <v>68</v>
      </c>
    </row>
    <row r="25">
      <c r="A25" s="441" t="s">
        <v>43</v>
      </c>
      <c r="B25" s="442">
        <v>19.0</v>
      </c>
      <c r="C25" s="443" t="s">
        <v>336</v>
      </c>
      <c r="D25" s="444" t="s">
        <v>477</v>
      </c>
      <c r="E25" s="443">
        <v>13.0</v>
      </c>
      <c r="F25" s="443">
        <v>5.0</v>
      </c>
      <c r="G25" s="445" t="s">
        <v>66</v>
      </c>
      <c r="H25" s="383"/>
      <c r="I25" s="349" t="s">
        <v>66</v>
      </c>
    </row>
    <row r="26">
      <c r="A26" s="318" t="s">
        <v>392</v>
      </c>
      <c r="B26" s="61"/>
      <c r="C26" s="61"/>
      <c r="D26" s="319" t="s">
        <v>282</v>
      </c>
      <c r="E26" s="320">
        <f t="shared" ref="E26:F26" si="1">SUM(E8:E25)</f>
        <v>74</v>
      </c>
      <c r="F26" s="320">
        <f t="shared" si="1"/>
        <v>111</v>
      </c>
      <c r="G26" s="321"/>
      <c r="H26" s="381"/>
      <c r="I26" s="429"/>
    </row>
  </sheetData>
  <mergeCells count="2">
    <mergeCell ref="A5:G6"/>
    <mergeCell ref="A26:C26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COUNTIF(G5:G25,"W")&amp;"-"&amp;COUNTIF(G5:G25,"L")&amp;"-"&amp;COUNTIF(G5:G25,"T")&amp;"-"&amp;COUNTIF(G5:G25,"OTL")</f>
        <v>12-6-0-0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COUNTIF(I5:I26,"W")&amp;"-"&amp;COUNTIF(I5:I26,"L")&amp;"-"&amp;COUNTIF(I5:I26,"T")&amp;"-"&amp;COUNTIF(I5:I26,"OTL")</f>
        <v>11-5-0-0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484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09" t="s">
        <v>263</v>
      </c>
      <c r="B8" s="410">
        <v>17.0</v>
      </c>
      <c r="C8" s="466" t="s">
        <v>478</v>
      </c>
      <c r="D8" s="410" t="s">
        <v>477</v>
      </c>
      <c r="E8" s="411">
        <v>6.0</v>
      </c>
      <c r="F8" s="411">
        <v>4.0</v>
      </c>
      <c r="G8" s="412" t="s">
        <v>66</v>
      </c>
      <c r="H8" s="383"/>
      <c r="I8" s="13"/>
    </row>
    <row r="9">
      <c r="A9" s="430" t="s">
        <v>16</v>
      </c>
      <c r="B9" s="42">
        <v>25.0</v>
      </c>
      <c r="C9" s="431" t="s">
        <v>480</v>
      </c>
      <c r="D9" s="42" t="s">
        <v>452</v>
      </c>
      <c r="E9" s="431">
        <v>5.0</v>
      </c>
      <c r="F9" s="431">
        <v>4.0</v>
      </c>
      <c r="G9" s="432" t="s">
        <v>66</v>
      </c>
      <c r="H9" s="381"/>
      <c r="I9" s="380" t="s">
        <v>66</v>
      </c>
    </row>
    <row r="10">
      <c r="A10" s="430" t="s">
        <v>16</v>
      </c>
      <c r="B10" s="42">
        <v>29.0</v>
      </c>
      <c r="C10" s="431" t="s">
        <v>461</v>
      </c>
      <c r="D10" s="42" t="s">
        <v>485</v>
      </c>
      <c r="E10" s="431">
        <v>2.0</v>
      </c>
      <c r="F10" s="431">
        <v>12.0</v>
      </c>
      <c r="G10" s="432" t="s">
        <v>68</v>
      </c>
      <c r="H10" s="383"/>
      <c r="I10" s="349" t="s">
        <v>68</v>
      </c>
    </row>
    <row r="11">
      <c r="A11" s="346" t="s">
        <v>16</v>
      </c>
      <c r="B11" s="349">
        <v>31.0</v>
      </c>
      <c r="C11" s="348" t="s">
        <v>345</v>
      </c>
      <c r="D11" s="349" t="s">
        <v>477</v>
      </c>
      <c r="E11" s="348">
        <v>11.0</v>
      </c>
      <c r="F11" s="348">
        <v>1.0</v>
      </c>
      <c r="G11" s="350" t="s">
        <v>66</v>
      </c>
      <c r="H11" s="383"/>
      <c r="I11" s="349" t="s">
        <v>66</v>
      </c>
    </row>
    <row r="12">
      <c r="A12" s="346" t="s">
        <v>25</v>
      </c>
      <c r="B12" s="349">
        <v>5.0</v>
      </c>
      <c r="C12" s="348" t="s">
        <v>482</v>
      </c>
      <c r="D12" s="349" t="s">
        <v>477</v>
      </c>
      <c r="E12" s="348">
        <v>8.0</v>
      </c>
      <c r="F12" s="348">
        <v>3.0</v>
      </c>
      <c r="G12" s="350" t="s">
        <v>66</v>
      </c>
      <c r="H12" s="383"/>
      <c r="I12" s="349" t="s">
        <v>66</v>
      </c>
    </row>
    <row r="13">
      <c r="A13" s="346" t="s">
        <v>25</v>
      </c>
      <c r="B13" s="349">
        <v>14.0</v>
      </c>
      <c r="C13" s="348" t="s">
        <v>483</v>
      </c>
      <c r="D13" s="349" t="s">
        <v>477</v>
      </c>
      <c r="E13" s="348">
        <v>5.0</v>
      </c>
      <c r="F13" s="348">
        <v>6.0</v>
      </c>
      <c r="G13" s="350" t="s">
        <v>68</v>
      </c>
      <c r="H13" s="383"/>
      <c r="I13" s="349" t="s">
        <v>68</v>
      </c>
    </row>
    <row r="14">
      <c r="A14" s="346" t="s">
        <v>25</v>
      </c>
      <c r="B14" s="349">
        <v>15.0</v>
      </c>
      <c r="C14" s="348" t="s">
        <v>169</v>
      </c>
      <c r="D14" s="349" t="s">
        <v>452</v>
      </c>
      <c r="E14" s="348">
        <v>4.0</v>
      </c>
      <c r="F14" s="348">
        <v>9.0</v>
      </c>
      <c r="G14" s="350" t="s">
        <v>68</v>
      </c>
      <c r="H14" s="383"/>
      <c r="I14" s="349" t="s">
        <v>68</v>
      </c>
    </row>
    <row r="15">
      <c r="A15" s="430" t="s">
        <v>25</v>
      </c>
      <c r="B15" s="42">
        <v>18.0</v>
      </c>
      <c r="C15" s="431" t="s">
        <v>229</v>
      </c>
      <c r="D15" s="42" t="s">
        <v>486</v>
      </c>
      <c r="E15" s="431">
        <v>13.0</v>
      </c>
      <c r="F15" s="431">
        <v>3.0</v>
      </c>
      <c r="G15" s="432" t="s">
        <v>66</v>
      </c>
      <c r="H15" s="383"/>
      <c r="I15" s="349" t="s">
        <v>66</v>
      </c>
    </row>
    <row r="16">
      <c r="A16" s="346" t="s">
        <v>25</v>
      </c>
      <c r="B16" s="349">
        <v>21.0</v>
      </c>
      <c r="C16" s="348" t="s">
        <v>487</v>
      </c>
      <c r="D16" s="349" t="s">
        <v>477</v>
      </c>
      <c r="E16" s="348">
        <v>12.0</v>
      </c>
      <c r="F16" s="348">
        <v>2.0</v>
      </c>
      <c r="G16" s="350" t="s">
        <v>66</v>
      </c>
      <c r="H16" s="383"/>
      <c r="I16" s="349" t="s">
        <v>66</v>
      </c>
    </row>
    <row r="17">
      <c r="A17" s="430" t="s">
        <v>25</v>
      </c>
      <c r="B17" s="42">
        <v>22.0</v>
      </c>
      <c r="C17" s="329" t="s">
        <v>488</v>
      </c>
      <c r="D17" s="42" t="s">
        <v>452</v>
      </c>
      <c r="E17" s="431">
        <v>8.0</v>
      </c>
      <c r="F17" s="431">
        <v>2.0</v>
      </c>
      <c r="G17" s="432" t="s">
        <v>66</v>
      </c>
      <c r="H17" s="383"/>
      <c r="I17" s="349" t="s">
        <v>66</v>
      </c>
    </row>
    <row r="18">
      <c r="A18" s="430" t="s">
        <v>34</v>
      </c>
      <c r="B18" s="42">
        <v>12.0</v>
      </c>
      <c r="C18" s="431" t="s">
        <v>360</v>
      </c>
      <c r="D18" s="42" t="s">
        <v>477</v>
      </c>
      <c r="E18" s="431">
        <v>3.0</v>
      </c>
      <c r="F18" s="431">
        <v>10.0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23.0</v>
      </c>
      <c r="C19" s="431" t="s">
        <v>359</v>
      </c>
      <c r="D19" s="42" t="s">
        <v>477</v>
      </c>
      <c r="E19" s="431">
        <v>4.0</v>
      </c>
      <c r="F19" s="431">
        <v>7.0</v>
      </c>
      <c r="G19" s="432" t="s">
        <v>68</v>
      </c>
      <c r="H19" s="383"/>
      <c r="I19" s="349" t="s">
        <v>68</v>
      </c>
    </row>
    <row r="20">
      <c r="A20" s="430" t="s">
        <v>39</v>
      </c>
      <c r="B20" s="42">
        <v>30.0</v>
      </c>
      <c r="C20" s="431" t="s">
        <v>403</v>
      </c>
      <c r="D20" s="42" t="s">
        <v>477</v>
      </c>
      <c r="E20" s="431">
        <v>3.0</v>
      </c>
      <c r="F20" s="431">
        <v>1.0</v>
      </c>
      <c r="G20" s="432" t="s">
        <v>66</v>
      </c>
      <c r="H20" s="383"/>
      <c r="I20" s="349" t="s">
        <v>66</v>
      </c>
    </row>
    <row r="21">
      <c r="A21" s="430" t="s">
        <v>43</v>
      </c>
      <c r="B21" s="42">
        <v>6.0</v>
      </c>
      <c r="C21" s="431" t="s">
        <v>454</v>
      </c>
      <c r="D21" s="42" t="s">
        <v>452</v>
      </c>
      <c r="E21" s="431">
        <v>10.0</v>
      </c>
      <c r="F21" s="431">
        <v>3.0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10.0</v>
      </c>
      <c r="C22" s="431" t="s">
        <v>342</v>
      </c>
      <c r="D22" s="42" t="s">
        <v>489</v>
      </c>
      <c r="E22" s="431">
        <v>8.0</v>
      </c>
      <c r="F22" s="431">
        <v>3.0</v>
      </c>
      <c r="G22" s="432" t="s">
        <v>66</v>
      </c>
      <c r="H22" s="383"/>
      <c r="I22" s="349" t="s">
        <v>66</v>
      </c>
    </row>
    <row r="23">
      <c r="A23" s="430" t="s">
        <v>43</v>
      </c>
      <c r="B23" s="440">
        <v>17.0</v>
      </c>
      <c r="C23" s="431" t="s">
        <v>342</v>
      </c>
      <c r="D23" s="42" t="s">
        <v>489</v>
      </c>
      <c r="E23" s="431">
        <v>9.0</v>
      </c>
      <c r="F23" s="431">
        <v>1.0</v>
      </c>
      <c r="G23" s="432" t="s">
        <v>66</v>
      </c>
      <c r="H23" s="383"/>
      <c r="I23" s="349" t="s">
        <v>66</v>
      </c>
    </row>
    <row r="24">
      <c r="A24" s="351" t="s">
        <v>346</v>
      </c>
      <c r="B24" s="433">
        <v>21.0</v>
      </c>
      <c r="C24" s="353" t="s">
        <v>490</v>
      </c>
      <c r="D24" s="354" t="s">
        <v>491</v>
      </c>
      <c r="E24" s="353">
        <v>2.0</v>
      </c>
      <c r="F24" s="353">
        <v>6.0</v>
      </c>
      <c r="G24" s="355" t="s">
        <v>68</v>
      </c>
      <c r="H24" s="383"/>
      <c r="I24" s="13"/>
    </row>
    <row r="25">
      <c r="A25" s="441" t="s">
        <v>43</v>
      </c>
      <c r="B25" s="442">
        <v>27.0</v>
      </c>
      <c r="C25" s="443" t="s">
        <v>332</v>
      </c>
      <c r="D25" s="444" t="s">
        <v>477</v>
      </c>
      <c r="E25" s="443">
        <v>5.0</v>
      </c>
      <c r="F25" s="443">
        <v>4.0</v>
      </c>
      <c r="G25" s="445" t="s">
        <v>66</v>
      </c>
      <c r="H25" s="383"/>
      <c r="I25" s="349" t="s">
        <v>66</v>
      </c>
    </row>
    <row r="26">
      <c r="A26" s="318" t="s">
        <v>392</v>
      </c>
      <c r="B26" s="61"/>
      <c r="C26" s="61"/>
      <c r="D26" s="319" t="s">
        <v>282</v>
      </c>
      <c r="E26" s="320">
        <f t="shared" ref="E26:F26" si="1">SUM(E8:E25)</f>
        <v>118</v>
      </c>
      <c r="F26" s="320">
        <f t="shared" si="1"/>
        <v>81</v>
      </c>
      <c r="G26" s="321"/>
      <c r="H26" s="381"/>
      <c r="I26" s="429"/>
    </row>
  </sheetData>
  <mergeCells count="2">
    <mergeCell ref="A5:G6"/>
    <mergeCell ref="A26:C26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COUNTIF(G5:G30,"W")&amp;"-"&amp;COUNTIF(G5:G30,"L")&amp;"-"&amp;COUNTIF(G5:G30,"T")&amp;"-"&amp;COUNTIF(G5:G30,"OTL")</f>
        <v>9-11-1-0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COUNTIF(I5:I31,"W")&amp;"-"&amp;COUNTIF(I5:I31,"L")&amp;"-"&amp;COUNTIF(I5:I31,"T")&amp;"-"&amp;COUNTIF(I5:I31,"OTL")</f>
        <v>7-11-1-0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492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18.0</v>
      </c>
      <c r="C8" s="469" t="s">
        <v>454</v>
      </c>
      <c r="D8" s="468" t="s">
        <v>493</v>
      </c>
      <c r="E8" s="469">
        <v>8.0</v>
      </c>
      <c r="F8" s="469">
        <v>2.0</v>
      </c>
      <c r="G8" s="470" t="s">
        <v>66</v>
      </c>
      <c r="H8" s="383"/>
      <c r="I8" s="13"/>
    </row>
    <row r="9">
      <c r="A9" s="471" t="s">
        <v>263</v>
      </c>
      <c r="B9" s="472">
        <v>19.0</v>
      </c>
      <c r="C9" s="473" t="s">
        <v>453</v>
      </c>
      <c r="D9" s="472" t="s">
        <v>477</v>
      </c>
      <c r="E9" s="473">
        <v>7.0</v>
      </c>
      <c r="F9" s="473">
        <v>2.0</v>
      </c>
      <c r="G9" s="474" t="s">
        <v>66</v>
      </c>
      <c r="H9" s="381"/>
      <c r="I9" s="429"/>
    </row>
    <row r="10">
      <c r="A10" s="430" t="s">
        <v>16</v>
      </c>
      <c r="B10" s="42">
        <v>25.0</v>
      </c>
      <c r="C10" s="431" t="s">
        <v>482</v>
      </c>
      <c r="D10" s="42" t="s">
        <v>477</v>
      </c>
      <c r="E10" s="431">
        <v>3.0</v>
      </c>
      <c r="F10" s="431">
        <v>1.0</v>
      </c>
      <c r="G10" s="432" t="s">
        <v>66</v>
      </c>
      <c r="H10" s="383"/>
      <c r="I10" s="349" t="s">
        <v>66</v>
      </c>
    </row>
    <row r="11">
      <c r="A11" s="346" t="s">
        <v>16</v>
      </c>
      <c r="B11" s="349">
        <v>30.0</v>
      </c>
      <c r="C11" s="208" t="s">
        <v>478</v>
      </c>
      <c r="D11" s="349" t="s">
        <v>477</v>
      </c>
      <c r="E11" s="348">
        <v>6.0</v>
      </c>
      <c r="F11" s="348">
        <v>1.0</v>
      </c>
      <c r="G11" s="350" t="s">
        <v>66</v>
      </c>
      <c r="H11" s="383"/>
      <c r="I11" s="349" t="s">
        <v>66</v>
      </c>
    </row>
    <row r="12">
      <c r="A12" s="346" t="s">
        <v>25</v>
      </c>
      <c r="B12" s="349">
        <v>1.0</v>
      </c>
      <c r="C12" s="348" t="s">
        <v>332</v>
      </c>
      <c r="D12" s="349" t="s">
        <v>477</v>
      </c>
      <c r="E12" s="348">
        <v>0.0</v>
      </c>
      <c r="F12" s="348">
        <v>8.0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9.0</v>
      </c>
      <c r="C13" s="348" t="s">
        <v>169</v>
      </c>
      <c r="D13" s="349" t="s">
        <v>494</v>
      </c>
      <c r="E13" s="348">
        <v>0.0</v>
      </c>
      <c r="F13" s="348">
        <v>7.0</v>
      </c>
      <c r="G13" s="350" t="s">
        <v>68</v>
      </c>
      <c r="H13" s="383"/>
      <c r="I13" s="349" t="s">
        <v>68</v>
      </c>
    </row>
    <row r="14">
      <c r="A14" s="346" t="s">
        <v>25</v>
      </c>
      <c r="B14" s="349">
        <v>13.0</v>
      </c>
      <c r="C14" s="348" t="s">
        <v>461</v>
      </c>
      <c r="D14" s="42" t="s">
        <v>485</v>
      </c>
      <c r="E14" s="348">
        <v>2.0</v>
      </c>
      <c r="F14" s="348">
        <v>7.0</v>
      </c>
      <c r="G14" s="350" t="s">
        <v>68</v>
      </c>
      <c r="H14" s="383"/>
      <c r="I14" s="349" t="s">
        <v>68</v>
      </c>
    </row>
    <row r="15">
      <c r="A15" s="430" t="s">
        <v>25</v>
      </c>
      <c r="B15" s="42">
        <v>22.0</v>
      </c>
      <c r="C15" s="431" t="s">
        <v>495</v>
      </c>
      <c r="D15" s="42" t="s">
        <v>496</v>
      </c>
      <c r="E15" s="431">
        <v>8.0</v>
      </c>
      <c r="F15" s="431">
        <v>8.0</v>
      </c>
      <c r="G15" s="432" t="s">
        <v>82</v>
      </c>
      <c r="H15" s="383"/>
      <c r="I15" s="349" t="s">
        <v>82</v>
      </c>
    </row>
    <row r="16">
      <c r="A16" s="346" t="s">
        <v>34</v>
      </c>
      <c r="B16" s="349">
        <v>6.0</v>
      </c>
      <c r="C16" s="348" t="s">
        <v>487</v>
      </c>
      <c r="D16" s="349" t="s">
        <v>477</v>
      </c>
      <c r="E16" s="348">
        <v>5.0</v>
      </c>
      <c r="F16" s="348">
        <v>7.0</v>
      </c>
      <c r="G16" s="350" t="s">
        <v>68</v>
      </c>
      <c r="H16" s="383"/>
      <c r="I16" s="349" t="s">
        <v>68</v>
      </c>
    </row>
    <row r="17">
      <c r="A17" s="430" t="s">
        <v>34</v>
      </c>
      <c r="B17" s="42">
        <v>12.0</v>
      </c>
      <c r="C17" s="431" t="s">
        <v>299</v>
      </c>
      <c r="D17" s="42" t="s">
        <v>497</v>
      </c>
      <c r="E17" s="431">
        <v>7.0</v>
      </c>
      <c r="F17" s="431">
        <v>8.0</v>
      </c>
      <c r="G17" s="432" t="s">
        <v>68</v>
      </c>
      <c r="H17" s="383"/>
      <c r="I17" s="349" t="s">
        <v>68</v>
      </c>
    </row>
    <row r="18">
      <c r="A18" s="430" t="s">
        <v>39</v>
      </c>
      <c r="B18" s="42">
        <v>17.0</v>
      </c>
      <c r="C18" s="431" t="s">
        <v>481</v>
      </c>
      <c r="D18" s="42" t="s">
        <v>477</v>
      </c>
      <c r="E18" s="431">
        <v>5.0</v>
      </c>
      <c r="F18" s="431">
        <v>6.0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19.0</v>
      </c>
      <c r="C19" s="431" t="s">
        <v>498</v>
      </c>
      <c r="D19" s="42" t="s">
        <v>499</v>
      </c>
      <c r="E19" s="431">
        <v>8.0</v>
      </c>
      <c r="F19" s="431">
        <v>3.0</v>
      </c>
      <c r="G19" s="432" t="s">
        <v>66</v>
      </c>
      <c r="H19" s="383"/>
      <c r="I19" s="349" t="s">
        <v>66</v>
      </c>
    </row>
    <row r="20">
      <c r="A20" s="430" t="s">
        <v>39</v>
      </c>
      <c r="B20" s="42">
        <v>21.0</v>
      </c>
      <c r="C20" s="431" t="s">
        <v>229</v>
      </c>
      <c r="D20" s="42" t="s">
        <v>486</v>
      </c>
      <c r="E20" s="431">
        <v>8.0</v>
      </c>
      <c r="F20" s="431">
        <v>1.0</v>
      </c>
      <c r="G20" s="432" t="s">
        <v>66</v>
      </c>
      <c r="H20" s="383"/>
      <c r="I20" s="349" t="s">
        <v>66</v>
      </c>
    </row>
    <row r="21">
      <c r="A21" s="430" t="s">
        <v>39</v>
      </c>
      <c r="B21" s="42">
        <v>24.0</v>
      </c>
      <c r="C21" s="431" t="s">
        <v>403</v>
      </c>
      <c r="D21" s="42" t="s">
        <v>477</v>
      </c>
      <c r="E21" s="431">
        <v>2.0</v>
      </c>
      <c r="F21" s="431">
        <v>8.0</v>
      </c>
      <c r="G21" s="432" t="s">
        <v>68</v>
      </c>
      <c r="H21" s="383"/>
      <c r="I21" s="349" t="s">
        <v>68</v>
      </c>
    </row>
    <row r="22">
      <c r="A22" s="430" t="s">
        <v>39</v>
      </c>
      <c r="B22" s="440">
        <v>30.0</v>
      </c>
      <c r="C22" s="431" t="s">
        <v>479</v>
      </c>
      <c r="D22" s="42" t="s">
        <v>500</v>
      </c>
      <c r="E22" s="431">
        <v>2.0</v>
      </c>
      <c r="F22" s="431">
        <v>5.0</v>
      </c>
      <c r="G22" s="432" t="s">
        <v>68</v>
      </c>
      <c r="H22" s="383"/>
      <c r="I22" s="349" t="s">
        <v>68</v>
      </c>
    </row>
    <row r="23">
      <c r="A23" s="430" t="s">
        <v>43</v>
      </c>
      <c r="B23" s="440">
        <v>7.0</v>
      </c>
      <c r="C23" s="431" t="s">
        <v>336</v>
      </c>
      <c r="D23" s="42" t="s">
        <v>477</v>
      </c>
      <c r="E23" s="431">
        <v>10.0</v>
      </c>
      <c r="F23" s="431">
        <v>7.0</v>
      </c>
      <c r="G23" s="432" t="s">
        <v>66</v>
      </c>
      <c r="H23" s="383"/>
      <c r="I23" s="349" t="s">
        <v>66</v>
      </c>
    </row>
    <row r="24">
      <c r="A24" s="430" t="s">
        <v>43</v>
      </c>
      <c r="B24" s="440">
        <v>14.0</v>
      </c>
      <c r="C24" s="431" t="s">
        <v>360</v>
      </c>
      <c r="D24" s="42" t="s">
        <v>477</v>
      </c>
      <c r="E24" s="431">
        <v>2.0</v>
      </c>
      <c r="F24" s="431">
        <v>3.0</v>
      </c>
      <c r="G24" s="432" t="s">
        <v>68</v>
      </c>
      <c r="H24" s="383"/>
      <c r="I24" s="349" t="s">
        <v>68</v>
      </c>
    </row>
    <row r="25">
      <c r="A25" s="346" t="s">
        <v>43</v>
      </c>
      <c r="B25" s="402">
        <v>18.0</v>
      </c>
      <c r="C25" s="348" t="s">
        <v>342</v>
      </c>
      <c r="D25" s="349" t="s">
        <v>489</v>
      </c>
      <c r="E25" s="348">
        <v>4.0</v>
      </c>
      <c r="F25" s="348">
        <v>2.0</v>
      </c>
      <c r="G25" s="350" t="s">
        <v>66</v>
      </c>
      <c r="H25" s="383"/>
      <c r="I25" s="349" t="s">
        <v>66</v>
      </c>
    </row>
    <row r="26">
      <c r="A26" s="346" t="s">
        <v>43</v>
      </c>
      <c r="B26" s="402">
        <v>21.0</v>
      </c>
      <c r="C26" s="348" t="s">
        <v>359</v>
      </c>
      <c r="D26" s="349" t="s">
        <v>477</v>
      </c>
      <c r="E26" s="348">
        <v>1.0</v>
      </c>
      <c r="F26" s="348">
        <v>2.0</v>
      </c>
      <c r="G26" s="350" t="s">
        <v>68</v>
      </c>
      <c r="H26" s="383"/>
      <c r="I26" s="349" t="s">
        <v>68</v>
      </c>
    </row>
    <row r="27">
      <c r="A27" s="430" t="s">
        <v>59</v>
      </c>
      <c r="B27" s="440">
        <v>1.0</v>
      </c>
      <c r="C27" s="431" t="s">
        <v>356</v>
      </c>
      <c r="D27" s="42" t="s">
        <v>341</v>
      </c>
      <c r="E27" s="431">
        <v>4.0</v>
      </c>
      <c r="F27" s="431">
        <v>3.0</v>
      </c>
      <c r="G27" s="432" t="s">
        <v>66</v>
      </c>
      <c r="H27" s="383"/>
      <c r="I27" s="349" t="s">
        <v>66</v>
      </c>
    </row>
    <row r="28">
      <c r="A28" s="475"/>
      <c r="B28" s="365"/>
      <c r="C28" s="365"/>
      <c r="D28" s="202"/>
      <c r="E28" s="15"/>
      <c r="F28" s="15"/>
      <c r="G28" s="401"/>
      <c r="H28" s="381"/>
      <c r="I28" s="429"/>
    </row>
    <row r="29">
      <c r="A29" s="356" t="s">
        <v>501</v>
      </c>
      <c r="B29" s="11"/>
      <c r="C29" s="11"/>
      <c r="D29" s="11"/>
      <c r="E29" s="11"/>
      <c r="F29" s="11"/>
      <c r="G29" s="12"/>
      <c r="H29" s="381"/>
      <c r="I29" s="429"/>
    </row>
    <row r="30">
      <c r="A30" s="476" t="s">
        <v>59</v>
      </c>
      <c r="B30" s="419">
        <v>7.0</v>
      </c>
      <c r="C30" s="274" t="s">
        <v>461</v>
      </c>
      <c r="D30" s="393" t="s">
        <v>485</v>
      </c>
      <c r="E30" s="274">
        <v>1.0</v>
      </c>
      <c r="F30" s="274">
        <v>8.0</v>
      </c>
      <c r="G30" s="394" t="s">
        <v>68</v>
      </c>
      <c r="H30" s="475"/>
      <c r="I30" s="349" t="s">
        <v>68</v>
      </c>
    </row>
    <row r="31">
      <c r="A31" s="318" t="s">
        <v>392</v>
      </c>
      <c r="B31" s="61"/>
      <c r="C31" s="61"/>
      <c r="D31" s="319" t="s">
        <v>282</v>
      </c>
      <c r="E31" s="320">
        <f t="shared" ref="E31:F31" si="1">SUM(E8:E30)</f>
        <v>93</v>
      </c>
      <c r="F31" s="320">
        <f t="shared" si="1"/>
        <v>99</v>
      </c>
      <c r="G31" s="321"/>
      <c r="H31" s="381"/>
      <c r="I31" s="429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COUNTIF(E11:E115,"W")&amp;"-"&amp;COUNTIF(E11:E115,"L")&amp;"-"&amp;COUNTIF(E11:E115,"T")&amp;"-"&amp;COUNTIF(E11:E115,"OTL")</f>
        <v>11-14-1-4</v>
      </c>
      <c r="D1" s="2"/>
      <c r="E1" s="4"/>
      <c r="F1" s="5"/>
      <c r="G1" s="6"/>
    </row>
    <row r="2">
      <c r="A2" s="7" t="s">
        <v>1</v>
      </c>
      <c r="C2" s="8" t="str">
        <f>COUNTIF(G11:G102,"W")&amp;"-"&amp;COUNTIF(G11:G102,"L")&amp;"-"&amp;COUNTIF(G11:G102,"T")&amp;"-"&amp;COUNTIF(G11:G102,"OTL")</f>
        <v>3-4-1-2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97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129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115" t="s">
        <v>65</v>
      </c>
      <c r="C11" s="34">
        <v>7.0</v>
      </c>
      <c r="D11" s="34">
        <v>3.0</v>
      </c>
      <c r="E11" s="34" t="s">
        <v>66</v>
      </c>
      <c r="F11" s="29"/>
      <c r="G11" s="35"/>
    </row>
    <row r="12">
      <c r="A12" s="36">
        <v>17.0</v>
      </c>
      <c r="B12" s="56" t="s">
        <v>98</v>
      </c>
      <c r="E12" s="9"/>
      <c r="F12" s="29"/>
      <c r="G12" s="35"/>
    </row>
    <row r="13">
      <c r="A13" s="38"/>
      <c r="B13" s="130" t="s">
        <v>14</v>
      </c>
      <c r="C13" s="11"/>
      <c r="D13" s="11"/>
      <c r="E13" s="12"/>
      <c r="F13" s="29"/>
      <c r="G13" s="35"/>
    </row>
    <row r="14">
      <c r="A14" s="40" t="s">
        <v>12</v>
      </c>
      <c r="B14" s="116" t="s">
        <v>65</v>
      </c>
      <c r="C14" s="34">
        <v>3.0</v>
      </c>
      <c r="D14" s="34">
        <v>5.0</v>
      </c>
      <c r="E14" s="34" t="s">
        <v>68</v>
      </c>
      <c r="F14" s="29"/>
      <c r="G14" s="35"/>
    </row>
    <row r="15">
      <c r="A15" s="36">
        <v>24.0</v>
      </c>
      <c r="B15" s="56" t="s">
        <v>99</v>
      </c>
      <c r="E15" s="9"/>
      <c r="F15" s="42"/>
      <c r="G15" s="35"/>
    </row>
    <row r="16">
      <c r="A16" s="118" t="s">
        <v>71</v>
      </c>
      <c r="B16" s="39" t="s">
        <v>14</v>
      </c>
      <c r="C16" s="11"/>
      <c r="D16" s="11"/>
      <c r="E16" s="12"/>
      <c r="F16" s="46"/>
      <c r="G16" s="47"/>
    </row>
    <row r="17">
      <c r="A17" s="40" t="s">
        <v>16</v>
      </c>
      <c r="B17" s="116" t="s">
        <v>65</v>
      </c>
      <c r="C17" s="34">
        <v>4.0</v>
      </c>
      <c r="D17" s="34">
        <v>3.0</v>
      </c>
      <c r="E17" s="34" t="s">
        <v>66</v>
      </c>
      <c r="F17" s="35" t="s">
        <v>80</v>
      </c>
      <c r="G17" s="35" t="s">
        <v>66</v>
      </c>
    </row>
    <row r="18">
      <c r="A18" s="44">
        <v>1.0</v>
      </c>
      <c r="B18" s="117" t="s">
        <v>100</v>
      </c>
      <c r="E18" s="9"/>
      <c r="F18" s="42"/>
      <c r="G18" s="35"/>
    </row>
    <row r="19">
      <c r="A19" s="43"/>
      <c r="B19" s="130" t="s">
        <v>14</v>
      </c>
      <c r="C19" s="11"/>
      <c r="D19" s="11"/>
      <c r="E19" s="12"/>
      <c r="F19" s="42"/>
      <c r="G19" s="35"/>
    </row>
    <row r="20">
      <c r="A20" s="40" t="s">
        <v>16</v>
      </c>
      <c r="B20" s="48" t="s">
        <v>65</v>
      </c>
      <c r="C20" s="34">
        <v>4.0</v>
      </c>
      <c r="D20" s="34">
        <v>4.0</v>
      </c>
      <c r="E20" s="34" t="s">
        <v>82</v>
      </c>
      <c r="F20" s="42"/>
      <c r="G20" s="35" t="s">
        <v>82</v>
      </c>
    </row>
    <row r="21">
      <c r="A21" s="44">
        <v>15.0</v>
      </c>
      <c r="B21" s="119" t="s">
        <v>101</v>
      </c>
      <c r="E21" s="9"/>
      <c r="F21" s="42"/>
      <c r="G21" s="35"/>
    </row>
    <row r="22">
      <c r="A22" s="43"/>
      <c r="B22" s="130" t="s">
        <v>14</v>
      </c>
      <c r="C22" s="11"/>
      <c r="D22" s="11"/>
      <c r="E22" s="12"/>
      <c r="F22" s="42"/>
      <c r="G22" s="35"/>
    </row>
    <row r="23">
      <c r="A23" s="40" t="s">
        <v>16</v>
      </c>
      <c r="B23" s="116" t="s">
        <v>65</v>
      </c>
      <c r="C23" s="34">
        <v>11.0</v>
      </c>
      <c r="D23" s="34">
        <v>7.0</v>
      </c>
      <c r="E23" s="34" t="s">
        <v>66</v>
      </c>
      <c r="F23" s="42"/>
      <c r="G23" s="35"/>
    </row>
    <row r="24">
      <c r="A24" s="44">
        <v>22.0</v>
      </c>
      <c r="B24" s="50" t="s">
        <v>102</v>
      </c>
      <c r="E24" s="9"/>
      <c r="F24" s="42"/>
      <c r="G24" s="35"/>
    </row>
    <row r="25">
      <c r="A25" s="43"/>
      <c r="B25" s="130" t="s">
        <v>14</v>
      </c>
      <c r="C25" s="11"/>
      <c r="D25" s="11"/>
      <c r="E25" s="12"/>
      <c r="F25" s="42"/>
      <c r="G25" s="35"/>
    </row>
    <row r="26">
      <c r="A26" s="40" t="s">
        <v>16</v>
      </c>
      <c r="B26" s="116" t="s">
        <v>65</v>
      </c>
      <c r="C26" s="34">
        <v>6.0</v>
      </c>
      <c r="D26" s="34">
        <v>1.0</v>
      </c>
      <c r="E26" s="34" t="s">
        <v>66</v>
      </c>
      <c r="F26" s="35"/>
      <c r="G26" s="35" t="s">
        <v>66</v>
      </c>
    </row>
    <row r="27">
      <c r="A27" s="52">
        <v>27.0</v>
      </c>
      <c r="B27" s="117" t="s">
        <v>103</v>
      </c>
      <c r="E27" s="9"/>
      <c r="F27" s="42"/>
      <c r="G27" s="35"/>
    </row>
    <row r="28">
      <c r="A28" s="43"/>
      <c r="B28" s="130" t="s">
        <v>74</v>
      </c>
      <c r="C28" s="11"/>
      <c r="D28" s="11"/>
      <c r="E28" s="12"/>
      <c r="F28" s="42"/>
      <c r="G28" s="35"/>
    </row>
    <row r="29">
      <c r="A29" s="40" t="s">
        <v>16</v>
      </c>
      <c r="B29" s="48" t="s">
        <v>65</v>
      </c>
      <c r="C29" s="34">
        <v>3.0</v>
      </c>
      <c r="D29" s="34">
        <v>4.0</v>
      </c>
      <c r="E29" s="34" t="s">
        <v>72</v>
      </c>
      <c r="F29" s="35" t="s">
        <v>80</v>
      </c>
      <c r="G29" s="35" t="s">
        <v>72</v>
      </c>
    </row>
    <row r="30">
      <c r="A30" s="44">
        <v>29.0</v>
      </c>
      <c r="B30" s="119" t="s">
        <v>104</v>
      </c>
      <c r="E30" s="9"/>
      <c r="F30" s="42"/>
      <c r="G30" s="35"/>
    </row>
    <row r="31">
      <c r="A31" s="43"/>
      <c r="B31" s="130" t="s">
        <v>14</v>
      </c>
      <c r="C31" s="11"/>
      <c r="D31" s="11"/>
      <c r="E31" s="12"/>
      <c r="F31" s="42"/>
      <c r="G31" s="35"/>
    </row>
    <row r="32">
      <c r="A32" s="40" t="s">
        <v>25</v>
      </c>
      <c r="B32" s="116" t="s">
        <v>65</v>
      </c>
      <c r="C32" s="34">
        <v>3.0</v>
      </c>
      <c r="D32" s="34">
        <v>5.0</v>
      </c>
      <c r="E32" s="34" t="s">
        <v>68</v>
      </c>
      <c r="F32" s="35"/>
      <c r="G32" s="35" t="s">
        <v>68</v>
      </c>
    </row>
    <row r="33">
      <c r="A33" s="52">
        <v>3.0</v>
      </c>
      <c r="B33" s="117" t="s">
        <v>105</v>
      </c>
      <c r="E33" s="9"/>
      <c r="F33" s="42"/>
      <c r="G33" s="35"/>
    </row>
    <row r="34">
      <c r="A34" s="43"/>
      <c r="B34" s="130" t="s">
        <v>51</v>
      </c>
      <c r="C34" s="11"/>
      <c r="D34" s="11"/>
      <c r="E34" s="12"/>
      <c r="F34" s="42"/>
      <c r="G34" s="35"/>
    </row>
    <row r="35">
      <c r="A35" s="40" t="s">
        <v>25</v>
      </c>
      <c r="B35" s="116" t="s">
        <v>65</v>
      </c>
      <c r="C35" s="34">
        <v>3.0</v>
      </c>
      <c r="D35" s="34">
        <v>5.0</v>
      </c>
      <c r="E35" s="34" t="s">
        <v>68</v>
      </c>
      <c r="F35" s="42"/>
      <c r="G35" s="35" t="s">
        <v>68</v>
      </c>
    </row>
    <row r="36">
      <c r="A36" s="44">
        <v>5.0</v>
      </c>
      <c r="B36" s="117" t="s">
        <v>106</v>
      </c>
      <c r="E36" s="9"/>
      <c r="F36" s="42"/>
      <c r="G36" s="35"/>
    </row>
    <row r="37">
      <c r="A37" s="43"/>
      <c r="B37" s="130" t="s">
        <v>14</v>
      </c>
      <c r="C37" s="11"/>
      <c r="D37" s="11"/>
      <c r="E37" s="12"/>
      <c r="F37" s="42"/>
      <c r="G37" s="35"/>
    </row>
    <row r="38">
      <c r="A38" s="40" t="s">
        <v>25</v>
      </c>
      <c r="B38" s="48" t="s">
        <v>65</v>
      </c>
      <c r="C38" s="34">
        <v>4.0</v>
      </c>
      <c r="D38" s="34">
        <v>5.0</v>
      </c>
      <c r="E38" s="34" t="s">
        <v>72</v>
      </c>
      <c r="F38" s="35" t="s">
        <v>80</v>
      </c>
      <c r="G38" s="35"/>
    </row>
    <row r="39">
      <c r="A39" s="44">
        <v>11.0</v>
      </c>
      <c r="B39" s="50" t="s">
        <v>107</v>
      </c>
      <c r="E39" s="9"/>
      <c r="F39" s="42"/>
      <c r="G39" s="35"/>
    </row>
    <row r="40">
      <c r="A40" s="43"/>
      <c r="B40" s="130" t="s">
        <v>108</v>
      </c>
      <c r="C40" s="11"/>
      <c r="D40" s="11"/>
      <c r="E40" s="12"/>
      <c r="F40" s="42"/>
      <c r="G40" s="35"/>
    </row>
    <row r="41">
      <c r="A41" s="123"/>
      <c r="E41" s="9"/>
      <c r="F41" s="42"/>
      <c r="G41" s="35"/>
    </row>
    <row r="42">
      <c r="A42" s="60" t="s">
        <v>32</v>
      </c>
      <c r="B42" s="61"/>
      <c r="C42" s="61"/>
      <c r="D42" s="61"/>
      <c r="E42" s="62"/>
      <c r="F42" s="42"/>
      <c r="G42" s="35"/>
    </row>
    <row r="43">
      <c r="A43" s="63" t="s">
        <v>33</v>
      </c>
      <c r="E43" s="9"/>
      <c r="F43" s="42"/>
      <c r="G43" s="35"/>
    </row>
    <row r="44">
      <c r="A44" s="64" t="s">
        <v>25</v>
      </c>
      <c r="B44" s="124" t="s">
        <v>65</v>
      </c>
      <c r="C44" s="66">
        <v>7.0</v>
      </c>
      <c r="D44" s="66">
        <v>3.0</v>
      </c>
      <c r="E44" s="66" t="s">
        <v>66</v>
      </c>
      <c r="F44" s="42"/>
      <c r="G44" s="35"/>
    </row>
    <row r="45">
      <c r="A45" s="67">
        <v>17.0</v>
      </c>
      <c r="B45" s="68" t="s">
        <v>109</v>
      </c>
      <c r="E45" s="9"/>
      <c r="F45" s="35"/>
      <c r="G45" s="35"/>
    </row>
    <row r="46">
      <c r="A46" s="69"/>
      <c r="B46" s="11"/>
      <c r="C46" s="11"/>
      <c r="D46" s="11"/>
      <c r="E46" s="12"/>
      <c r="F46" s="35"/>
      <c r="G46" s="35"/>
    </row>
    <row r="47">
      <c r="A47" s="64" t="s">
        <v>25</v>
      </c>
      <c r="B47" s="124" t="s">
        <v>65</v>
      </c>
      <c r="C47" s="66">
        <v>4.0</v>
      </c>
      <c r="D47" s="66">
        <v>3.0</v>
      </c>
      <c r="E47" s="66" t="s">
        <v>66</v>
      </c>
      <c r="F47" s="35"/>
      <c r="G47" s="35"/>
    </row>
    <row r="48">
      <c r="A48" s="67">
        <v>18.0</v>
      </c>
      <c r="B48" s="68" t="s">
        <v>85</v>
      </c>
      <c r="E48" s="9"/>
      <c r="F48" s="35"/>
      <c r="G48" s="35"/>
    </row>
    <row r="49">
      <c r="A49" s="69"/>
      <c r="B49" s="11"/>
      <c r="C49" s="11"/>
      <c r="D49" s="11"/>
      <c r="E49" s="12"/>
      <c r="F49" s="35"/>
      <c r="G49" s="35"/>
    </row>
    <row r="50">
      <c r="A50" s="71" t="s">
        <v>25</v>
      </c>
      <c r="B50" s="72" t="s">
        <v>65</v>
      </c>
      <c r="C50" s="66">
        <v>1.0</v>
      </c>
      <c r="D50" s="66">
        <v>2.0</v>
      </c>
      <c r="E50" s="66" t="s">
        <v>68</v>
      </c>
      <c r="F50" s="29"/>
      <c r="G50" s="35"/>
    </row>
    <row r="51">
      <c r="A51" s="67">
        <v>19.0</v>
      </c>
      <c r="B51" s="68" t="s">
        <v>110</v>
      </c>
      <c r="E51" s="9"/>
      <c r="F51" s="29"/>
      <c r="G51" s="35"/>
    </row>
    <row r="52">
      <c r="A52" s="69"/>
      <c r="B52" s="11"/>
      <c r="C52" s="11"/>
      <c r="D52" s="11"/>
      <c r="E52" s="12"/>
      <c r="F52" s="29"/>
      <c r="G52" s="35"/>
    </row>
    <row r="53">
      <c r="A53" s="73"/>
      <c r="E53" s="74"/>
      <c r="F53" s="29"/>
      <c r="G53" s="35"/>
    </row>
    <row r="54">
      <c r="A54" s="75" t="s">
        <v>34</v>
      </c>
      <c r="B54" s="125" t="s">
        <v>65</v>
      </c>
      <c r="C54" s="77">
        <v>8.0</v>
      </c>
      <c r="D54" s="77">
        <v>2.0</v>
      </c>
      <c r="E54" s="77" t="s">
        <v>66</v>
      </c>
      <c r="F54" s="29"/>
      <c r="G54" s="35"/>
    </row>
    <row r="55">
      <c r="A55" s="78">
        <v>3.0</v>
      </c>
      <c r="B55" s="81" t="s">
        <v>111</v>
      </c>
      <c r="E55" s="9"/>
      <c r="F55" s="29"/>
      <c r="G55" s="35"/>
    </row>
    <row r="56">
      <c r="A56" s="80"/>
      <c r="B56" s="130" t="s">
        <v>112</v>
      </c>
      <c r="C56" s="11"/>
      <c r="D56" s="11"/>
      <c r="E56" s="12"/>
      <c r="F56" s="29"/>
      <c r="G56" s="35"/>
    </row>
    <row r="57">
      <c r="A57" s="75" t="s">
        <v>34</v>
      </c>
      <c r="B57" s="125" t="s">
        <v>65</v>
      </c>
      <c r="C57" s="77">
        <v>1.0</v>
      </c>
      <c r="D57" s="77">
        <v>2.0</v>
      </c>
      <c r="E57" s="77" t="s">
        <v>72</v>
      </c>
      <c r="F57" s="35" t="s">
        <v>80</v>
      </c>
      <c r="G57" s="35" t="s">
        <v>72</v>
      </c>
    </row>
    <row r="58">
      <c r="A58" s="78">
        <v>8.0</v>
      </c>
      <c r="B58" s="96" t="s">
        <v>113</v>
      </c>
      <c r="E58" s="9"/>
      <c r="F58" s="29"/>
      <c r="G58" s="35"/>
    </row>
    <row r="59">
      <c r="A59" s="80"/>
      <c r="B59" s="131" t="s">
        <v>114</v>
      </c>
      <c r="C59" s="11"/>
      <c r="D59" s="11"/>
      <c r="E59" s="12"/>
      <c r="F59" s="29"/>
      <c r="G59" s="35"/>
    </row>
    <row r="60">
      <c r="A60" s="75" t="s">
        <v>34</v>
      </c>
      <c r="B60" s="125" t="s">
        <v>65</v>
      </c>
      <c r="C60" s="77">
        <v>4.0</v>
      </c>
      <c r="D60" s="77">
        <v>3.0</v>
      </c>
      <c r="E60" s="77" t="s">
        <v>66</v>
      </c>
      <c r="F60" s="35" t="s">
        <v>80</v>
      </c>
      <c r="G60" s="35" t="s">
        <v>66</v>
      </c>
    </row>
    <row r="61">
      <c r="A61" s="78">
        <v>9.0</v>
      </c>
      <c r="B61" s="96" t="s">
        <v>113</v>
      </c>
      <c r="E61" s="9"/>
      <c r="F61" s="29"/>
      <c r="G61" s="35"/>
    </row>
    <row r="62">
      <c r="A62" s="80"/>
      <c r="B62" s="131" t="s">
        <v>114</v>
      </c>
      <c r="C62" s="11"/>
      <c r="D62" s="11"/>
      <c r="E62" s="12"/>
      <c r="F62" s="29"/>
      <c r="G62" s="35"/>
    </row>
    <row r="63">
      <c r="A63" s="75" t="s">
        <v>34</v>
      </c>
      <c r="B63" s="82" t="s">
        <v>65</v>
      </c>
      <c r="C63" s="77">
        <v>0.0</v>
      </c>
      <c r="D63" s="77">
        <v>12.0</v>
      </c>
      <c r="E63" s="77" t="s">
        <v>68</v>
      </c>
      <c r="F63" s="29"/>
      <c r="G63" s="35" t="s">
        <v>68</v>
      </c>
    </row>
    <row r="64">
      <c r="A64" s="78">
        <v>10.0</v>
      </c>
      <c r="B64" s="96" t="s">
        <v>115</v>
      </c>
      <c r="E64" s="9"/>
      <c r="F64" s="29"/>
      <c r="G64" s="35"/>
    </row>
    <row r="65">
      <c r="A65" s="80"/>
      <c r="B65" s="131" t="s">
        <v>116</v>
      </c>
      <c r="C65" s="11"/>
      <c r="D65" s="11"/>
      <c r="E65" s="12"/>
      <c r="F65" s="29"/>
      <c r="G65" s="35"/>
    </row>
    <row r="66">
      <c r="A66" s="75" t="s">
        <v>39</v>
      </c>
      <c r="B66" s="125" t="s">
        <v>65</v>
      </c>
      <c r="C66" s="77">
        <v>3.0</v>
      </c>
      <c r="D66" s="77">
        <v>4.0</v>
      </c>
      <c r="E66" s="77" t="s">
        <v>68</v>
      </c>
      <c r="F66" s="35"/>
      <c r="G66" s="35"/>
    </row>
    <row r="67">
      <c r="A67" s="83">
        <v>21.0</v>
      </c>
      <c r="B67" s="128" t="s">
        <v>117</v>
      </c>
      <c r="E67" s="9"/>
      <c r="F67" s="35"/>
      <c r="G67" s="35"/>
    </row>
    <row r="68">
      <c r="A68" s="80"/>
      <c r="B68" s="131" t="s">
        <v>118</v>
      </c>
      <c r="C68" s="11"/>
      <c r="D68" s="11"/>
      <c r="E68" s="12"/>
      <c r="F68" s="35"/>
      <c r="G68" s="35"/>
    </row>
    <row r="69">
      <c r="A69" s="75" t="s">
        <v>39</v>
      </c>
      <c r="B69" s="125" t="s">
        <v>65</v>
      </c>
      <c r="C69" s="77">
        <v>4.0</v>
      </c>
      <c r="D69" s="77">
        <v>3.0</v>
      </c>
      <c r="E69" s="77" t="s">
        <v>66</v>
      </c>
      <c r="F69" s="5"/>
      <c r="G69" s="86"/>
    </row>
    <row r="70">
      <c r="A70" s="83">
        <v>27.0</v>
      </c>
      <c r="B70" s="132" t="s">
        <v>119</v>
      </c>
      <c r="E70" s="9"/>
      <c r="F70" s="5"/>
      <c r="G70" s="86"/>
    </row>
    <row r="71">
      <c r="A71" s="87"/>
      <c r="B71" s="130" t="s">
        <v>14</v>
      </c>
      <c r="C71" s="11"/>
      <c r="D71" s="11"/>
      <c r="E71" s="12"/>
      <c r="F71" s="5"/>
      <c r="G71" s="86"/>
    </row>
    <row r="72">
      <c r="A72" s="75" t="s">
        <v>39</v>
      </c>
      <c r="B72" s="125" t="s">
        <v>65</v>
      </c>
      <c r="C72" s="77">
        <v>0.0</v>
      </c>
      <c r="D72" s="77">
        <v>4.0</v>
      </c>
      <c r="E72" s="77" t="s">
        <v>68</v>
      </c>
      <c r="F72" s="5"/>
      <c r="G72" s="86"/>
    </row>
    <row r="73">
      <c r="A73" s="83">
        <v>28.0</v>
      </c>
      <c r="B73" s="132" t="s">
        <v>120</v>
      </c>
      <c r="E73" s="9"/>
      <c r="F73" s="5"/>
      <c r="G73" s="86"/>
    </row>
    <row r="74">
      <c r="A74" s="87"/>
      <c r="B74" s="131" t="s">
        <v>51</v>
      </c>
      <c r="C74" s="11"/>
      <c r="D74" s="11"/>
      <c r="E74" s="12"/>
      <c r="F74" s="5"/>
      <c r="G74" s="86"/>
    </row>
    <row r="75">
      <c r="A75" s="133" t="s">
        <v>43</v>
      </c>
      <c r="B75" s="134" t="s">
        <v>65</v>
      </c>
      <c r="C75" s="135">
        <v>3.0</v>
      </c>
      <c r="D75" s="135">
        <v>4.0</v>
      </c>
      <c r="E75" s="135" t="s">
        <v>72</v>
      </c>
      <c r="F75" s="136"/>
      <c r="G75" s="137"/>
    </row>
    <row r="76">
      <c r="A76" s="138">
        <v>2.0</v>
      </c>
      <c r="B76" s="139" t="s">
        <v>121</v>
      </c>
      <c r="E76" s="9"/>
      <c r="F76" s="136"/>
      <c r="G76" s="136"/>
    </row>
    <row r="77">
      <c r="A77" s="140"/>
      <c r="B77" s="130" t="s">
        <v>14</v>
      </c>
      <c r="C77" s="11"/>
      <c r="D77" s="11"/>
      <c r="E77" s="12"/>
      <c r="F77" s="136"/>
      <c r="G77" s="136"/>
    </row>
    <row r="78">
      <c r="A78" s="141" t="s">
        <v>43</v>
      </c>
      <c r="B78" s="142" t="s">
        <v>65</v>
      </c>
      <c r="C78" s="143">
        <v>5.0</v>
      </c>
      <c r="D78" s="143">
        <v>4.0</v>
      </c>
      <c r="E78" s="143" t="s">
        <v>66</v>
      </c>
      <c r="F78" s="136"/>
      <c r="G78" s="136"/>
    </row>
    <row r="79">
      <c r="A79" s="138">
        <v>3.0</v>
      </c>
      <c r="B79" s="139" t="s">
        <v>122</v>
      </c>
      <c r="E79" s="9"/>
      <c r="F79" s="136"/>
      <c r="G79" s="136"/>
    </row>
    <row r="80">
      <c r="A80" s="140"/>
      <c r="B80" s="144" t="s">
        <v>123</v>
      </c>
      <c r="C80" s="11"/>
      <c r="D80" s="11"/>
      <c r="E80" s="12"/>
      <c r="F80" s="136"/>
      <c r="G80" s="136"/>
    </row>
    <row r="81">
      <c r="A81" s="133" t="s">
        <v>43</v>
      </c>
      <c r="B81" s="134" t="s">
        <v>65</v>
      </c>
      <c r="C81" s="135">
        <v>3.0</v>
      </c>
      <c r="D81" s="135">
        <v>6.0</v>
      </c>
      <c r="E81" s="135" t="s">
        <v>68</v>
      </c>
      <c r="F81" s="136"/>
      <c r="G81" s="145" t="s">
        <v>68</v>
      </c>
    </row>
    <row r="82">
      <c r="A82" s="146">
        <v>10.0</v>
      </c>
      <c r="B82" s="147" t="s">
        <v>124</v>
      </c>
      <c r="E82" s="9"/>
      <c r="F82" s="136"/>
      <c r="G82" s="136"/>
    </row>
    <row r="83">
      <c r="A83" s="140"/>
      <c r="B83" s="144" t="s">
        <v>28</v>
      </c>
      <c r="C83" s="11"/>
      <c r="D83" s="11"/>
      <c r="E83" s="12"/>
      <c r="F83" s="136"/>
      <c r="G83" s="136"/>
    </row>
    <row r="84">
      <c r="A84" s="141" t="s">
        <v>43</v>
      </c>
      <c r="B84" s="142" t="s">
        <v>65</v>
      </c>
      <c r="C84" s="143">
        <v>4.0</v>
      </c>
      <c r="D84" s="143">
        <v>6.0</v>
      </c>
      <c r="E84" s="143" t="s">
        <v>68</v>
      </c>
      <c r="F84" s="136"/>
      <c r="G84" s="136"/>
    </row>
    <row r="85">
      <c r="A85" s="146">
        <v>17.0</v>
      </c>
      <c r="B85" s="148" t="s">
        <v>125</v>
      </c>
      <c r="E85" s="9"/>
      <c r="F85" s="136"/>
      <c r="G85" s="136"/>
    </row>
    <row r="86">
      <c r="A86" s="140"/>
      <c r="B86" s="130" t="s">
        <v>14</v>
      </c>
      <c r="C86" s="11"/>
      <c r="D86" s="11"/>
      <c r="E86" s="12"/>
      <c r="F86" s="136"/>
      <c r="G86" s="136"/>
    </row>
    <row r="87">
      <c r="A87" s="75" t="s">
        <v>43</v>
      </c>
      <c r="B87" s="125" t="s">
        <v>65</v>
      </c>
      <c r="C87" s="77">
        <v>1.0</v>
      </c>
      <c r="D87" s="77">
        <v>6.0</v>
      </c>
      <c r="E87" s="77" t="s">
        <v>68</v>
      </c>
      <c r="F87" s="35"/>
      <c r="G87" s="35"/>
    </row>
    <row r="88">
      <c r="A88" s="83">
        <v>18.0</v>
      </c>
      <c r="B88" s="148" t="s">
        <v>126</v>
      </c>
      <c r="E88" s="9"/>
      <c r="F88" s="35"/>
      <c r="G88" s="35"/>
    </row>
    <row r="89">
      <c r="A89" s="80"/>
      <c r="B89" s="144" t="s">
        <v>28</v>
      </c>
      <c r="C89" s="11"/>
      <c r="D89" s="11"/>
      <c r="E89" s="12"/>
      <c r="F89" s="35"/>
      <c r="G89" s="35"/>
    </row>
    <row r="90">
      <c r="A90" s="89"/>
      <c r="B90" s="19"/>
      <c r="C90" s="19"/>
      <c r="D90" s="19"/>
      <c r="E90" s="20"/>
      <c r="F90" s="5"/>
      <c r="G90" s="5"/>
    </row>
    <row r="91">
      <c r="A91" s="90" t="s">
        <v>127</v>
      </c>
      <c r="B91" s="91"/>
      <c r="C91" s="91"/>
      <c r="D91" s="91"/>
      <c r="E91" s="92"/>
      <c r="F91" s="93"/>
      <c r="G91" s="29"/>
    </row>
    <row r="92">
      <c r="A92" s="94" t="s">
        <v>51</v>
      </c>
      <c r="E92" s="9"/>
      <c r="F92" s="35"/>
      <c r="G92" s="35"/>
    </row>
    <row r="93">
      <c r="A93" s="75" t="s">
        <v>43</v>
      </c>
      <c r="B93" s="125" t="s">
        <v>65</v>
      </c>
      <c r="C93" s="95">
        <v>6.0</v>
      </c>
      <c r="D93" s="95">
        <v>0.0</v>
      </c>
      <c r="E93" s="95" t="s">
        <v>66</v>
      </c>
      <c r="F93" s="35"/>
      <c r="G93" s="35"/>
    </row>
    <row r="94">
      <c r="A94" s="78">
        <v>23.0</v>
      </c>
      <c r="B94" s="96" t="s">
        <v>104</v>
      </c>
      <c r="E94" s="9"/>
      <c r="F94" s="86"/>
      <c r="G94" s="86"/>
    </row>
    <row r="95">
      <c r="A95" s="97" t="s">
        <v>52</v>
      </c>
      <c r="B95" s="11"/>
      <c r="C95" s="11"/>
      <c r="D95" s="11"/>
      <c r="E95" s="12"/>
      <c r="F95" s="86"/>
      <c r="G95" s="86"/>
    </row>
    <row r="96">
      <c r="A96" s="75" t="s">
        <v>43</v>
      </c>
      <c r="B96" s="125" t="s">
        <v>65</v>
      </c>
      <c r="C96" s="77">
        <v>4.0</v>
      </c>
      <c r="D96" s="77">
        <v>6.0</v>
      </c>
      <c r="E96" s="77" t="s">
        <v>68</v>
      </c>
      <c r="F96" s="86"/>
      <c r="G96" s="86"/>
    </row>
    <row r="97">
      <c r="A97" s="78">
        <v>24.0</v>
      </c>
      <c r="B97" s="96" t="s">
        <v>115</v>
      </c>
      <c r="E97" s="9"/>
      <c r="F97" s="86"/>
      <c r="G97" s="86"/>
    </row>
    <row r="98">
      <c r="A98" s="97" t="s">
        <v>54</v>
      </c>
      <c r="B98" s="11"/>
      <c r="C98" s="11"/>
      <c r="D98" s="11"/>
      <c r="E98" s="12"/>
      <c r="F98" s="86"/>
      <c r="G98" s="86"/>
    </row>
    <row r="99" hidden="1">
      <c r="A99" s="75" t="s">
        <v>43</v>
      </c>
      <c r="B99" s="88"/>
      <c r="C99" s="77"/>
      <c r="D99" s="77"/>
      <c r="E99" s="77"/>
      <c r="F99" s="86"/>
      <c r="G99" s="86"/>
    </row>
    <row r="100" hidden="1">
      <c r="A100" s="78">
        <v>25.0</v>
      </c>
      <c r="B100" s="96" t="s">
        <v>53</v>
      </c>
      <c r="E100" s="9"/>
      <c r="F100" s="86"/>
      <c r="G100" s="86"/>
    </row>
    <row r="101" hidden="1">
      <c r="A101" s="97" t="s">
        <v>55</v>
      </c>
      <c r="B101" s="11"/>
      <c r="C101" s="11"/>
      <c r="D101" s="11"/>
      <c r="E101" s="12"/>
      <c r="F101" s="86"/>
      <c r="G101" s="86"/>
    </row>
    <row r="102">
      <c r="A102" s="98"/>
      <c r="B102" s="23"/>
      <c r="C102" s="23"/>
      <c r="D102" s="23"/>
      <c r="E102" s="24"/>
      <c r="F102" s="86"/>
      <c r="G102" s="86"/>
    </row>
    <row r="103">
      <c r="A103" s="99" t="s">
        <v>128</v>
      </c>
      <c r="B103" s="100"/>
      <c r="C103" s="100"/>
      <c r="D103" s="100"/>
      <c r="E103" s="101"/>
      <c r="F103" s="16"/>
      <c r="G103" s="86"/>
    </row>
    <row r="104">
      <c r="A104" s="102" t="s">
        <v>129</v>
      </c>
      <c r="E104" s="9"/>
      <c r="F104" s="16"/>
      <c r="G104" s="86"/>
    </row>
    <row r="105">
      <c r="A105" s="103" t="s">
        <v>130</v>
      </c>
      <c r="B105" s="11"/>
      <c r="C105" s="11"/>
      <c r="D105" s="11"/>
      <c r="E105" s="12"/>
      <c r="F105" s="16"/>
      <c r="G105" s="86"/>
    </row>
    <row r="106">
      <c r="A106" s="75" t="s">
        <v>59</v>
      </c>
      <c r="B106" s="125" t="s">
        <v>65</v>
      </c>
      <c r="C106" s="77">
        <v>1.0</v>
      </c>
      <c r="D106" s="77">
        <v>6.0</v>
      </c>
      <c r="E106" s="77" t="s">
        <v>68</v>
      </c>
      <c r="F106" s="16"/>
      <c r="G106" s="86"/>
    </row>
    <row r="107">
      <c r="A107" s="78">
        <v>6.0</v>
      </c>
      <c r="B107" s="96" t="s">
        <v>131</v>
      </c>
      <c r="E107" s="9"/>
      <c r="F107" s="16"/>
      <c r="G107" s="86"/>
    </row>
    <row r="108">
      <c r="A108" s="97"/>
      <c r="B108" s="11"/>
      <c r="C108" s="11"/>
      <c r="D108" s="11"/>
      <c r="E108" s="12"/>
      <c r="F108" s="16"/>
      <c r="G108" s="86"/>
    </row>
    <row r="109">
      <c r="A109" s="104" t="s">
        <v>59</v>
      </c>
      <c r="B109" s="149" t="s">
        <v>65</v>
      </c>
      <c r="C109" s="77">
        <v>0.0</v>
      </c>
      <c r="D109" s="77">
        <v>7.0</v>
      </c>
      <c r="E109" s="77" t="s">
        <v>68</v>
      </c>
      <c r="F109" s="16"/>
      <c r="G109" s="86"/>
    </row>
    <row r="110">
      <c r="A110" s="78">
        <v>7.0</v>
      </c>
      <c r="B110" s="96" t="s">
        <v>132</v>
      </c>
      <c r="E110" s="9"/>
      <c r="F110" s="16"/>
      <c r="G110" s="86"/>
    </row>
    <row r="111">
      <c r="A111" s="97"/>
      <c r="B111" s="11"/>
      <c r="C111" s="11"/>
      <c r="D111" s="11"/>
      <c r="E111" s="12"/>
      <c r="F111" s="16"/>
      <c r="G111" s="86"/>
    </row>
    <row r="112">
      <c r="A112" s="104" t="s">
        <v>59</v>
      </c>
      <c r="B112" s="149" t="s">
        <v>65</v>
      </c>
      <c r="C112" s="77">
        <v>3.0</v>
      </c>
      <c r="D112" s="77">
        <v>4.0</v>
      </c>
      <c r="E112" s="77" t="s">
        <v>68</v>
      </c>
      <c r="F112" s="16"/>
      <c r="G112" s="86"/>
    </row>
    <row r="113">
      <c r="A113" s="78">
        <v>8.0</v>
      </c>
      <c r="B113" s="96" t="s">
        <v>106</v>
      </c>
      <c r="E113" s="9"/>
      <c r="F113" s="16"/>
      <c r="G113" s="86"/>
    </row>
    <row r="114">
      <c r="A114" s="97"/>
      <c r="B114" s="11"/>
      <c r="C114" s="11"/>
      <c r="D114" s="11"/>
      <c r="E114" s="12"/>
      <c r="F114" s="16"/>
      <c r="G114" s="86"/>
    </row>
    <row r="115">
      <c r="A115" s="107"/>
      <c r="B115" s="100"/>
      <c r="C115" s="100"/>
      <c r="D115" s="100"/>
      <c r="E115" s="101"/>
      <c r="F115" s="16"/>
      <c r="G115" s="86"/>
    </row>
    <row r="116">
      <c r="A116" s="108" t="s">
        <v>60</v>
      </c>
      <c r="C116" s="109">
        <f t="shared" ref="C116:D116" si="1">SUM(C11:C115)</f>
        <v>110</v>
      </c>
      <c r="D116" s="109">
        <f t="shared" si="1"/>
        <v>129</v>
      </c>
      <c r="E116" s="110"/>
      <c r="F116" s="5"/>
      <c r="G116" s="5"/>
    </row>
    <row r="117">
      <c r="A117" s="111" t="s">
        <v>61</v>
      </c>
      <c r="B117" s="100"/>
      <c r="C117" s="100"/>
      <c r="D117" s="100"/>
      <c r="E117" s="101"/>
      <c r="F117" s="112"/>
      <c r="G117" s="5"/>
    </row>
    <row r="118">
      <c r="A118" s="113" t="s">
        <v>62</v>
      </c>
      <c r="B118" s="11"/>
      <c r="C118" s="114" t="s">
        <v>63</v>
      </c>
      <c r="D118" s="11"/>
      <c r="E118" s="12"/>
      <c r="F118" s="112"/>
      <c r="G118" s="5"/>
    </row>
  </sheetData>
  <mergeCells count="88">
    <mergeCell ref="B58:E58"/>
    <mergeCell ref="B59:E59"/>
    <mergeCell ref="B61:E61"/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89:E89"/>
    <mergeCell ref="A90:E90"/>
    <mergeCell ref="A91:E91"/>
    <mergeCell ref="A92:E92"/>
    <mergeCell ref="B94:E94"/>
    <mergeCell ref="A95:E95"/>
    <mergeCell ref="B97:E97"/>
    <mergeCell ref="A98:E98"/>
    <mergeCell ref="B100:E100"/>
    <mergeCell ref="A101:E101"/>
    <mergeCell ref="A102:E102"/>
    <mergeCell ref="A103:E103"/>
    <mergeCell ref="A104:E104"/>
    <mergeCell ref="A105:E105"/>
    <mergeCell ref="A116:B116"/>
    <mergeCell ref="A117:E117"/>
    <mergeCell ref="A118:B118"/>
    <mergeCell ref="C118:E118"/>
    <mergeCell ref="B107:E107"/>
    <mergeCell ref="A108:E108"/>
    <mergeCell ref="B110:E110"/>
    <mergeCell ref="A111:E111"/>
    <mergeCell ref="B113:E113"/>
    <mergeCell ref="A114:E114"/>
    <mergeCell ref="A115:E11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A41:E41"/>
    <mergeCell ref="A42:E42"/>
    <mergeCell ref="A43:E43"/>
    <mergeCell ref="B45:E45"/>
    <mergeCell ref="A46:E46"/>
    <mergeCell ref="B48:E48"/>
    <mergeCell ref="A49:E49"/>
    <mergeCell ref="B51:E51"/>
    <mergeCell ref="A52:E52"/>
    <mergeCell ref="A53:E53"/>
    <mergeCell ref="B55:E55"/>
    <mergeCell ref="B56:E56"/>
    <mergeCell ref="B79:E79"/>
    <mergeCell ref="B80:E80"/>
    <mergeCell ref="B82:E82"/>
    <mergeCell ref="B83:E83"/>
    <mergeCell ref="B85:E85"/>
    <mergeCell ref="B86:E86"/>
    <mergeCell ref="B88:E88"/>
  </mergeCells>
  <hyperlinks>
    <hyperlink r:id="rId1" ref="B11"/>
    <hyperlink r:id="rId2" ref="B14"/>
    <hyperlink r:id="rId3" ref="A16"/>
    <hyperlink r:id="rId4" ref="B17"/>
    <hyperlink r:id="rId5" ref="B20"/>
    <hyperlink r:id="rId6" ref="B23"/>
    <hyperlink r:id="rId7" ref="B26"/>
    <hyperlink r:id="rId8" ref="B29"/>
    <hyperlink r:id="rId9" ref="B32"/>
    <hyperlink r:id="rId10" ref="B35"/>
    <hyperlink r:id="rId11" ref="B38"/>
    <hyperlink r:id="rId12" ref="B44"/>
    <hyperlink r:id="rId13" ref="B47"/>
    <hyperlink r:id="rId14" ref="B50"/>
    <hyperlink r:id="rId15" ref="B54"/>
    <hyperlink r:id="rId16" ref="B57"/>
    <hyperlink r:id="rId17" ref="B60"/>
    <hyperlink r:id="rId18" ref="B63"/>
    <hyperlink r:id="rId19" ref="B66"/>
    <hyperlink r:id="rId20" ref="B69"/>
    <hyperlink r:id="rId21" ref="B72"/>
    <hyperlink r:id="rId22" ref="B75"/>
    <hyperlink r:id="rId23" ref="B78"/>
    <hyperlink r:id="rId24" ref="B81"/>
    <hyperlink r:id="rId25" ref="B84"/>
    <hyperlink r:id="rId26" ref="B87"/>
    <hyperlink r:id="rId27" ref="B93"/>
    <hyperlink r:id="rId28" ref="B96"/>
    <hyperlink r:id="rId29" ref="B106"/>
    <hyperlink r:id="rId30" ref="B109"/>
    <hyperlink r:id="rId31" ref="B112"/>
  </hyperlinks>
  <drawing r:id="rId3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COUNTIF(G5:G28,"W")&amp;"-"&amp;COUNTIF(G5:G28,"L")&amp;"-"&amp;COUNTIF(G5:G28,"T")&amp;"-"&amp;COUNTIF(G5:G28,"OTL")</f>
        <v>16-2-1-0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COUNTIF(I5:I29,"W")&amp;"-"&amp;COUNTIF(I5:I29,"L")&amp;"-"&amp;COUNTIF(I5:I29,"T")&amp;"-"&amp;COUNTIF(I5:I29,"OTL")</f>
        <v>16-3-1-0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502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57" t="s">
        <v>16</v>
      </c>
      <c r="B8" s="458">
        <v>20.0</v>
      </c>
      <c r="C8" s="459" t="s">
        <v>359</v>
      </c>
      <c r="D8" s="458" t="s">
        <v>477</v>
      </c>
      <c r="E8" s="459">
        <v>1.0</v>
      </c>
      <c r="F8" s="459">
        <v>12.0</v>
      </c>
      <c r="G8" s="460" t="s">
        <v>68</v>
      </c>
      <c r="H8" s="383"/>
      <c r="I8" s="349" t="s">
        <v>68</v>
      </c>
    </row>
    <row r="9">
      <c r="A9" s="430" t="s">
        <v>16</v>
      </c>
      <c r="B9" s="42">
        <v>26.0</v>
      </c>
      <c r="C9" s="329" t="s">
        <v>488</v>
      </c>
      <c r="D9" s="42" t="s">
        <v>452</v>
      </c>
      <c r="E9" s="431">
        <v>6.0</v>
      </c>
      <c r="F9" s="431">
        <v>4.0</v>
      </c>
      <c r="G9" s="432" t="s">
        <v>66</v>
      </c>
      <c r="H9" s="381"/>
      <c r="I9" s="380" t="s">
        <v>66</v>
      </c>
    </row>
    <row r="10">
      <c r="A10" s="430" t="s">
        <v>16</v>
      </c>
      <c r="B10" s="42">
        <v>27.0</v>
      </c>
      <c r="C10" s="431" t="s">
        <v>345</v>
      </c>
      <c r="D10" s="42" t="s">
        <v>477</v>
      </c>
      <c r="E10" s="431">
        <v>4.0</v>
      </c>
      <c r="F10" s="431">
        <v>7.0</v>
      </c>
      <c r="G10" s="432" t="s">
        <v>68</v>
      </c>
      <c r="H10" s="383"/>
      <c r="I10" s="349" t="s">
        <v>68</v>
      </c>
    </row>
    <row r="11">
      <c r="A11" s="346" t="s">
        <v>16</v>
      </c>
      <c r="B11" s="349">
        <v>30.0</v>
      </c>
      <c r="C11" s="348" t="s">
        <v>342</v>
      </c>
      <c r="D11" s="349" t="s">
        <v>489</v>
      </c>
      <c r="E11" s="348">
        <v>5.0</v>
      </c>
      <c r="F11" s="348">
        <v>4.0</v>
      </c>
      <c r="G11" s="350" t="s">
        <v>66</v>
      </c>
      <c r="H11" s="383"/>
      <c r="I11" s="349" t="s">
        <v>66</v>
      </c>
    </row>
    <row r="12">
      <c r="A12" s="346" t="s">
        <v>25</v>
      </c>
      <c r="B12" s="349">
        <v>2.0</v>
      </c>
      <c r="C12" s="208" t="s">
        <v>478</v>
      </c>
      <c r="D12" s="349" t="s">
        <v>477</v>
      </c>
      <c r="E12" s="348">
        <v>5.0</v>
      </c>
      <c r="F12" s="348">
        <v>5.0</v>
      </c>
      <c r="G12" s="350" t="s">
        <v>82</v>
      </c>
      <c r="H12" s="383"/>
      <c r="I12" s="349" t="s">
        <v>82</v>
      </c>
    </row>
    <row r="13">
      <c r="A13" s="346" t="s">
        <v>25</v>
      </c>
      <c r="B13" s="349">
        <v>9.0</v>
      </c>
      <c r="C13" s="348" t="s">
        <v>487</v>
      </c>
      <c r="D13" s="349" t="s">
        <v>477</v>
      </c>
      <c r="E13" s="348">
        <v>6.0</v>
      </c>
      <c r="F13" s="348">
        <v>4.0</v>
      </c>
      <c r="G13" s="350" t="s">
        <v>66</v>
      </c>
      <c r="H13" s="383"/>
      <c r="I13" s="349" t="s">
        <v>66</v>
      </c>
    </row>
    <row r="14">
      <c r="A14" s="346" t="s">
        <v>416</v>
      </c>
      <c r="B14" s="349">
        <v>14.0</v>
      </c>
      <c r="C14" s="348" t="s">
        <v>155</v>
      </c>
      <c r="D14" s="349" t="s">
        <v>494</v>
      </c>
      <c r="E14" s="348">
        <v>2.0</v>
      </c>
      <c r="F14" s="348">
        <v>5.0</v>
      </c>
      <c r="G14" s="350" t="s">
        <v>66</v>
      </c>
      <c r="H14" s="383"/>
      <c r="I14" s="349" t="s">
        <v>66</v>
      </c>
    </row>
    <row r="15">
      <c r="A15" s="430" t="s">
        <v>25</v>
      </c>
      <c r="B15" s="42">
        <v>16.0</v>
      </c>
      <c r="C15" s="431" t="s">
        <v>503</v>
      </c>
      <c r="D15" s="42" t="s">
        <v>504</v>
      </c>
      <c r="E15" s="431">
        <v>13.0</v>
      </c>
      <c r="F15" s="431">
        <v>2.0</v>
      </c>
      <c r="G15" s="432" t="s">
        <v>66</v>
      </c>
      <c r="H15" s="383"/>
      <c r="I15" s="349" t="s">
        <v>66</v>
      </c>
    </row>
    <row r="16">
      <c r="A16" s="346" t="s">
        <v>25</v>
      </c>
      <c r="B16" s="349">
        <v>23.0</v>
      </c>
      <c r="C16" s="348" t="s">
        <v>287</v>
      </c>
      <c r="D16" s="349" t="s">
        <v>493</v>
      </c>
      <c r="E16" s="348">
        <v>8.0</v>
      </c>
      <c r="F16" s="348">
        <v>6.0</v>
      </c>
      <c r="G16" s="350" t="s">
        <v>66</v>
      </c>
      <c r="H16" s="383"/>
      <c r="I16" s="349" t="s">
        <v>66</v>
      </c>
    </row>
    <row r="17">
      <c r="A17" s="430" t="s">
        <v>34</v>
      </c>
      <c r="B17" s="42">
        <v>4.0</v>
      </c>
      <c r="C17" s="431" t="s">
        <v>229</v>
      </c>
      <c r="D17" s="42" t="s">
        <v>486</v>
      </c>
      <c r="E17" s="431">
        <v>13.0</v>
      </c>
      <c r="F17" s="431">
        <v>5.0</v>
      </c>
      <c r="G17" s="432" t="s">
        <v>66</v>
      </c>
      <c r="H17" s="383"/>
      <c r="I17" s="349" t="s">
        <v>66</v>
      </c>
    </row>
    <row r="18">
      <c r="A18" s="430" t="s">
        <v>505</v>
      </c>
      <c r="B18" s="42">
        <v>7.0</v>
      </c>
      <c r="C18" s="431" t="s">
        <v>351</v>
      </c>
      <c r="D18" s="42" t="s">
        <v>477</v>
      </c>
      <c r="E18" s="431">
        <v>0.0</v>
      </c>
      <c r="F18" s="431">
        <v>10.0</v>
      </c>
      <c r="G18" s="432" t="s">
        <v>66</v>
      </c>
      <c r="H18" s="383"/>
      <c r="I18" s="349" t="s">
        <v>66</v>
      </c>
    </row>
    <row r="19">
      <c r="A19" s="430" t="s">
        <v>39</v>
      </c>
      <c r="B19" s="42">
        <v>19.0</v>
      </c>
      <c r="C19" s="431" t="s">
        <v>506</v>
      </c>
      <c r="D19" s="42" t="s">
        <v>477</v>
      </c>
      <c r="E19" s="431">
        <v>11.0</v>
      </c>
      <c r="F19" s="431">
        <v>1.0</v>
      </c>
      <c r="G19" s="432" t="s">
        <v>66</v>
      </c>
      <c r="H19" s="383"/>
      <c r="I19" s="349" t="s">
        <v>66</v>
      </c>
    </row>
    <row r="20">
      <c r="A20" s="430" t="s">
        <v>39</v>
      </c>
      <c r="B20" s="42">
        <v>31.0</v>
      </c>
      <c r="C20" s="431" t="s">
        <v>479</v>
      </c>
      <c r="D20" s="42" t="s">
        <v>500</v>
      </c>
      <c r="E20" s="431">
        <v>5.0</v>
      </c>
      <c r="F20" s="431">
        <v>0.0</v>
      </c>
      <c r="G20" s="432" t="s">
        <v>66</v>
      </c>
      <c r="H20" s="383"/>
      <c r="I20" s="349" t="s">
        <v>66</v>
      </c>
    </row>
    <row r="21">
      <c r="A21" s="430" t="s">
        <v>43</v>
      </c>
      <c r="B21" s="42">
        <v>1.0</v>
      </c>
      <c r="C21" s="431" t="s">
        <v>326</v>
      </c>
      <c r="D21" s="42" t="s">
        <v>477</v>
      </c>
      <c r="E21" s="431">
        <v>8.0</v>
      </c>
      <c r="F21" s="431">
        <v>4.0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8.0</v>
      </c>
      <c r="C22" s="431" t="s">
        <v>336</v>
      </c>
      <c r="D22" s="42" t="s">
        <v>477</v>
      </c>
      <c r="E22" s="431">
        <v>9.0</v>
      </c>
      <c r="F22" s="431">
        <v>0.0</v>
      </c>
      <c r="G22" s="432" t="s">
        <v>66</v>
      </c>
      <c r="H22" s="383"/>
      <c r="I22" s="349" t="s">
        <v>66</v>
      </c>
    </row>
    <row r="23">
      <c r="A23" s="430" t="s">
        <v>43</v>
      </c>
      <c r="B23" s="440">
        <v>15.0</v>
      </c>
      <c r="C23" s="431" t="s">
        <v>326</v>
      </c>
      <c r="D23" s="42" t="s">
        <v>477</v>
      </c>
      <c r="E23" s="431">
        <v>10.0</v>
      </c>
      <c r="F23" s="431">
        <v>3.0</v>
      </c>
      <c r="G23" s="432" t="s">
        <v>66</v>
      </c>
      <c r="H23" s="383"/>
      <c r="I23" s="349" t="s">
        <v>66</v>
      </c>
    </row>
    <row r="24">
      <c r="A24" s="430" t="s">
        <v>43</v>
      </c>
      <c r="B24" s="440">
        <v>17.0</v>
      </c>
      <c r="C24" s="431" t="s">
        <v>498</v>
      </c>
      <c r="D24" s="42" t="s">
        <v>499</v>
      </c>
      <c r="E24" s="431">
        <v>8.0</v>
      </c>
      <c r="F24" s="431">
        <v>4.0</v>
      </c>
      <c r="G24" s="432" t="s">
        <v>66</v>
      </c>
      <c r="H24" s="383"/>
      <c r="I24" s="349" t="s">
        <v>66</v>
      </c>
    </row>
    <row r="25">
      <c r="A25" s="389" t="s">
        <v>43</v>
      </c>
      <c r="B25" s="408">
        <v>22.0</v>
      </c>
      <c r="C25" s="362" t="s">
        <v>345</v>
      </c>
      <c r="D25" s="361" t="s">
        <v>477</v>
      </c>
      <c r="E25" s="362">
        <v>7.0</v>
      </c>
      <c r="F25" s="362">
        <v>3.0</v>
      </c>
      <c r="G25" s="363" t="s">
        <v>66</v>
      </c>
      <c r="H25" s="383"/>
      <c r="I25" s="349" t="s">
        <v>66</v>
      </c>
    </row>
    <row r="26">
      <c r="A26" s="477"/>
      <c r="B26" s="478"/>
      <c r="C26" s="479"/>
      <c r="D26" s="480"/>
      <c r="E26" s="479"/>
      <c r="F26" s="479"/>
      <c r="G26" s="481"/>
      <c r="H26" s="381"/>
      <c r="I26" s="429"/>
    </row>
    <row r="27">
      <c r="A27" s="356" t="s">
        <v>507</v>
      </c>
      <c r="B27" s="11"/>
      <c r="C27" s="11"/>
      <c r="D27" s="11"/>
      <c r="E27" s="11"/>
      <c r="F27" s="11"/>
      <c r="G27" s="12"/>
      <c r="H27" s="381"/>
      <c r="I27" s="429"/>
    </row>
    <row r="28">
      <c r="A28" s="434" t="s">
        <v>59</v>
      </c>
      <c r="B28" s="435">
        <v>12.0</v>
      </c>
      <c r="C28" s="436" t="s">
        <v>508</v>
      </c>
      <c r="D28" s="437" t="s">
        <v>489</v>
      </c>
      <c r="E28" s="436">
        <v>6.0</v>
      </c>
      <c r="F28" s="436">
        <v>3.0</v>
      </c>
      <c r="G28" s="438" t="s">
        <v>66</v>
      </c>
      <c r="H28" s="475"/>
      <c r="I28" s="349" t="s">
        <v>66</v>
      </c>
    </row>
    <row r="29">
      <c r="A29" s="360" t="s">
        <v>59</v>
      </c>
      <c r="B29" s="408">
        <v>15.0</v>
      </c>
      <c r="C29" s="362" t="s">
        <v>475</v>
      </c>
      <c r="D29" s="361" t="s">
        <v>485</v>
      </c>
      <c r="E29" s="362">
        <v>0.0</v>
      </c>
      <c r="F29" s="362">
        <v>11.0</v>
      </c>
      <c r="G29" s="363" t="s">
        <v>68</v>
      </c>
      <c r="H29" s="475"/>
      <c r="I29" s="349" t="s">
        <v>68</v>
      </c>
    </row>
    <row r="30">
      <c r="A30" s="318" t="s">
        <v>281</v>
      </c>
      <c r="B30" s="61"/>
      <c r="C30" s="61"/>
      <c r="D30" s="319" t="s">
        <v>282</v>
      </c>
      <c r="E30" s="320">
        <f t="shared" ref="E30:F30" si="1">SUM(E9:E29)</f>
        <v>126</v>
      </c>
      <c r="F30" s="320">
        <f t="shared" si="1"/>
        <v>81</v>
      </c>
      <c r="G30" s="321"/>
      <c r="H30" s="381"/>
      <c r="I30" s="429"/>
    </row>
    <row r="31">
      <c r="A31" s="482" t="s">
        <v>509</v>
      </c>
      <c r="B31" s="61"/>
      <c r="C31" s="61"/>
      <c r="D31" s="61"/>
      <c r="E31" s="61"/>
      <c r="F31" s="61"/>
      <c r="G31" s="62"/>
      <c r="H31" s="381"/>
      <c r="I31" s="429"/>
    </row>
  </sheetData>
  <mergeCells count="4">
    <mergeCell ref="A5:G6"/>
    <mergeCell ref="A27:G27"/>
    <mergeCell ref="A30:C30"/>
    <mergeCell ref="A31:G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COUNTIF(G5:G31,"W")&amp;"-"&amp;COUNTIF(G5:G31,"L")&amp;"-"&amp;COUNTIF(G5:G31,"T")&amp;"-"&amp;COUNTIF(G5:G31,"OTL")</f>
        <v>8-12-1-0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COUNTIF(I5:I31,"W")&amp;"-"&amp;COUNTIF(I5:I31,"L")&amp;"-"&amp;COUNTIF(I5:I31,"T")&amp;"-"&amp;COUNTIF(I5:I31,"OTL")</f>
        <v>7-11-1-0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510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13.0</v>
      </c>
      <c r="C8" s="469" t="s">
        <v>511</v>
      </c>
      <c r="D8" s="468" t="s">
        <v>489</v>
      </c>
      <c r="E8" s="469">
        <v>1.0</v>
      </c>
      <c r="F8" s="469">
        <v>15.0</v>
      </c>
      <c r="G8" s="470" t="s">
        <v>68</v>
      </c>
      <c r="H8" s="383"/>
      <c r="I8" s="13"/>
    </row>
    <row r="9">
      <c r="A9" s="471" t="s">
        <v>263</v>
      </c>
      <c r="B9" s="472">
        <v>22.0</v>
      </c>
      <c r="C9" s="473" t="s">
        <v>326</v>
      </c>
      <c r="D9" s="472" t="s">
        <v>477</v>
      </c>
      <c r="E9" s="473">
        <v>13.0</v>
      </c>
      <c r="F9" s="473">
        <v>2.0</v>
      </c>
      <c r="G9" s="474" t="s">
        <v>66</v>
      </c>
      <c r="H9" s="381"/>
      <c r="I9" s="429"/>
    </row>
    <row r="10">
      <c r="A10" s="430" t="s">
        <v>16</v>
      </c>
      <c r="B10" s="42">
        <v>28.0</v>
      </c>
      <c r="C10" s="431" t="s">
        <v>359</v>
      </c>
      <c r="D10" s="42" t="s">
        <v>477</v>
      </c>
      <c r="E10" s="431">
        <v>7.0</v>
      </c>
      <c r="F10" s="431">
        <v>7.0</v>
      </c>
      <c r="G10" s="432" t="s">
        <v>82</v>
      </c>
      <c r="H10" s="383"/>
      <c r="I10" s="349" t="s">
        <v>82</v>
      </c>
    </row>
    <row r="11">
      <c r="A11" s="346" t="s">
        <v>16</v>
      </c>
      <c r="B11" s="349">
        <v>29.0</v>
      </c>
      <c r="C11" s="348" t="s">
        <v>403</v>
      </c>
      <c r="D11" s="349" t="s">
        <v>477</v>
      </c>
      <c r="E11" s="348">
        <v>6.0</v>
      </c>
      <c r="F11" s="348">
        <v>4.0</v>
      </c>
      <c r="G11" s="350" t="s">
        <v>66</v>
      </c>
      <c r="H11" s="383"/>
      <c r="I11" s="349" t="s">
        <v>66</v>
      </c>
    </row>
    <row r="12">
      <c r="A12" s="346" t="s">
        <v>25</v>
      </c>
      <c r="B12" s="349">
        <v>4.0</v>
      </c>
      <c r="C12" s="348" t="s">
        <v>332</v>
      </c>
      <c r="D12" s="349" t="s">
        <v>477</v>
      </c>
      <c r="E12" s="348">
        <v>7.0</v>
      </c>
      <c r="F12" s="348">
        <v>6.0</v>
      </c>
      <c r="G12" s="350" t="s">
        <v>66</v>
      </c>
      <c r="H12" s="383"/>
      <c r="I12" s="349" t="s">
        <v>66</v>
      </c>
    </row>
    <row r="13">
      <c r="A13" s="346" t="s">
        <v>25</v>
      </c>
      <c r="B13" s="349">
        <v>12.0</v>
      </c>
      <c r="C13" s="348" t="s">
        <v>356</v>
      </c>
      <c r="D13" s="349" t="s">
        <v>341</v>
      </c>
      <c r="E13" s="348">
        <v>2.0</v>
      </c>
      <c r="F13" s="348">
        <v>5.0</v>
      </c>
      <c r="G13" s="350" t="s">
        <v>68</v>
      </c>
      <c r="H13" s="383"/>
      <c r="I13" s="349" t="s">
        <v>68</v>
      </c>
    </row>
    <row r="14">
      <c r="A14" s="346" t="s">
        <v>25</v>
      </c>
      <c r="B14" s="349">
        <v>19.0</v>
      </c>
      <c r="C14" s="348" t="s">
        <v>356</v>
      </c>
      <c r="D14" s="349" t="s">
        <v>341</v>
      </c>
      <c r="E14" s="348">
        <v>3.0</v>
      </c>
      <c r="F14" s="348">
        <v>4.0</v>
      </c>
      <c r="G14" s="350" t="s">
        <v>68</v>
      </c>
      <c r="H14" s="383"/>
      <c r="I14" s="349" t="s">
        <v>68</v>
      </c>
    </row>
    <row r="15">
      <c r="A15" s="430" t="s">
        <v>34</v>
      </c>
      <c r="B15" s="42">
        <v>2.0</v>
      </c>
      <c r="C15" s="431" t="s">
        <v>481</v>
      </c>
      <c r="D15" s="42" t="s">
        <v>477</v>
      </c>
      <c r="E15" s="431">
        <v>8.0</v>
      </c>
      <c r="F15" s="431">
        <v>7.0</v>
      </c>
      <c r="G15" s="432" t="s">
        <v>66</v>
      </c>
      <c r="H15" s="383"/>
      <c r="I15" s="349" t="s">
        <v>66</v>
      </c>
    </row>
    <row r="16">
      <c r="A16" s="346" t="s">
        <v>34</v>
      </c>
      <c r="B16" s="349">
        <v>8.0</v>
      </c>
      <c r="C16" s="348" t="s">
        <v>511</v>
      </c>
      <c r="D16" s="349" t="s">
        <v>489</v>
      </c>
      <c r="E16" s="348">
        <v>0.0</v>
      </c>
      <c r="F16" s="348">
        <v>10.0</v>
      </c>
      <c r="G16" s="350" t="s">
        <v>68</v>
      </c>
      <c r="H16" s="383"/>
      <c r="I16" s="349" t="s">
        <v>68</v>
      </c>
    </row>
    <row r="17">
      <c r="A17" s="430" t="s">
        <v>39</v>
      </c>
      <c r="B17" s="42">
        <v>21.0</v>
      </c>
      <c r="C17" s="431" t="s">
        <v>461</v>
      </c>
      <c r="D17" s="42" t="s">
        <v>485</v>
      </c>
      <c r="E17" s="431">
        <v>5.0</v>
      </c>
      <c r="F17" s="431">
        <v>15.0</v>
      </c>
      <c r="G17" s="432" t="s">
        <v>68</v>
      </c>
      <c r="H17" s="383"/>
      <c r="I17" s="349" t="s">
        <v>68</v>
      </c>
    </row>
    <row r="18">
      <c r="A18" s="430" t="s">
        <v>39</v>
      </c>
      <c r="B18" s="42">
        <v>27.0</v>
      </c>
      <c r="C18" s="431" t="s">
        <v>512</v>
      </c>
      <c r="D18" s="42" t="s">
        <v>477</v>
      </c>
      <c r="E18" s="431">
        <v>2.0</v>
      </c>
      <c r="F18" s="431">
        <v>19.0</v>
      </c>
      <c r="G18" s="432" t="s">
        <v>68</v>
      </c>
      <c r="H18" s="383"/>
      <c r="I18" s="349" t="s">
        <v>68</v>
      </c>
    </row>
    <row r="19">
      <c r="A19" s="430" t="s">
        <v>43</v>
      </c>
      <c r="B19" s="42">
        <v>4.0</v>
      </c>
      <c r="C19" s="431" t="s">
        <v>155</v>
      </c>
      <c r="D19" s="42" t="s">
        <v>452</v>
      </c>
      <c r="E19" s="431">
        <v>6.0</v>
      </c>
      <c r="F19" s="431">
        <v>4.0</v>
      </c>
      <c r="G19" s="432" t="s">
        <v>66</v>
      </c>
      <c r="H19" s="383"/>
      <c r="I19" s="349" t="s">
        <v>66</v>
      </c>
    </row>
    <row r="20">
      <c r="A20" s="430" t="s">
        <v>43</v>
      </c>
      <c r="B20" s="42">
        <v>9.0</v>
      </c>
      <c r="C20" s="431" t="s">
        <v>168</v>
      </c>
      <c r="D20" s="42" t="s">
        <v>513</v>
      </c>
      <c r="E20" s="431">
        <v>4.0</v>
      </c>
      <c r="F20" s="431">
        <v>10.0</v>
      </c>
      <c r="G20" s="432" t="s">
        <v>68</v>
      </c>
      <c r="H20" s="383"/>
      <c r="I20" s="349" t="s">
        <v>68</v>
      </c>
    </row>
    <row r="21">
      <c r="A21" s="430" t="s">
        <v>43</v>
      </c>
      <c r="B21" s="42">
        <v>17.0</v>
      </c>
      <c r="C21" s="431" t="s">
        <v>487</v>
      </c>
      <c r="D21" s="42" t="s">
        <v>477</v>
      </c>
      <c r="E21" s="431">
        <v>8.0</v>
      </c>
      <c r="F21" s="431">
        <v>6.0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18.0</v>
      </c>
      <c r="C22" s="431" t="s">
        <v>461</v>
      </c>
      <c r="D22" s="42" t="s">
        <v>485</v>
      </c>
      <c r="E22" s="431">
        <v>1.0</v>
      </c>
      <c r="F22" s="431">
        <v>12.0</v>
      </c>
      <c r="G22" s="432" t="s">
        <v>68</v>
      </c>
      <c r="H22" s="383"/>
      <c r="I22" s="349" t="s">
        <v>68</v>
      </c>
    </row>
    <row r="23">
      <c r="A23" s="430" t="s">
        <v>361</v>
      </c>
      <c r="B23" s="440">
        <v>22.0</v>
      </c>
      <c r="C23" s="431" t="s">
        <v>514</v>
      </c>
      <c r="D23" s="42" t="s">
        <v>477</v>
      </c>
      <c r="E23" s="431">
        <v>1.0</v>
      </c>
      <c r="F23" s="431">
        <v>0.0</v>
      </c>
      <c r="G23" s="432" t="s">
        <v>66</v>
      </c>
      <c r="H23" s="383"/>
      <c r="I23" s="349" t="s">
        <v>66</v>
      </c>
    </row>
    <row r="24">
      <c r="A24" s="430" t="s">
        <v>43</v>
      </c>
      <c r="B24" s="440">
        <v>23.0</v>
      </c>
      <c r="C24" s="431" t="s">
        <v>174</v>
      </c>
      <c r="D24" s="42" t="s">
        <v>452</v>
      </c>
      <c r="E24" s="431">
        <v>7.0</v>
      </c>
      <c r="F24" s="431">
        <v>10.0</v>
      </c>
      <c r="G24" s="432" t="s">
        <v>68</v>
      </c>
      <c r="H24" s="383"/>
      <c r="I24" s="349" t="s">
        <v>68</v>
      </c>
    </row>
    <row r="25">
      <c r="A25" s="346" t="s">
        <v>43</v>
      </c>
      <c r="B25" s="402">
        <v>24.0</v>
      </c>
      <c r="C25" s="348" t="s">
        <v>405</v>
      </c>
      <c r="D25" s="349" t="s">
        <v>452</v>
      </c>
      <c r="E25" s="348">
        <v>9.0</v>
      </c>
      <c r="F25" s="348">
        <v>3.0</v>
      </c>
      <c r="G25" s="350" t="s">
        <v>66</v>
      </c>
      <c r="H25" s="383"/>
      <c r="I25" s="349" t="s">
        <v>66</v>
      </c>
    </row>
    <row r="26">
      <c r="A26" s="346" t="s">
        <v>43</v>
      </c>
      <c r="B26" s="402">
        <v>27.0</v>
      </c>
      <c r="C26" s="348" t="s">
        <v>335</v>
      </c>
      <c r="D26" s="349" t="s">
        <v>477</v>
      </c>
      <c r="E26" s="348">
        <v>0.0</v>
      </c>
      <c r="F26" s="348">
        <v>3.0</v>
      </c>
      <c r="G26" s="350" t="s">
        <v>68</v>
      </c>
      <c r="H26" s="383"/>
      <c r="I26" s="349" t="s">
        <v>68</v>
      </c>
    </row>
    <row r="27">
      <c r="A27" s="389" t="s">
        <v>43</v>
      </c>
      <c r="B27" s="408">
        <v>29.0</v>
      </c>
      <c r="C27" s="362" t="s">
        <v>360</v>
      </c>
      <c r="D27" s="361" t="s">
        <v>477</v>
      </c>
      <c r="E27" s="362">
        <v>4.0</v>
      </c>
      <c r="F27" s="362">
        <v>13.0</v>
      </c>
      <c r="G27" s="363" t="s">
        <v>68</v>
      </c>
      <c r="H27" s="383"/>
      <c r="I27" s="349" t="s">
        <v>68</v>
      </c>
    </row>
    <row r="28">
      <c r="A28" s="477"/>
      <c r="B28" s="478"/>
      <c r="C28" s="479"/>
      <c r="D28" s="480"/>
      <c r="E28" s="479"/>
      <c r="F28" s="479"/>
      <c r="G28" s="481"/>
      <c r="H28" s="381"/>
      <c r="I28" s="429"/>
    </row>
    <row r="29">
      <c r="A29" s="356" t="s">
        <v>515</v>
      </c>
      <c r="B29" s="11"/>
      <c r="C29" s="11"/>
      <c r="D29" s="11"/>
      <c r="E29" s="11"/>
      <c r="F29" s="11"/>
      <c r="G29" s="12"/>
      <c r="H29" s="381"/>
      <c r="I29" s="429"/>
    </row>
    <row r="30">
      <c r="A30" s="476" t="s">
        <v>59</v>
      </c>
      <c r="B30" s="419">
        <v>17.0</v>
      </c>
      <c r="C30" s="274" t="s">
        <v>516</v>
      </c>
      <c r="D30" s="393" t="s">
        <v>474</v>
      </c>
      <c r="E30" s="274">
        <v>7.0</v>
      </c>
      <c r="F30" s="274">
        <v>11.0</v>
      </c>
      <c r="G30" s="394" t="s">
        <v>68</v>
      </c>
      <c r="H30" s="475"/>
      <c r="I30" s="349" t="s">
        <v>68</v>
      </c>
    </row>
    <row r="31">
      <c r="A31" s="318" t="s">
        <v>281</v>
      </c>
      <c r="B31" s="61"/>
      <c r="C31" s="61"/>
      <c r="D31" s="319" t="s">
        <v>282</v>
      </c>
      <c r="E31" s="320">
        <f t="shared" ref="E31:F31" si="1">SUM(E7:E30)</f>
        <v>101</v>
      </c>
      <c r="F31" s="320">
        <f t="shared" si="1"/>
        <v>166</v>
      </c>
      <c r="G31" s="321"/>
      <c r="H31" s="381"/>
      <c r="I31" s="429"/>
    </row>
  </sheetData>
  <mergeCells count="3">
    <mergeCell ref="A5:G6"/>
    <mergeCell ref="A29:G29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COUNTIF(G5:G31,"W")&amp;"-"&amp;COUNTIF(G5:G31,"L")&amp;"-"&amp;COUNTIF(G5:G31,"T")&amp;"-"&amp;COUNTIF(G5:G31,"OTL")</f>
        <v>9-10-2-0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COUNTIF(I5:I31,"W")&amp;"-"&amp;COUNTIF(I5:I31,"L")&amp;"-"&amp;COUNTIF(I5:I31,"T")&amp;"-"&amp;COUNTIF(I5:I31,"OTL")</f>
        <v>9-8-2-0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517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16.0</v>
      </c>
      <c r="C8" s="469" t="s">
        <v>518</v>
      </c>
      <c r="D8" s="468" t="s">
        <v>477</v>
      </c>
      <c r="E8" s="469">
        <v>4.0</v>
      </c>
      <c r="F8" s="469">
        <v>7.0</v>
      </c>
      <c r="G8" s="470" t="s">
        <v>68</v>
      </c>
      <c r="H8" s="383"/>
      <c r="I8" s="13"/>
    </row>
    <row r="9">
      <c r="A9" s="471" t="s">
        <v>263</v>
      </c>
      <c r="B9" s="472">
        <v>23.0</v>
      </c>
      <c r="C9" s="473" t="s">
        <v>359</v>
      </c>
      <c r="D9" s="472" t="s">
        <v>477</v>
      </c>
      <c r="E9" s="473">
        <v>4.0</v>
      </c>
      <c r="F9" s="473">
        <v>8.0</v>
      </c>
      <c r="G9" s="474" t="s">
        <v>68</v>
      </c>
      <c r="H9" s="381"/>
      <c r="I9" s="429"/>
    </row>
    <row r="10">
      <c r="A10" s="430" t="s">
        <v>16</v>
      </c>
      <c r="B10" s="42">
        <v>29.0</v>
      </c>
      <c r="C10" s="431" t="s">
        <v>481</v>
      </c>
      <c r="D10" s="42" t="s">
        <v>477</v>
      </c>
      <c r="E10" s="431">
        <v>7.0</v>
      </c>
      <c r="F10" s="431">
        <v>6.0</v>
      </c>
      <c r="G10" s="432" t="s">
        <v>66</v>
      </c>
      <c r="H10" s="383"/>
      <c r="I10" s="349" t="s">
        <v>66</v>
      </c>
    </row>
    <row r="11">
      <c r="A11" s="346" t="s">
        <v>25</v>
      </c>
      <c r="B11" s="349">
        <v>3.0</v>
      </c>
      <c r="C11" s="348" t="s">
        <v>326</v>
      </c>
      <c r="D11" s="349" t="s">
        <v>477</v>
      </c>
      <c r="E11" s="348">
        <v>10.0</v>
      </c>
      <c r="F11" s="348">
        <v>2.0</v>
      </c>
      <c r="G11" s="350" t="s">
        <v>66</v>
      </c>
      <c r="H11" s="383"/>
      <c r="I11" s="349" t="s">
        <v>66</v>
      </c>
    </row>
    <row r="12">
      <c r="A12" s="346" t="s">
        <v>25</v>
      </c>
      <c r="B12" s="349">
        <v>9.0</v>
      </c>
      <c r="C12" s="348" t="s">
        <v>461</v>
      </c>
      <c r="D12" s="349" t="s">
        <v>452</v>
      </c>
      <c r="E12" s="348">
        <v>1.0</v>
      </c>
      <c r="F12" s="348">
        <v>10.0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12.0</v>
      </c>
      <c r="C13" s="348" t="s">
        <v>487</v>
      </c>
      <c r="D13" s="349" t="s">
        <v>477</v>
      </c>
      <c r="E13" s="348">
        <v>8.0</v>
      </c>
      <c r="F13" s="348">
        <v>12.0</v>
      </c>
      <c r="G13" s="350" t="s">
        <v>68</v>
      </c>
      <c r="H13" s="383"/>
      <c r="I13" s="349" t="s">
        <v>68</v>
      </c>
    </row>
    <row r="14">
      <c r="A14" s="346" t="s">
        <v>25</v>
      </c>
      <c r="B14" s="349">
        <v>20.0</v>
      </c>
      <c r="C14" s="348" t="s">
        <v>356</v>
      </c>
      <c r="D14" s="349" t="s">
        <v>452</v>
      </c>
      <c r="E14" s="348">
        <v>6.0</v>
      </c>
      <c r="F14" s="348">
        <v>6.0</v>
      </c>
      <c r="G14" s="350" t="s">
        <v>82</v>
      </c>
      <c r="H14" s="383"/>
      <c r="I14" s="349" t="s">
        <v>82</v>
      </c>
    </row>
    <row r="15">
      <c r="A15" s="430" t="s">
        <v>34</v>
      </c>
      <c r="B15" s="42">
        <v>3.0</v>
      </c>
      <c r="C15" s="431" t="s">
        <v>169</v>
      </c>
      <c r="D15" s="42" t="s">
        <v>452</v>
      </c>
      <c r="E15" s="431">
        <v>7.0</v>
      </c>
      <c r="F15" s="431">
        <v>4.0</v>
      </c>
      <c r="G15" s="432" t="s">
        <v>66</v>
      </c>
      <c r="H15" s="383"/>
      <c r="I15" s="349" t="s">
        <v>66</v>
      </c>
    </row>
    <row r="16">
      <c r="A16" s="346" t="s">
        <v>34</v>
      </c>
      <c r="B16" s="349">
        <v>12.0</v>
      </c>
      <c r="C16" s="348" t="s">
        <v>498</v>
      </c>
      <c r="D16" s="349" t="s">
        <v>452</v>
      </c>
      <c r="E16" s="348">
        <v>9.0</v>
      </c>
      <c r="F16" s="348">
        <v>10.0</v>
      </c>
      <c r="G16" s="350" t="s">
        <v>68</v>
      </c>
      <c r="H16" s="383"/>
      <c r="I16" s="349" t="s">
        <v>68</v>
      </c>
    </row>
    <row r="17">
      <c r="A17" s="430" t="s">
        <v>39</v>
      </c>
      <c r="B17" s="42">
        <v>21.0</v>
      </c>
      <c r="C17" s="431" t="s">
        <v>506</v>
      </c>
      <c r="D17" s="42" t="s">
        <v>477</v>
      </c>
      <c r="E17" s="431">
        <v>13.0</v>
      </c>
      <c r="F17" s="431">
        <v>1.0</v>
      </c>
      <c r="G17" s="432" t="s">
        <v>66</v>
      </c>
      <c r="H17" s="383"/>
      <c r="I17" s="349" t="s">
        <v>66</v>
      </c>
    </row>
    <row r="18">
      <c r="A18" s="430" t="s">
        <v>39</v>
      </c>
      <c r="B18" s="42">
        <v>28.0</v>
      </c>
      <c r="C18" s="431" t="s">
        <v>514</v>
      </c>
      <c r="D18" s="42" t="s">
        <v>477</v>
      </c>
      <c r="E18" s="431">
        <v>3.0</v>
      </c>
      <c r="F18" s="431">
        <v>3.0</v>
      </c>
      <c r="G18" s="432" t="s">
        <v>82</v>
      </c>
      <c r="H18" s="383"/>
      <c r="I18" s="349" t="s">
        <v>82</v>
      </c>
    </row>
    <row r="19">
      <c r="A19" s="430" t="s">
        <v>43</v>
      </c>
      <c r="B19" s="42">
        <v>5.0</v>
      </c>
      <c r="C19" s="431" t="s">
        <v>287</v>
      </c>
      <c r="D19" s="42" t="s">
        <v>452</v>
      </c>
      <c r="E19" s="431">
        <v>7.0</v>
      </c>
      <c r="F19" s="431">
        <v>2.0</v>
      </c>
      <c r="G19" s="432" t="s">
        <v>66</v>
      </c>
      <c r="H19" s="383"/>
      <c r="I19" s="349" t="s">
        <v>66</v>
      </c>
    </row>
    <row r="20">
      <c r="A20" s="430" t="s">
        <v>43</v>
      </c>
      <c r="B20" s="42">
        <v>8.0</v>
      </c>
      <c r="C20" s="431" t="s">
        <v>342</v>
      </c>
      <c r="D20" s="42" t="s">
        <v>452</v>
      </c>
      <c r="E20" s="431">
        <v>8.0</v>
      </c>
      <c r="F20" s="431">
        <v>4.0</v>
      </c>
      <c r="G20" s="432" t="s">
        <v>66</v>
      </c>
      <c r="H20" s="383"/>
      <c r="I20" s="349" t="s">
        <v>66</v>
      </c>
    </row>
    <row r="21">
      <c r="A21" s="430" t="s">
        <v>43</v>
      </c>
      <c r="B21" s="42">
        <v>11.0</v>
      </c>
      <c r="C21" s="431" t="s">
        <v>454</v>
      </c>
      <c r="D21" s="42" t="s">
        <v>452</v>
      </c>
      <c r="E21" s="431">
        <v>5.0</v>
      </c>
      <c r="F21" s="431">
        <v>4.0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18.0</v>
      </c>
      <c r="C22" s="431" t="s">
        <v>351</v>
      </c>
      <c r="D22" s="42" t="s">
        <v>477</v>
      </c>
      <c r="E22" s="431">
        <v>6.0</v>
      </c>
      <c r="F22" s="431">
        <v>2.0</v>
      </c>
      <c r="G22" s="432" t="s">
        <v>66</v>
      </c>
      <c r="H22" s="383"/>
      <c r="I22" s="349" t="s">
        <v>66</v>
      </c>
    </row>
    <row r="23">
      <c r="A23" s="430" t="s">
        <v>43</v>
      </c>
      <c r="B23" s="440">
        <v>25.0</v>
      </c>
      <c r="C23" s="431" t="s">
        <v>453</v>
      </c>
      <c r="D23" s="42" t="s">
        <v>477</v>
      </c>
      <c r="E23" s="431">
        <v>10.0</v>
      </c>
      <c r="F23" s="431">
        <v>8.0</v>
      </c>
      <c r="G23" s="432" t="s">
        <v>66</v>
      </c>
      <c r="H23" s="383"/>
      <c r="I23" s="349" t="s">
        <v>66</v>
      </c>
    </row>
    <row r="24">
      <c r="A24" s="430" t="s">
        <v>43</v>
      </c>
      <c r="B24" s="440">
        <v>28.0</v>
      </c>
      <c r="C24" s="431" t="s">
        <v>168</v>
      </c>
      <c r="D24" s="42" t="s">
        <v>452</v>
      </c>
      <c r="E24" s="431">
        <v>5.0</v>
      </c>
      <c r="F24" s="431">
        <v>8.0</v>
      </c>
      <c r="G24" s="432" t="s">
        <v>68</v>
      </c>
      <c r="H24" s="383"/>
      <c r="I24" s="349" t="s">
        <v>68</v>
      </c>
    </row>
    <row r="25">
      <c r="A25" s="346" t="s">
        <v>59</v>
      </c>
      <c r="B25" s="402">
        <v>2.0</v>
      </c>
      <c r="C25" s="348" t="s">
        <v>360</v>
      </c>
      <c r="D25" s="349" t="s">
        <v>477</v>
      </c>
      <c r="E25" s="348">
        <v>5.0</v>
      </c>
      <c r="F25" s="348">
        <v>15.0</v>
      </c>
      <c r="G25" s="350" t="s">
        <v>68</v>
      </c>
      <c r="H25" s="383"/>
      <c r="I25" s="349" t="s">
        <v>68</v>
      </c>
    </row>
    <row r="26">
      <c r="A26" s="346" t="s">
        <v>59</v>
      </c>
      <c r="B26" s="402">
        <v>4.0</v>
      </c>
      <c r="C26" s="348" t="s">
        <v>359</v>
      </c>
      <c r="D26" s="349" t="s">
        <v>477</v>
      </c>
      <c r="E26" s="348">
        <v>0.0</v>
      </c>
      <c r="F26" s="348">
        <v>9.0</v>
      </c>
      <c r="G26" s="350" t="s">
        <v>68</v>
      </c>
      <c r="H26" s="383"/>
      <c r="I26" s="349" t="s">
        <v>68</v>
      </c>
    </row>
    <row r="27">
      <c r="A27" s="389" t="s">
        <v>59</v>
      </c>
      <c r="B27" s="408">
        <v>7.0</v>
      </c>
      <c r="C27" s="362" t="s">
        <v>155</v>
      </c>
      <c r="D27" s="361" t="s">
        <v>452</v>
      </c>
      <c r="E27" s="362">
        <v>5.0</v>
      </c>
      <c r="F27" s="362">
        <v>8.0</v>
      </c>
      <c r="G27" s="363" t="s">
        <v>68</v>
      </c>
      <c r="H27" s="383"/>
      <c r="I27" s="349" t="s">
        <v>68</v>
      </c>
    </row>
    <row r="28">
      <c r="A28" s="477"/>
      <c r="B28" s="478"/>
      <c r="C28" s="479"/>
      <c r="D28" s="480"/>
      <c r="E28" s="479"/>
      <c r="F28" s="479"/>
      <c r="G28" s="481"/>
      <c r="H28" s="381"/>
      <c r="I28" s="429"/>
    </row>
    <row r="29">
      <c r="A29" s="356" t="s">
        <v>519</v>
      </c>
      <c r="B29" s="11"/>
      <c r="C29" s="11"/>
      <c r="D29" s="11"/>
      <c r="E29" s="11"/>
      <c r="F29" s="11"/>
      <c r="G29" s="12"/>
      <c r="H29" s="381"/>
      <c r="I29" s="429"/>
    </row>
    <row r="30">
      <c r="A30" s="476" t="s">
        <v>59</v>
      </c>
      <c r="B30" s="419">
        <v>11.0</v>
      </c>
      <c r="C30" s="274" t="s">
        <v>195</v>
      </c>
      <c r="D30" s="393" t="s">
        <v>474</v>
      </c>
      <c r="E30" s="274">
        <v>6.0</v>
      </c>
      <c r="F30" s="274">
        <v>14.0</v>
      </c>
      <c r="G30" s="394" t="s">
        <v>68</v>
      </c>
      <c r="H30" s="475"/>
      <c r="I30" s="349" t="s">
        <v>68</v>
      </c>
    </row>
    <row r="31">
      <c r="A31" s="318" t="s">
        <v>392</v>
      </c>
      <c r="B31" s="61"/>
      <c r="C31" s="61"/>
      <c r="D31" s="319" t="s">
        <v>282</v>
      </c>
      <c r="E31" s="320">
        <f t="shared" ref="E31:F31" si="1">SUM(E7:E30)</f>
        <v>129</v>
      </c>
      <c r="F31" s="320">
        <f t="shared" si="1"/>
        <v>143</v>
      </c>
      <c r="G31" s="321"/>
      <c r="H31" s="381"/>
      <c r="I31" s="429"/>
    </row>
  </sheetData>
  <mergeCells count="3">
    <mergeCell ref="A5:G6"/>
    <mergeCell ref="A29:G29"/>
    <mergeCell ref="A31:C3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COUNTIF(G5:G31,"W")&amp;"-"&amp;COUNTIF(G5:G31,"L")&amp;"-"&amp;COUNTIF(G5:G31,"T")&amp;"-"&amp;COUNTIF(G5:G31,"OTL")</f>
        <v>10-9-2-0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COUNTIF(I5:I31,"W")&amp;"-"&amp;COUNTIF(I5:I31,"L")&amp;"-"&amp;COUNTIF(I5:I31,"T")&amp;"-"&amp;COUNTIF(I5:I31,"OTL")</f>
        <v>9-9-1-0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520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17.0</v>
      </c>
      <c r="C8" s="469" t="s">
        <v>359</v>
      </c>
      <c r="D8" s="468" t="s">
        <v>477</v>
      </c>
      <c r="E8" s="469">
        <v>5.0</v>
      </c>
      <c r="F8" s="469">
        <v>5.0</v>
      </c>
      <c r="G8" s="470" t="s">
        <v>82</v>
      </c>
      <c r="H8" s="383"/>
      <c r="I8" s="13"/>
    </row>
    <row r="9">
      <c r="A9" s="471" t="s">
        <v>263</v>
      </c>
      <c r="B9" s="472">
        <v>23.0</v>
      </c>
      <c r="C9" s="473" t="s">
        <v>345</v>
      </c>
      <c r="D9" s="472" t="s">
        <v>477</v>
      </c>
      <c r="E9" s="473">
        <v>12.0</v>
      </c>
      <c r="F9" s="473">
        <v>4.0</v>
      </c>
      <c r="G9" s="474" t="s">
        <v>66</v>
      </c>
      <c r="H9" s="381"/>
      <c r="I9" s="429"/>
    </row>
    <row r="10">
      <c r="A10" s="430" t="s">
        <v>16</v>
      </c>
      <c r="B10" s="42">
        <v>30.0</v>
      </c>
      <c r="C10" s="431" t="s">
        <v>351</v>
      </c>
      <c r="D10" s="42" t="s">
        <v>477</v>
      </c>
      <c r="E10" s="431">
        <v>8.0</v>
      </c>
      <c r="F10" s="431">
        <v>7.0</v>
      </c>
      <c r="G10" s="432" t="s">
        <v>66</v>
      </c>
      <c r="H10" s="383"/>
      <c r="I10" s="349" t="s">
        <v>66</v>
      </c>
    </row>
    <row r="11">
      <c r="A11" s="346" t="s">
        <v>25</v>
      </c>
      <c r="B11" s="349">
        <v>4.0</v>
      </c>
      <c r="C11" s="348" t="s">
        <v>512</v>
      </c>
      <c r="D11" s="349" t="s">
        <v>477</v>
      </c>
      <c r="E11" s="348">
        <v>0.0</v>
      </c>
      <c r="F11" s="348">
        <v>5.0</v>
      </c>
      <c r="G11" s="350" t="s">
        <v>68</v>
      </c>
      <c r="H11" s="383"/>
      <c r="I11" s="349" t="s">
        <v>68</v>
      </c>
    </row>
    <row r="12">
      <c r="A12" s="346" t="s">
        <v>416</v>
      </c>
      <c r="B12" s="349">
        <v>6.0</v>
      </c>
      <c r="C12" s="348" t="s">
        <v>299</v>
      </c>
      <c r="D12" s="349" t="s">
        <v>452</v>
      </c>
      <c r="E12" s="348">
        <v>4.0</v>
      </c>
      <c r="F12" s="348">
        <v>8.0</v>
      </c>
      <c r="G12" s="350" t="s">
        <v>66</v>
      </c>
      <c r="H12" s="383"/>
      <c r="I12" s="349" t="s">
        <v>66</v>
      </c>
    </row>
    <row r="13">
      <c r="A13" s="346" t="s">
        <v>25</v>
      </c>
      <c r="B13" s="349">
        <v>13.0</v>
      </c>
      <c r="C13" s="348" t="s">
        <v>335</v>
      </c>
      <c r="D13" s="349" t="s">
        <v>477</v>
      </c>
      <c r="E13" s="348">
        <v>0.0</v>
      </c>
      <c r="F13" s="348">
        <v>10.0</v>
      </c>
      <c r="G13" s="350" t="s">
        <v>68</v>
      </c>
      <c r="H13" s="383"/>
      <c r="I13" s="349" t="s">
        <v>68</v>
      </c>
    </row>
    <row r="14">
      <c r="A14" s="346" t="s">
        <v>25</v>
      </c>
      <c r="B14" s="349">
        <v>20.0</v>
      </c>
      <c r="C14" s="348" t="s">
        <v>521</v>
      </c>
      <c r="D14" s="349" t="s">
        <v>452</v>
      </c>
      <c r="E14" s="348">
        <v>1.0</v>
      </c>
      <c r="F14" s="348">
        <v>11.0</v>
      </c>
      <c r="G14" s="350" t="s">
        <v>68</v>
      </c>
      <c r="H14" s="383"/>
      <c r="I14" s="349" t="s">
        <v>68</v>
      </c>
    </row>
    <row r="15">
      <c r="A15" s="430" t="s">
        <v>34</v>
      </c>
      <c r="B15" s="42">
        <v>4.0</v>
      </c>
      <c r="C15" s="329" t="s">
        <v>478</v>
      </c>
      <c r="D15" s="42" t="s">
        <v>477</v>
      </c>
      <c r="E15" s="431">
        <v>12.0</v>
      </c>
      <c r="F15" s="431">
        <v>2.0</v>
      </c>
      <c r="G15" s="432" t="s">
        <v>66</v>
      </c>
      <c r="H15" s="383"/>
      <c r="I15" s="349" t="s">
        <v>66</v>
      </c>
    </row>
    <row r="16">
      <c r="A16" s="346" t="s">
        <v>34</v>
      </c>
      <c r="B16" s="349">
        <v>11.0</v>
      </c>
      <c r="C16" s="348" t="s">
        <v>503</v>
      </c>
      <c r="D16" s="349" t="s">
        <v>452</v>
      </c>
      <c r="E16" s="348">
        <v>3.0</v>
      </c>
      <c r="F16" s="348">
        <v>2.0</v>
      </c>
      <c r="G16" s="350" t="s">
        <v>66</v>
      </c>
      <c r="H16" s="383"/>
      <c r="I16" s="349" t="s">
        <v>66</v>
      </c>
    </row>
    <row r="17">
      <c r="A17" s="430" t="s">
        <v>34</v>
      </c>
      <c r="B17" s="42">
        <v>12.0</v>
      </c>
      <c r="C17" s="431" t="s">
        <v>479</v>
      </c>
      <c r="D17" s="42" t="s">
        <v>452</v>
      </c>
      <c r="E17" s="431">
        <v>8.0</v>
      </c>
      <c r="F17" s="431">
        <v>4.0</v>
      </c>
      <c r="G17" s="432" t="s">
        <v>66</v>
      </c>
      <c r="H17" s="383"/>
      <c r="I17" s="349" t="s">
        <v>66</v>
      </c>
    </row>
    <row r="18">
      <c r="A18" s="430" t="s">
        <v>39</v>
      </c>
      <c r="B18" s="42">
        <v>22.0</v>
      </c>
      <c r="C18" s="431" t="s">
        <v>169</v>
      </c>
      <c r="D18" s="42" t="s">
        <v>452</v>
      </c>
      <c r="E18" s="431">
        <v>5.0</v>
      </c>
      <c r="F18" s="431">
        <v>8.0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29.0</v>
      </c>
      <c r="C19" s="431" t="s">
        <v>155</v>
      </c>
      <c r="D19" s="42" t="s">
        <v>452</v>
      </c>
      <c r="E19" s="431">
        <v>7.0</v>
      </c>
      <c r="F19" s="431">
        <v>8.0</v>
      </c>
      <c r="G19" s="432" t="s">
        <v>68</v>
      </c>
      <c r="H19" s="383"/>
      <c r="I19" s="349" t="s">
        <v>68</v>
      </c>
    </row>
    <row r="20">
      <c r="A20" s="430" t="s">
        <v>43</v>
      </c>
      <c r="B20" s="42">
        <v>5.0</v>
      </c>
      <c r="C20" s="431" t="s">
        <v>336</v>
      </c>
      <c r="D20" s="42" t="s">
        <v>477</v>
      </c>
      <c r="E20" s="431">
        <v>12.0</v>
      </c>
      <c r="F20" s="431">
        <v>1.0</v>
      </c>
      <c r="G20" s="432" t="s">
        <v>66</v>
      </c>
      <c r="H20" s="383"/>
      <c r="I20" s="349" t="s">
        <v>66</v>
      </c>
    </row>
    <row r="21">
      <c r="A21" s="430" t="s">
        <v>43</v>
      </c>
      <c r="B21" s="42">
        <v>12.0</v>
      </c>
      <c r="C21" s="431" t="s">
        <v>345</v>
      </c>
      <c r="D21" s="42" t="s">
        <v>477</v>
      </c>
      <c r="E21" s="431">
        <v>7.0</v>
      </c>
      <c r="F21" s="431">
        <v>8.0</v>
      </c>
      <c r="G21" s="432" t="s">
        <v>68</v>
      </c>
      <c r="H21" s="383"/>
      <c r="I21" s="349" t="s">
        <v>68</v>
      </c>
    </row>
    <row r="22">
      <c r="A22" s="430" t="s">
        <v>43</v>
      </c>
      <c r="B22" s="440">
        <v>16.0</v>
      </c>
      <c r="C22" s="431" t="s">
        <v>168</v>
      </c>
      <c r="D22" s="42" t="s">
        <v>452</v>
      </c>
      <c r="E22" s="431">
        <v>5.0</v>
      </c>
      <c r="F22" s="431">
        <v>11.0</v>
      </c>
      <c r="G22" s="432" t="s">
        <v>68</v>
      </c>
      <c r="H22" s="383"/>
      <c r="I22" s="349" t="s">
        <v>68</v>
      </c>
    </row>
    <row r="23">
      <c r="A23" s="430" t="s">
        <v>43</v>
      </c>
      <c r="B23" s="440">
        <v>20.0</v>
      </c>
      <c r="C23" s="431" t="s">
        <v>405</v>
      </c>
      <c r="D23" s="42" t="s">
        <v>452</v>
      </c>
      <c r="E23" s="431">
        <v>0.0</v>
      </c>
      <c r="F23" s="431">
        <v>10.0</v>
      </c>
      <c r="G23" s="432" t="s">
        <v>68</v>
      </c>
      <c r="H23" s="383"/>
      <c r="I23" s="349" t="s">
        <v>68</v>
      </c>
    </row>
    <row r="24">
      <c r="A24" s="430" t="s">
        <v>43</v>
      </c>
      <c r="B24" s="440">
        <v>26.0</v>
      </c>
      <c r="C24" s="431" t="s">
        <v>506</v>
      </c>
      <c r="D24" s="42" t="s">
        <v>477</v>
      </c>
      <c r="E24" s="431">
        <v>12.0</v>
      </c>
      <c r="F24" s="431">
        <v>5.0</v>
      </c>
      <c r="G24" s="432" t="s">
        <v>66</v>
      </c>
      <c r="H24" s="383"/>
      <c r="I24" s="349" t="s">
        <v>66</v>
      </c>
    </row>
    <row r="25">
      <c r="A25" s="346" t="s">
        <v>43</v>
      </c>
      <c r="B25" s="402">
        <v>27.0</v>
      </c>
      <c r="C25" s="348" t="s">
        <v>287</v>
      </c>
      <c r="D25" s="349" t="s">
        <v>452</v>
      </c>
      <c r="E25" s="348">
        <v>11.0</v>
      </c>
      <c r="F25" s="348">
        <v>6.0</v>
      </c>
      <c r="G25" s="350" t="s">
        <v>66</v>
      </c>
      <c r="H25" s="383"/>
      <c r="I25" s="349" t="s">
        <v>66</v>
      </c>
    </row>
    <row r="26">
      <c r="A26" s="346" t="s">
        <v>59</v>
      </c>
      <c r="B26" s="402">
        <v>3.0</v>
      </c>
      <c r="C26" s="348" t="s">
        <v>332</v>
      </c>
      <c r="D26" s="349" t="s">
        <v>477</v>
      </c>
      <c r="E26" s="348">
        <v>8.0</v>
      </c>
      <c r="F26" s="348">
        <v>3.0</v>
      </c>
      <c r="G26" s="350" t="s">
        <v>66</v>
      </c>
      <c r="H26" s="383"/>
      <c r="I26" s="349" t="s">
        <v>66</v>
      </c>
    </row>
    <row r="27">
      <c r="A27" s="389" t="s">
        <v>59</v>
      </c>
      <c r="B27" s="408">
        <v>5.0</v>
      </c>
      <c r="C27" s="362" t="s">
        <v>481</v>
      </c>
      <c r="D27" s="361" t="s">
        <v>477</v>
      </c>
      <c r="E27" s="362">
        <v>5.0</v>
      </c>
      <c r="F27" s="362">
        <v>5.0</v>
      </c>
      <c r="G27" s="363" t="s">
        <v>82</v>
      </c>
      <c r="H27" s="383"/>
      <c r="I27" s="349" t="s">
        <v>82</v>
      </c>
    </row>
    <row r="28">
      <c r="A28" s="477"/>
      <c r="B28" s="478"/>
      <c r="C28" s="479"/>
      <c r="D28" s="480"/>
      <c r="E28" s="479"/>
      <c r="F28" s="479"/>
      <c r="G28" s="481"/>
      <c r="H28" s="381"/>
      <c r="I28" s="429"/>
    </row>
    <row r="29">
      <c r="A29" s="356" t="s">
        <v>522</v>
      </c>
      <c r="B29" s="11"/>
      <c r="C29" s="11"/>
      <c r="D29" s="11"/>
      <c r="E29" s="11"/>
      <c r="F29" s="11"/>
      <c r="G29" s="12"/>
      <c r="H29" s="381"/>
      <c r="I29" s="429"/>
    </row>
    <row r="30">
      <c r="A30" s="476" t="s">
        <v>59</v>
      </c>
      <c r="B30" s="419">
        <v>12.0</v>
      </c>
      <c r="C30" s="274" t="s">
        <v>516</v>
      </c>
      <c r="D30" s="393" t="s">
        <v>474</v>
      </c>
      <c r="E30" s="274">
        <v>5.0</v>
      </c>
      <c r="F30" s="274">
        <v>12.0</v>
      </c>
      <c r="G30" s="394" t="s">
        <v>68</v>
      </c>
      <c r="H30" s="475"/>
      <c r="I30" s="349" t="s">
        <v>68</v>
      </c>
    </row>
    <row r="31">
      <c r="A31" s="318" t="s">
        <v>281</v>
      </c>
      <c r="B31" s="61"/>
      <c r="C31" s="61"/>
      <c r="D31" s="319" t="s">
        <v>282</v>
      </c>
      <c r="E31" s="320">
        <f t="shared" ref="E31:F31" si="1">SUM(E7:E30)</f>
        <v>130</v>
      </c>
      <c r="F31" s="320">
        <f t="shared" si="1"/>
        <v>135</v>
      </c>
      <c r="G31" s="321"/>
      <c r="H31" s="381"/>
      <c r="I31" s="429"/>
    </row>
  </sheetData>
  <mergeCells count="3">
    <mergeCell ref="A5:G6"/>
    <mergeCell ref="A29:G29"/>
    <mergeCell ref="A31:C3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COUNTIF(G5:G33,"W")&amp;"-"&amp;COUNTIF(G5:G33,"L")&amp;"-"&amp;COUNTIF(G5:G33,"T")&amp;"-"&amp;COUNTIF(G5:G33,"OTL")</f>
        <v>7-14-0-0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COUNTIF(I5:I33,"W")&amp;"-"&amp;COUNTIF(I5:I33,"L")&amp;"-"&amp;COUNTIF(I5:I33,"T")&amp;"-"&amp;COUNTIF(I5:I33,"OTL")</f>
        <v>7-12-0-0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523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18.0</v>
      </c>
      <c r="C8" s="469" t="s">
        <v>351</v>
      </c>
      <c r="D8" s="468" t="s">
        <v>524</v>
      </c>
      <c r="E8" s="469">
        <v>3.0</v>
      </c>
      <c r="F8" s="469">
        <v>6.0</v>
      </c>
      <c r="G8" s="470" t="s">
        <v>68</v>
      </c>
      <c r="H8" s="383"/>
      <c r="I8" s="13"/>
    </row>
    <row r="9">
      <c r="A9" s="471" t="s">
        <v>263</v>
      </c>
      <c r="B9" s="472">
        <v>24.0</v>
      </c>
      <c r="C9" s="473" t="s">
        <v>525</v>
      </c>
      <c r="D9" s="472" t="s">
        <v>524</v>
      </c>
      <c r="E9" s="473">
        <v>2.0</v>
      </c>
      <c r="F9" s="473">
        <v>9.0</v>
      </c>
      <c r="G9" s="474" t="s">
        <v>68</v>
      </c>
      <c r="H9" s="381"/>
      <c r="I9" s="429"/>
    </row>
    <row r="10">
      <c r="A10" s="430" t="s">
        <v>16</v>
      </c>
      <c r="B10" s="42">
        <v>31.0</v>
      </c>
      <c r="C10" s="431" t="s">
        <v>332</v>
      </c>
      <c r="D10" s="42" t="s">
        <v>524</v>
      </c>
      <c r="E10" s="431">
        <v>4.0</v>
      </c>
      <c r="F10" s="431">
        <v>8.0</v>
      </c>
      <c r="G10" s="432" t="s">
        <v>68</v>
      </c>
      <c r="H10" s="383"/>
      <c r="I10" s="349" t="s">
        <v>68</v>
      </c>
    </row>
    <row r="11">
      <c r="A11" s="346" t="s">
        <v>25</v>
      </c>
      <c r="B11" s="349">
        <v>5.0</v>
      </c>
      <c r="C11" s="348" t="s">
        <v>335</v>
      </c>
      <c r="D11" s="349" t="s">
        <v>524</v>
      </c>
      <c r="E11" s="348">
        <v>3.0</v>
      </c>
      <c r="F11" s="348">
        <v>6.0</v>
      </c>
      <c r="G11" s="350" t="s">
        <v>68</v>
      </c>
      <c r="H11" s="383"/>
      <c r="I11" s="349" t="s">
        <v>68</v>
      </c>
    </row>
    <row r="12">
      <c r="A12" s="346" t="s">
        <v>25</v>
      </c>
      <c r="B12" s="349">
        <v>14.0</v>
      </c>
      <c r="C12" s="348" t="s">
        <v>481</v>
      </c>
      <c r="D12" s="349" t="s">
        <v>524</v>
      </c>
      <c r="E12" s="348">
        <v>4.0</v>
      </c>
      <c r="F12" s="348">
        <v>10.0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18.0</v>
      </c>
      <c r="C13" s="348" t="s">
        <v>461</v>
      </c>
      <c r="D13" s="349" t="s">
        <v>452</v>
      </c>
      <c r="E13" s="348">
        <v>7.0</v>
      </c>
      <c r="F13" s="348">
        <v>4.0</v>
      </c>
      <c r="G13" s="350" t="s">
        <v>66</v>
      </c>
      <c r="H13" s="383"/>
      <c r="I13" s="349" t="s">
        <v>66</v>
      </c>
    </row>
    <row r="14">
      <c r="A14" s="346" t="s">
        <v>25</v>
      </c>
      <c r="B14" s="349">
        <v>21.0</v>
      </c>
      <c r="C14" s="348" t="s">
        <v>299</v>
      </c>
      <c r="D14" s="349" t="s">
        <v>452</v>
      </c>
      <c r="E14" s="348">
        <v>3.0</v>
      </c>
      <c r="F14" s="348">
        <v>11.0</v>
      </c>
      <c r="G14" s="350" t="s">
        <v>68</v>
      </c>
      <c r="H14" s="383"/>
      <c r="I14" s="349" t="s">
        <v>68</v>
      </c>
    </row>
    <row r="15">
      <c r="A15" s="430" t="s">
        <v>25</v>
      </c>
      <c r="B15" s="42">
        <v>22.0</v>
      </c>
      <c r="C15" s="431" t="s">
        <v>229</v>
      </c>
      <c r="D15" s="42" t="s">
        <v>452</v>
      </c>
      <c r="E15" s="431">
        <v>17.0</v>
      </c>
      <c r="F15" s="431">
        <v>0.0</v>
      </c>
      <c r="G15" s="432" t="s">
        <v>66</v>
      </c>
      <c r="H15" s="383"/>
      <c r="I15" s="349" t="s">
        <v>66</v>
      </c>
    </row>
    <row r="16">
      <c r="A16" s="346" t="s">
        <v>34</v>
      </c>
      <c r="B16" s="349">
        <v>5.0</v>
      </c>
      <c r="C16" s="348" t="s">
        <v>351</v>
      </c>
      <c r="D16" s="349" t="s">
        <v>524</v>
      </c>
      <c r="E16" s="348">
        <v>2.0</v>
      </c>
      <c r="F16" s="348">
        <v>5.0</v>
      </c>
      <c r="G16" s="350" t="s">
        <v>68</v>
      </c>
      <c r="H16" s="383"/>
      <c r="I16" s="349" t="s">
        <v>68</v>
      </c>
    </row>
    <row r="17">
      <c r="A17" s="430" t="s">
        <v>34</v>
      </c>
      <c r="B17" s="42">
        <v>12.0</v>
      </c>
      <c r="C17" s="431" t="s">
        <v>169</v>
      </c>
      <c r="D17" s="42" t="s">
        <v>452</v>
      </c>
      <c r="E17" s="431">
        <v>8.0</v>
      </c>
      <c r="F17" s="431">
        <v>9.0</v>
      </c>
      <c r="G17" s="432" t="s">
        <v>68</v>
      </c>
      <c r="H17" s="383"/>
      <c r="I17" s="349" t="s">
        <v>68</v>
      </c>
    </row>
    <row r="18">
      <c r="A18" s="430" t="s">
        <v>505</v>
      </c>
      <c r="B18" s="42">
        <v>13.0</v>
      </c>
      <c r="C18" s="431" t="s">
        <v>490</v>
      </c>
      <c r="D18" s="42" t="s">
        <v>452</v>
      </c>
      <c r="E18" s="431">
        <v>5.0</v>
      </c>
      <c r="F18" s="431">
        <v>10.0</v>
      </c>
      <c r="G18" s="432" t="s">
        <v>66</v>
      </c>
      <c r="H18" s="383"/>
      <c r="I18" s="349" t="s">
        <v>66</v>
      </c>
    </row>
    <row r="19">
      <c r="A19" s="430" t="s">
        <v>39</v>
      </c>
      <c r="B19" s="42">
        <v>23.0</v>
      </c>
      <c r="C19" s="431" t="s">
        <v>526</v>
      </c>
      <c r="D19" s="42" t="s">
        <v>452</v>
      </c>
      <c r="E19" s="431">
        <v>10.0</v>
      </c>
      <c r="F19" s="431">
        <v>0.0</v>
      </c>
      <c r="G19" s="432" t="s">
        <v>66</v>
      </c>
      <c r="H19" s="383"/>
      <c r="I19" s="349" t="s">
        <v>66</v>
      </c>
    </row>
    <row r="20">
      <c r="A20" s="430" t="s">
        <v>39</v>
      </c>
      <c r="B20" s="42">
        <v>26.0</v>
      </c>
      <c r="C20" s="431" t="s">
        <v>527</v>
      </c>
      <c r="D20" s="42" t="s">
        <v>452</v>
      </c>
      <c r="E20" s="431">
        <v>11.0</v>
      </c>
      <c r="F20" s="431">
        <v>1.0</v>
      </c>
      <c r="G20" s="432" t="s">
        <v>66</v>
      </c>
      <c r="H20" s="383"/>
      <c r="I20" s="349" t="s">
        <v>66</v>
      </c>
    </row>
    <row r="21">
      <c r="A21" s="430" t="s">
        <v>39</v>
      </c>
      <c r="B21" s="42">
        <v>30.0</v>
      </c>
      <c r="C21" s="431" t="s">
        <v>528</v>
      </c>
      <c r="D21" s="42" t="s">
        <v>524</v>
      </c>
      <c r="E21" s="431">
        <v>0.0</v>
      </c>
      <c r="F21" s="431">
        <v>10.0</v>
      </c>
      <c r="G21" s="432" t="s">
        <v>68</v>
      </c>
      <c r="H21" s="383"/>
      <c r="I21" s="349" t="s">
        <v>68</v>
      </c>
    </row>
    <row r="22">
      <c r="A22" s="430" t="s">
        <v>375</v>
      </c>
      <c r="B22" s="440">
        <v>31.0</v>
      </c>
      <c r="C22" s="431" t="s">
        <v>479</v>
      </c>
      <c r="D22" s="42" t="s">
        <v>452</v>
      </c>
      <c r="E22" s="431">
        <v>1.0</v>
      </c>
      <c r="F22" s="431">
        <v>0.0</v>
      </c>
      <c r="G22" s="432" t="s">
        <v>66</v>
      </c>
      <c r="H22" s="383"/>
      <c r="I22" s="349" t="s">
        <v>66</v>
      </c>
    </row>
    <row r="23">
      <c r="A23" s="430" t="s">
        <v>43</v>
      </c>
      <c r="B23" s="440">
        <v>6.0</v>
      </c>
      <c r="C23" s="431" t="s">
        <v>331</v>
      </c>
      <c r="D23" s="42" t="s">
        <v>524</v>
      </c>
      <c r="E23" s="431">
        <v>5.0</v>
      </c>
      <c r="F23" s="431">
        <v>9.0</v>
      </c>
      <c r="G23" s="432" t="s">
        <v>68</v>
      </c>
      <c r="H23" s="383"/>
      <c r="I23" s="349" t="s">
        <v>68</v>
      </c>
    </row>
    <row r="24">
      <c r="A24" s="430" t="s">
        <v>361</v>
      </c>
      <c r="B24" s="440">
        <v>13.0</v>
      </c>
      <c r="C24" s="431" t="s">
        <v>453</v>
      </c>
      <c r="D24" s="42" t="s">
        <v>524</v>
      </c>
      <c r="E24" s="431">
        <v>2.0</v>
      </c>
      <c r="F24" s="431">
        <v>10.0</v>
      </c>
      <c r="G24" s="432" t="s">
        <v>66</v>
      </c>
      <c r="H24" s="383"/>
      <c r="I24" s="349" t="s">
        <v>66</v>
      </c>
    </row>
    <row r="25">
      <c r="A25" s="346" t="s">
        <v>43</v>
      </c>
      <c r="B25" s="402">
        <v>17.0</v>
      </c>
      <c r="C25" s="348" t="s">
        <v>168</v>
      </c>
      <c r="D25" s="349" t="s">
        <v>452</v>
      </c>
      <c r="E25" s="348">
        <v>3.0</v>
      </c>
      <c r="F25" s="348">
        <v>8.0</v>
      </c>
      <c r="G25" s="350" t="s">
        <v>68</v>
      </c>
      <c r="H25" s="383"/>
      <c r="I25" s="349" t="s">
        <v>68</v>
      </c>
    </row>
    <row r="26">
      <c r="A26" s="346" t="s">
        <v>43</v>
      </c>
      <c r="B26" s="402">
        <v>20.0</v>
      </c>
      <c r="C26" s="348" t="s">
        <v>155</v>
      </c>
      <c r="D26" s="349" t="s">
        <v>452</v>
      </c>
      <c r="E26" s="348">
        <v>4.0</v>
      </c>
      <c r="F26" s="348">
        <v>7.0</v>
      </c>
      <c r="G26" s="350" t="s">
        <v>68</v>
      </c>
      <c r="H26" s="383"/>
      <c r="I26" s="349" t="s">
        <v>68</v>
      </c>
    </row>
    <row r="27">
      <c r="A27" s="346" t="s">
        <v>43</v>
      </c>
      <c r="B27" s="402">
        <v>27.0</v>
      </c>
      <c r="C27" s="348" t="s">
        <v>332</v>
      </c>
      <c r="D27" s="349" t="s">
        <v>524</v>
      </c>
      <c r="E27" s="348">
        <v>4.0</v>
      </c>
      <c r="F27" s="348">
        <v>12.0</v>
      </c>
      <c r="G27" s="350" t="s">
        <v>68</v>
      </c>
      <c r="H27" s="383"/>
      <c r="I27" s="349" t="s">
        <v>68</v>
      </c>
    </row>
    <row r="28">
      <c r="A28" s="389" t="s">
        <v>59</v>
      </c>
      <c r="B28" s="408">
        <v>5.0</v>
      </c>
      <c r="C28" s="362" t="s">
        <v>403</v>
      </c>
      <c r="D28" s="361" t="s">
        <v>524</v>
      </c>
      <c r="E28" s="362">
        <v>5.0</v>
      </c>
      <c r="F28" s="362">
        <v>13.0</v>
      </c>
      <c r="G28" s="363" t="s">
        <v>68</v>
      </c>
      <c r="H28" s="383"/>
      <c r="I28" s="349" t="s">
        <v>68</v>
      </c>
    </row>
    <row r="29">
      <c r="A29" s="318" t="s">
        <v>281</v>
      </c>
      <c r="B29" s="61"/>
      <c r="C29" s="61"/>
      <c r="D29" s="319" t="s">
        <v>282</v>
      </c>
      <c r="E29" s="320">
        <f t="shared" ref="E29:F29" si="1">SUM(E4:E28)</f>
        <v>103</v>
      </c>
      <c r="F29" s="320">
        <f t="shared" si="1"/>
        <v>148</v>
      </c>
      <c r="G29" s="321"/>
      <c r="H29" s="381"/>
      <c r="I29" s="429"/>
    </row>
  </sheetData>
  <mergeCells count="2">
    <mergeCell ref="A5:G6"/>
    <mergeCell ref="A29:C29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COUNTIF(G5:G35,"W")&amp;"-"&amp;COUNTIF(G5:G35,"L")&amp;"-"&amp;COUNTIF(G5:G35,"T")&amp;"-"&amp;COUNTIF(G5:G35,"OTL")</f>
        <v>12-11-0-0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COUNTIF(I5:I35,"W")&amp;"-"&amp;COUNTIF(I5:I35,"L")&amp;"-"&amp;COUNTIF(I5:I35,"T")&amp;"-"&amp;COUNTIF(I5:I35,"OTL")</f>
        <v>9-9-0-0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529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19.0</v>
      </c>
      <c r="C8" s="469" t="s">
        <v>487</v>
      </c>
      <c r="D8" s="468" t="s">
        <v>524</v>
      </c>
      <c r="E8" s="469">
        <v>6.0</v>
      </c>
      <c r="F8" s="469">
        <v>5.0</v>
      </c>
      <c r="G8" s="470" t="s">
        <v>66</v>
      </c>
      <c r="H8" s="383"/>
      <c r="I8" s="13"/>
    </row>
    <row r="9">
      <c r="A9" s="471" t="s">
        <v>263</v>
      </c>
      <c r="B9" s="472">
        <v>20.0</v>
      </c>
      <c r="C9" s="473" t="s">
        <v>335</v>
      </c>
      <c r="D9" s="472" t="s">
        <v>524</v>
      </c>
      <c r="E9" s="473">
        <v>3.0</v>
      </c>
      <c r="F9" s="473">
        <v>4.0</v>
      </c>
      <c r="G9" s="474" t="s">
        <v>68</v>
      </c>
      <c r="H9" s="381"/>
      <c r="I9" s="429"/>
    </row>
    <row r="10">
      <c r="A10" s="430" t="s">
        <v>16</v>
      </c>
      <c r="B10" s="42">
        <v>26.0</v>
      </c>
      <c r="C10" s="431" t="s">
        <v>518</v>
      </c>
      <c r="D10" s="42" t="s">
        <v>524</v>
      </c>
      <c r="E10" s="431">
        <v>15.0</v>
      </c>
      <c r="F10" s="431">
        <v>5.0</v>
      </c>
      <c r="G10" s="432" t="s">
        <v>66</v>
      </c>
      <c r="H10" s="383"/>
      <c r="I10" s="349" t="s">
        <v>66</v>
      </c>
    </row>
    <row r="11">
      <c r="A11" s="346" t="s">
        <v>25</v>
      </c>
      <c r="B11" s="349">
        <v>2.0</v>
      </c>
      <c r="C11" s="348" t="s">
        <v>351</v>
      </c>
      <c r="D11" s="349" t="s">
        <v>524</v>
      </c>
      <c r="E11" s="348">
        <v>5.0</v>
      </c>
      <c r="F11" s="348">
        <v>7.0</v>
      </c>
      <c r="G11" s="350" t="s">
        <v>68</v>
      </c>
      <c r="H11" s="383"/>
      <c r="I11" s="349" t="s">
        <v>68</v>
      </c>
    </row>
    <row r="12">
      <c r="A12" s="346" t="s">
        <v>25</v>
      </c>
      <c r="B12" s="349">
        <v>9.0</v>
      </c>
      <c r="C12" s="348" t="s">
        <v>481</v>
      </c>
      <c r="D12" s="349" t="s">
        <v>524</v>
      </c>
      <c r="E12" s="348">
        <v>3.0</v>
      </c>
      <c r="F12" s="348">
        <v>5.0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10.0</v>
      </c>
      <c r="C13" s="348" t="s">
        <v>461</v>
      </c>
      <c r="D13" s="349" t="s">
        <v>452</v>
      </c>
      <c r="E13" s="348">
        <v>3.0</v>
      </c>
      <c r="F13" s="348">
        <v>5.0</v>
      </c>
      <c r="G13" s="350" t="s">
        <v>68</v>
      </c>
      <c r="H13" s="383"/>
      <c r="I13" s="349" t="s">
        <v>68</v>
      </c>
    </row>
    <row r="14">
      <c r="A14" s="346" t="s">
        <v>25</v>
      </c>
      <c r="B14" s="349">
        <v>23.0</v>
      </c>
      <c r="C14" s="348" t="s">
        <v>511</v>
      </c>
      <c r="D14" s="349" t="s">
        <v>452</v>
      </c>
      <c r="E14" s="348">
        <v>6.0</v>
      </c>
      <c r="F14" s="348">
        <v>7.0</v>
      </c>
      <c r="G14" s="350" t="s">
        <v>68</v>
      </c>
      <c r="H14" s="383"/>
      <c r="I14" s="349" t="s">
        <v>68</v>
      </c>
    </row>
    <row r="15">
      <c r="A15" s="430" t="s">
        <v>25</v>
      </c>
      <c r="B15" s="42">
        <v>24.0</v>
      </c>
      <c r="C15" s="431" t="s">
        <v>356</v>
      </c>
      <c r="D15" s="42" t="s">
        <v>452</v>
      </c>
      <c r="E15" s="431">
        <v>4.0</v>
      </c>
      <c r="F15" s="431">
        <v>3.0</v>
      </c>
      <c r="G15" s="432" t="s">
        <v>66</v>
      </c>
      <c r="H15" s="383"/>
      <c r="I15" s="349" t="s">
        <v>66</v>
      </c>
    </row>
    <row r="16">
      <c r="A16" s="346" t="s">
        <v>34</v>
      </c>
      <c r="B16" s="349">
        <v>2.0</v>
      </c>
      <c r="C16" s="348" t="s">
        <v>218</v>
      </c>
      <c r="D16" s="349" t="s">
        <v>452</v>
      </c>
      <c r="E16" s="348">
        <v>8.0</v>
      </c>
      <c r="F16" s="348">
        <v>2.0</v>
      </c>
      <c r="G16" s="350" t="s">
        <v>66</v>
      </c>
      <c r="H16" s="383"/>
      <c r="I16" s="349" t="s">
        <v>66</v>
      </c>
    </row>
    <row r="17">
      <c r="A17" s="430" t="s">
        <v>34</v>
      </c>
      <c r="B17" s="42">
        <v>7.0</v>
      </c>
      <c r="C17" s="431" t="s">
        <v>336</v>
      </c>
      <c r="D17" s="42" t="s">
        <v>524</v>
      </c>
      <c r="E17" s="431">
        <v>14.0</v>
      </c>
      <c r="F17" s="431">
        <v>1.0</v>
      </c>
      <c r="G17" s="432" t="s">
        <v>66</v>
      </c>
      <c r="H17" s="383"/>
      <c r="I17" s="349" t="s">
        <v>66</v>
      </c>
    </row>
    <row r="18">
      <c r="A18" s="430" t="s">
        <v>39</v>
      </c>
      <c r="B18" s="42">
        <v>25.0</v>
      </c>
      <c r="C18" s="431" t="s">
        <v>335</v>
      </c>
      <c r="D18" s="42" t="s">
        <v>524</v>
      </c>
      <c r="E18" s="431">
        <v>5.0</v>
      </c>
      <c r="F18" s="431">
        <v>7.0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27.0</v>
      </c>
      <c r="C19" s="431" t="s">
        <v>155</v>
      </c>
      <c r="D19" s="42" t="s">
        <v>452</v>
      </c>
      <c r="E19" s="431">
        <v>9.0</v>
      </c>
      <c r="F19" s="431">
        <v>7.0</v>
      </c>
      <c r="G19" s="432" t="s">
        <v>66</v>
      </c>
      <c r="H19" s="383"/>
      <c r="I19" s="349" t="s">
        <v>66</v>
      </c>
    </row>
    <row r="20">
      <c r="A20" s="471" t="s">
        <v>272</v>
      </c>
      <c r="B20" s="472">
        <v>31.0</v>
      </c>
      <c r="C20" s="473" t="s">
        <v>530</v>
      </c>
      <c r="D20" s="472" t="s">
        <v>452</v>
      </c>
      <c r="E20" s="473">
        <v>4.0</v>
      </c>
      <c r="F20" s="473">
        <v>10.0</v>
      </c>
      <c r="G20" s="474" t="s">
        <v>68</v>
      </c>
      <c r="H20" s="383"/>
      <c r="I20" s="13"/>
    </row>
    <row r="21">
      <c r="A21" s="471" t="s">
        <v>346</v>
      </c>
      <c r="B21" s="472">
        <v>1.0</v>
      </c>
      <c r="C21" s="473" t="s">
        <v>531</v>
      </c>
      <c r="D21" s="472" t="s">
        <v>452</v>
      </c>
      <c r="E21" s="473">
        <v>6.0</v>
      </c>
      <c r="F21" s="473">
        <v>3.0</v>
      </c>
      <c r="G21" s="474" t="s">
        <v>66</v>
      </c>
      <c r="H21" s="383"/>
      <c r="I21" s="13"/>
    </row>
    <row r="22">
      <c r="A22" s="430" t="s">
        <v>43</v>
      </c>
      <c r="B22" s="440">
        <v>8.0</v>
      </c>
      <c r="C22" s="431" t="s">
        <v>512</v>
      </c>
      <c r="D22" s="42" t="s">
        <v>524</v>
      </c>
      <c r="E22" s="431">
        <v>8.0</v>
      </c>
      <c r="F22" s="431">
        <v>4.0</v>
      </c>
      <c r="G22" s="432" t="s">
        <v>66</v>
      </c>
      <c r="H22" s="383"/>
      <c r="I22" s="349" t="s">
        <v>66</v>
      </c>
    </row>
    <row r="23">
      <c r="A23" s="430" t="s">
        <v>43</v>
      </c>
      <c r="B23" s="440">
        <v>10.0</v>
      </c>
      <c r="C23" s="431" t="s">
        <v>299</v>
      </c>
      <c r="D23" s="42" t="s">
        <v>452</v>
      </c>
      <c r="E23" s="431">
        <v>2.0</v>
      </c>
      <c r="F23" s="431">
        <v>3.0</v>
      </c>
      <c r="G23" s="432" t="s">
        <v>68</v>
      </c>
      <c r="H23" s="383"/>
      <c r="I23" s="349" t="s">
        <v>68</v>
      </c>
    </row>
    <row r="24">
      <c r="A24" s="471" t="s">
        <v>346</v>
      </c>
      <c r="B24" s="483">
        <v>15.0</v>
      </c>
      <c r="C24" s="473" t="s">
        <v>532</v>
      </c>
      <c r="D24" s="472" t="s">
        <v>524</v>
      </c>
      <c r="E24" s="473">
        <v>6.0</v>
      </c>
      <c r="F24" s="473">
        <v>3.0</v>
      </c>
      <c r="G24" s="474" t="s">
        <v>66</v>
      </c>
      <c r="H24" s="383"/>
      <c r="I24" s="13"/>
    </row>
    <row r="25">
      <c r="A25" s="346" t="s">
        <v>43</v>
      </c>
      <c r="B25" s="402">
        <v>17.0</v>
      </c>
      <c r="C25" s="348" t="s">
        <v>168</v>
      </c>
      <c r="D25" s="349" t="s">
        <v>452</v>
      </c>
      <c r="E25" s="348">
        <v>5.0</v>
      </c>
      <c r="F25" s="348">
        <v>3.0</v>
      </c>
      <c r="G25" s="350" t="s">
        <v>66</v>
      </c>
      <c r="H25" s="383"/>
      <c r="I25" s="349" t="s">
        <v>66</v>
      </c>
    </row>
    <row r="26">
      <c r="A26" s="346" t="s">
        <v>43</v>
      </c>
      <c r="B26" s="402">
        <v>22.0</v>
      </c>
      <c r="C26" s="348" t="s">
        <v>482</v>
      </c>
      <c r="D26" s="349" t="s">
        <v>524</v>
      </c>
      <c r="E26" s="348">
        <v>4.0</v>
      </c>
      <c r="F26" s="348">
        <v>0.0</v>
      </c>
      <c r="G26" s="350" t="s">
        <v>66</v>
      </c>
      <c r="H26" s="383"/>
      <c r="I26" s="349" t="s">
        <v>66</v>
      </c>
    </row>
    <row r="27">
      <c r="A27" s="346" t="s">
        <v>43</v>
      </c>
      <c r="B27" s="402">
        <v>29.0</v>
      </c>
      <c r="C27" s="208" t="s">
        <v>533</v>
      </c>
      <c r="D27" s="349" t="s">
        <v>524</v>
      </c>
      <c r="E27" s="348">
        <v>1.0</v>
      </c>
      <c r="F27" s="348">
        <v>6.0</v>
      </c>
      <c r="G27" s="350" t="s">
        <v>68</v>
      </c>
      <c r="H27" s="383"/>
      <c r="I27" s="349" t="s">
        <v>68</v>
      </c>
    </row>
    <row r="28">
      <c r="A28" s="346" t="s">
        <v>59</v>
      </c>
      <c r="B28" s="402">
        <v>1.0</v>
      </c>
      <c r="C28" s="348" t="s">
        <v>534</v>
      </c>
      <c r="D28" s="349" t="s">
        <v>452</v>
      </c>
      <c r="E28" s="348">
        <v>1.0</v>
      </c>
      <c r="F28" s="348">
        <v>9.0</v>
      </c>
      <c r="G28" s="350" t="s">
        <v>68</v>
      </c>
      <c r="H28" s="383"/>
      <c r="I28" s="349" t="s">
        <v>68</v>
      </c>
    </row>
    <row r="29">
      <c r="A29" s="346" t="s">
        <v>59</v>
      </c>
      <c r="B29" s="402">
        <v>7.0</v>
      </c>
      <c r="C29" s="348" t="s">
        <v>332</v>
      </c>
      <c r="D29" s="349" t="s">
        <v>524</v>
      </c>
      <c r="E29" s="348">
        <v>5.0</v>
      </c>
      <c r="F29" s="348">
        <v>2.0</v>
      </c>
      <c r="G29" s="350" t="s">
        <v>66</v>
      </c>
      <c r="H29" s="383"/>
      <c r="I29" s="349" t="s">
        <v>66</v>
      </c>
    </row>
    <row r="30">
      <c r="A30" s="389" t="s">
        <v>59</v>
      </c>
      <c r="B30" s="408">
        <v>8.0</v>
      </c>
      <c r="C30" s="362" t="s">
        <v>169</v>
      </c>
      <c r="D30" s="361" t="s">
        <v>452</v>
      </c>
      <c r="E30" s="362">
        <v>0.0</v>
      </c>
      <c r="F30" s="362">
        <v>1.0</v>
      </c>
      <c r="G30" s="363" t="s">
        <v>68</v>
      </c>
      <c r="H30" s="383"/>
      <c r="I30" s="349" t="s">
        <v>68</v>
      </c>
    </row>
    <row r="31">
      <c r="A31" s="318" t="s">
        <v>392</v>
      </c>
      <c r="B31" s="61"/>
      <c r="C31" s="61"/>
      <c r="D31" s="319" t="s">
        <v>282</v>
      </c>
      <c r="E31" s="320">
        <f t="shared" ref="E31:F31" si="1">SUM(E4:E30)</f>
        <v>123</v>
      </c>
      <c r="F31" s="320">
        <f t="shared" si="1"/>
        <v>102</v>
      </c>
      <c r="G31" s="321"/>
      <c r="H31" s="381"/>
      <c r="I31" s="429"/>
    </row>
  </sheetData>
  <mergeCells count="2">
    <mergeCell ref="A5:G6"/>
    <mergeCell ref="A31:C31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COUNTIF(G5:G35,"W")&amp;"-"&amp;COUNTIF(G5:G35,"L")&amp;"-"&amp;COUNTIF(G5:G35,"T")&amp;"-"&amp;COUNTIF(G5:G35,"OTL")</f>
        <v>8-14-3-0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COUNTIF(I5:I35,"W")&amp;"-"&amp;COUNTIF(I5:I35,"L")&amp;"-"&amp;COUNTIF(I5:I35,"T")&amp;"-"&amp;COUNTIF(I5:I35,"OTL")</f>
        <v>7-9-2-0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535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20.0</v>
      </c>
      <c r="C8" s="469" t="s">
        <v>481</v>
      </c>
      <c r="D8" s="468" t="s">
        <v>524</v>
      </c>
      <c r="E8" s="469">
        <v>4.0</v>
      </c>
      <c r="F8" s="469">
        <v>5.0</v>
      </c>
      <c r="G8" s="470" t="s">
        <v>68</v>
      </c>
      <c r="H8" s="383"/>
      <c r="I8" s="13"/>
    </row>
    <row r="9">
      <c r="A9" s="471" t="s">
        <v>263</v>
      </c>
      <c r="B9" s="472">
        <v>21.0</v>
      </c>
      <c r="C9" s="473" t="s">
        <v>335</v>
      </c>
      <c r="D9" s="472" t="s">
        <v>524</v>
      </c>
      <c r="E9" s="473">
        <v>6.0</v>
      </c>
      <c r="F9" s="473">
        <v>6.0</v>
      </c>
      <c r="G9" s="474" t="s">
        <v>82</v>
      </c>
      <c r="H9" s="381"/>
      <c r="I9" s="429"/>
    </row>
    <row r="10">
      <c r="A10" s="430" t="s">
        <v>16</v>
      </c>
      <c r="B10" s="42">
        <v>27.0</v>
      </c>
      <c r="C10" s="431" t="s">
        <v>331</v>
      </c>
      <c r="D10" s="42" t="s">
        <v>524</v>
      </c>
      <c r="E10" s="431">
        <v>10.0</v>
      </c>
      <c r="F10" s="431">
        <v>0.0</v>
      </c>
      <c r="G10" s="432" t="s">
        <v>66</v>
      </c>
      <c r="H10" s="383"/>
      <c r="I10" s="349" t="s">
        <v>66</v>
      </c>
    </row>
    <row r="11">
      <c r="A11" s="346" t="s">
        <v>25</v>
      </c>
      <c r="B11" s="349">
        <v>2.0</v>
      </c>
      <c r="C11" s="348" t="s">
        <v>521</v>
      </c>
      <c r="D11" s="349" t="s">
        <v>452</v>
      </c>
      <c r="E11" s="348">
        <v>5.0</v>
      </c>
      <c r="F11" s="348">
        <v>6.0</v>
      </c>
      <c r="G11" s="350" t="s">
        <v>68</v>
      </c>
      <c r="H11" s="383"/>
      <c r="I11" s="349" t="s">
        <v>68</v>
      </c>
    </row>
    <row r="12">
      <c r="A12" s="346" t="s">
        <v>25</v>
      </c>
      <c r="B12" s="349">
        <v>3.0</v>
      </c>
      <c r="C12" s="348" t="s">
        <v>521</v>
      </c>
      <c r="D12" s="349" t="s">
        <v>452</v>
      </c>
      <c r="E12" s="348">
        <v>6.0</v>
      </c>
      <c r="F12" s="348">
        <v>8.0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11.0</v>
      </c>
      <c r="C13" s="348" t="s">
        <v>356</v>
      </c>
      <c r="D13" s="349" t="s">
        <v>452</v>
      </c>
      <c r="E13" s="348">
        <v>4.0</v>
      </c>
      <c r="F13" s="348">
        <v>9.0</v>
      </c>
      <c r="G13" s="350" t="s">
        <v>68</v>
      </c>
      <c r="H13" s="383"/>
      <c r="I13" s="349" t="s">
        <v>68</v>
      </c>
    </row>
    <row r="14">
      <c r="A14" s="346" t="s">
        <v>25</v>
      </c>
      <c r="B14" s="349">
        <v>17.0</v>
      </c>
      <c r="C14" s="348" t="s">
        <v>360</v>
      </c>
      <c r="D14" s="349" t="s">
        <v>524</v>
      </c>
      <c r="E14" s="348">
        <v>6.0</v>
      </c>
      <c r="F14" s="348">
        <v>6.0</v>
      </c>
      <c r="G14" s="350" t="s">
        <v>82</v>
      </c>
      <c r="H14" s="383"/>
      <c r="I14" s="349" t="s">
        <v>82</v>
      </c>
    </row>
    <row r="15">
      <c r="A15" s="430" t="s">
        <v>34</v>
      </c>
      <c r="B15" s="42">
        <v>1.0</v>
      </c>
      <c r="C15" s="431" t="s">
        <v>512</v>
      </c>
      <c r="D15" s="42" t="s">
        <v>524</v>
      </c>
      <c r="E15" s="431">
        <v>7.0</v>
      </c>
      <c r="F15" s="431">
        <v>1.0</v>
      </c>
      <c r="G15" s="432" t="s">
        <v>66</v>
      </c>
      <c r="H15" s="383"/>
      <c r="I15" s="349" t="s">
        <v>66</v>
      </c>
    </row>
    <row r="16">
      <c r="A16" s="346" t="s">
        <v>34</v>
      </c>
      <c r="B16" s="349">
        <v>2.0</v>
      </c>
      <c r="C16" s="348" t="s">
        <v>511</v>
      </c>
      <c r="D16" s="349" t="s">
        <v>452</v>
      </c>
      <c r="E16" s="348">
        <v>3.0</v>
      </c>
      <c r="F16" s="348">
        <v>10.0</v>
      </c>
      <c r="G16" s="350" t="s">
        <v>68</v>
      </c>
      <c r="H16" s="383"/>
      <c r="I16" s="349" t="s">
        <v>68</v>
      </c>
    </row>
    <row r="17">
      <c r="A17" s="430" t="s">
        <v>34</v>
      </c>
      <c r="B17" s="42">
        <v>5.0</v>
      </c>
      <c r="C17" s="431" t="s">
        <v>168</v>
      </c>
      <c r="D17" s="42" t="s">
        <v>452</v>
      </c>
      <c r="E17" s="431">
        <v>6.0</v>
      </c>
      <c r="F17" s="431">
        <v>7.0</v>
      </c>
      <c r="G17" s="432" t="s">
        <v>68</v>
      </c>
      <c r="H17" s="383"/>
      <c r="I17" s="349" t="s">
        <v>68</v>
      </c>
    </row>
    <row r="18">
      <c r="A18" s="430" t="s">
        <v>34</v>
      </c>
      <c r="B18" s="42">
        <v>8.0</v>
      </c>
      <c r="C18" s="431" t="s">
        <v>335</v>
      </c>
      <c r="D18" s="42" t="s">
        <v>524</v>
      </c>
      <c r="E18" s="431">
        <v>5.0</v>
      </c>
      <c r="F18" s="431">
        <v>2.0</v>
      </c>
      <c r="G18" s="432" t="s">
        <v>66</v>
      </c>
      <c r="H18" s="383"/>
      <c r="I18" s="349" t="s">
        <v>66</v>
      </c>
    </row>
    <row r="19">
      <c r="A19" s="430" t="s">
        <v>34</v>
      </c>
      <c r="B19" s="42">
        <v>9.0</v>
      </c>
      <c r="C19" s="431" t="s">
        <v>525</v>
      </c>
      <c r="D19" s="42" t="s">
        <v>524</v>
      </c>
      <c r="E19" s="431">
        <v>4.0</v>
      </c>
      <c r="F19" s="431">
        <v>6.0</v>
      </c>
      <c r="G19" s="432" t="s">
        <v>68</v>
      </c>
      <c r="H19" s="383"/>
      <c r="I19" s="349" t="s">
        <v>68</v>
      </c>
    </row>
    <row r="20">
      <c r="A20" s="471" t="s">
        <v>272</v>
      </c>
      <c r="B20" s="472">
        <v>14.0</v>
      </c>
      <c r="C20" s="473" t="s">
        <v>498</v>
      </c>
      <c r="D20" s="472" t="s">
        <v>452</v>
      </c>
      <c r="E20" s="473">
        <v>8.0</v>
      </c>
      <c r="F20" s="473">
        <v>2.0</v>
      </c>
      <c r="G20" s="474" t="s">
        <v>66</v>
      </c>
      <c r="H20" s="383"/>
      <c r="I20" s="13"/>
    </row>
    <row r="21">
      <c r="A21" s="471" t="s">
        <v>272</v>
      </c>
      <c r="B21" s="472">
        <v>19.0</v>
      </c>
      <c r="C21" s="473" t="s">
        <v>536</v>
      </c>
      <c r="D21" s="472" t="s">
        <v>524</v>
      </c>
      <c r="E21" s="473">
        <v>2.0</v>
      </c>
      <c r="F21" s="473">
        <v>4.0</v>
      </c>
      <c r="G21" s="474" t="s">
        <v>68</v>
      </c>
      <c r="H21" s="383"/>
      <c r="I21" s="13"/>
    </row>
    <row r="22">
      <c r="A22" s="430" t="s">
        <v>39</v>
      </c>
      <c r="B22" s="440">
        <v>20.0</v>
      </c>
      <c r="C22" s="431" t="s">
        <v>356</v>
      </c>
      <c r="D22" s="42" t="s">
        <v>452</v>
      </c>
      <c r="E22" s="431">
        <v>4.0</v>
      </c>
      <c r="F22" s="431">
        <v>8.0</v>
      </c>
      <c r="G22" s="432" t="s">
        <v>68</v>
      </c>
      <c r="H22" s="383"/>
      <c r="I22" s="349" t="s">
        <v>68</v>
      </c>
    </row>
    <row r="23">
      <c r="A23" s="471" t="s">
        <v>272</v>
      </c>
      <c r="B23" s="483">
        <v>25.0</v>
      </c>
      <c r="C23" s="473" t="s">
        <v>537</v>
      </c>
      <c r="D23" s="472" t="s">
        <v>452</v>
      </c>
      <c r="E23" s="473">
        <v>3.0</v>
      </c>
      <c r="F23" s="473">
        <v>11.0</v>
      </c>
      <c r="G23" s="474" t="s">
        <v>68</v>
      </c>
      <c r="H23" s="383"/>
      <c r="I23" s="13"/>
    </row>
    <row r="24">
      <c r="A24" s="430" t="s">
        <v>39</v>
      </c>
      <c r="B24" s="440">
        <v>26.0</v>
      </c>
      <c r="C24" s="431" t="s">
        <v>525</v>
      </c>
      <c r="D24" s="42" t="s">
        <v>524</v>
      </c>
      <c r="E24" s="431">
        <v>6.0</v>
      </c>
      <c r="F24" s="431">
        <v>6.0</v>
      </c>
      <c r="G24" s="432" t="s">
        <v>82</v>
      </c>
      <c r="H24" s="383"/>
      <c r="I24" s="349" t="s">
        <v>82</v>
      </c>
    </row>
    <row r="25">
      <c r="A25" s="471" t="s">
        <v>346</v>
      </c>
      <c r="B25" s="483">
        <v>2.0</v>
      </c>
      <c r="C25" s="473" t="s">
        <v>538</v>
      </c>
      <c r="D25" s="472" t="s">
        <v>452</v>
      </c>
      <c r="E25" s="473">
        <v>5.0</v>
      </c>
      <c r="F25" s="473">
        <v>6.0</v>
      </c>
      <c r="G25" s="474" t="s">
        <v>68</v>
      </c>
      <c r="H25" s="383"/>
      <c r="I25" s="13"/>
    </row>
    <row r="26">
      <c r="A26" s="471" t="s">
        <v>346</v>
      </c>
      <c r="B26" s="483">
        <v>3.0</v>
      </c>
      <c r="C26" s="473" t="s">
        <v>539</v>
      </c>
      <c r="D26" s="472" t="s">
        <v>452</v>
      </c>
      <c r="E26" s="473">
        <v>3.0</v>
      </c>
      <c r="F26" s="473">
        <v>15.0</v>
      </c>
      <c r="G26" s="474" t="s">
        <v>68</v>
      </c>
      <c r="H26" s="383"/>
      <c r="I26" s="13"/>
    </row>
    <row r="27">
      <c r="A27" s="346" t="s">
        <v>361</v>
      </c>
      <c r="B27" s="402">
        <v>9.0</v>
      </c>
      <c r="C27" s="348" t="s">
        <v>528</v>
      </c>
      <c r="D27" s="349" t="s">
        <v>524</v>
      </c>
      <c r="E27" s="348">
        <v>6.0</v>
      </c>
      <c r="F27" s="348">
        <v>8.0</v>
      </c>
      <c r="G27" s="350" t="s">
        <v>66</v>
      </c>
      <c r="H27" s="383"/>
      <c r="I27" s="349" t="s">
        <v>66</v>
      </c>
    </row>
    <row r="28">
      <c r="A28" s="346" t="s">
        <v>43</v>
      </c>
      <c r="B28" s="402">
        <v>16.0</v>
      </c>
      <c r="C28" s="348" t="s">
        <v>359</v>
      </c>
      <c r="D28" s="349" t="s">
        <v>524</v>
      </c>
      <c r="E28" s="348">
        <v>11.0</v>
      </c>
      <c r="F28" s="348">
        <v>1.0</v>
      </c>
      <c r="G28" s="350" t="s">
        <v>66</v>
      </c>
      <c r="H28" s="383"/>
      <c r="I28" s="349" t="s">
        <v>66</v>
      </c>
    </row>
    <row r="29">
      <c r="A29" s="346" t="s">
        <v>43</v>
      </c>
      <c r="B29" s="402">
        <v>18.0</v>
      </c>
      <c r="C29" s="208" t="s">
        <v>540</v>
      </c>
      <c r="D29" s="349" t="s">
        <v>452</v>
      </c>
      <c r="E29" s="348">
        <v>6.0</v>
      </c>
      <c r="F29" s="348">
        <v>1.0</v>
      </c>
      <c r="G29" s="350" t="s">
        <v>66</v>
      </c>
      <c r="H29" s="383"/>
      <c r="I29" s="349" t="s">
        <v>66</v>
      </c>
    </row>
    <row r="30">
      <c r="A30" s="346" t="s">
        <v>43</v>
      </c>
      <c r="B30" s="402">
        <v>23.0</v>
      </c>
      <c r="C30" s="348" t="s">
        <v>525</v>
      </c>
      <c r="D30" s="349" t="s">
        <v>524</v>
      </c>
      <c r="E30" s="348">
        <v>8.0</v>
      </c>
      <c r="F30" s="348">
        <v>3.0</v>
      </c>
      <c r="G30" s="350" t="s">
        <v>66</v>
      </c>
      <c r="H30" s="383"/>
      <c r="I30" s="349" t="s">
        <v>66</v>
      </c>
    </row>
    <row r="31">
      <c r="A31" s="346" t="s">
        <v>59</v>
      </c>
      <c r="B31" s="402">
        <v>2.0</v>
      </c>
      <c r="C31" s="348" t="s">
        <v>512</v>
      </c>
      <c r="D31" s="349" t="s">
        <v>524</v>
      </c>
      <c r="E31" s="348">
        <v>5.0</v>
      </c>
      <c r="F31" s="348">
        <v>8.0</v>
      </c>
      <c r="G31" s="350" t="s">
        <v>68</v>
      </c>
      <c r="H31" s="383"/>
      <c r="I31" s="349" t="s">
        <v>68</v>
      </c>
    </row>
    <row r="32">
      <c r="A32" s="389" t="s">
        <v>59</v>
      </c>
      <c r="B32" s="408">
        <v>3.0</v>
      </c>
      <c r="C32" s="362" t="s">
        <v>534</v>
      </c>
      <c r="D32" s="361" t="s">
        <v>452</v>
      </c>
      <c r="E32" s="362">
        <v>4.0</v>
      </c>
      <c r="F32" s="362">
        <v>7.0</v>
      </c>
      <c r="G32" s="363" t="s">
        <v>68</v>
      </c>
      <c r="H32" s="383"/>
      <c r="I32" s="349" t="s">
        <v>68</v>
      </c>
    </row>
    <row r="33">
      <c r="A33" s="318" t="s">
        <v>281</v>
      </c>
      <c r="B33" s="61"/>
      <c r="C33" s="61"/>
      <c r="D33" s="319" t="s">
        <v>282</v>
      </c>
      <c r="E33" s="320">
        <f t="shared" ref="E33:F33" si="1">SUM(E6:E32)</f>
        <v>137</v>
      </c>
      <c r="F33" s="320">
        <f t="shared" si="1"/>
        <v>146</v>
      </c>
      <c r="G33" s="321"/>
      <c r="H33" s="381"/>
      <c r="I33" s="429"/>
    </row>
  </sheetData>
  <mergeCells count="2">
    <mergeCell ref="A5:G6"/>
    <mergeCell ref="A33:C3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COUNTIF(G8:G37,"W")&amp;"-"&amp;COUNTIF(G8:G37,"L")&amp;"-"&amp;COUNTIF(G8:G37,"T")&amp;"-"&amp;COUNTIF(G8:G37,"OTL")</f>
        <v>20-6-2-0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COUNTIF(I8:I37,"W")&amp;"-"&amp;COUNTIF(I8:I37,"L")&amp;"-"&amp;COUNTIF(I8:I37,"T")&amp;"-"&amp;COUNTIF(I8:I37,"OTL")</f>
        <v>14-6-1-0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541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15.0</v>
      </c>
      <c r="C8" s="469" t="s">
        <v>483</v>
      </c>
      <c r="D8" s="468" t="s">
        <v>524</v>
      </c>
      <c r="E8" s="469">
        <v>11.0</v>
      </c>
      <c r="F8" s="469">
        <v>4.0</v>
      </c>
      <c r="G8" s="470" t="s">
        <v>66</v>
      </c>
      <c r="H8" s="383"/>
      <c r="I8" s="13"/>
    </row>
    <row r="9">
      <c r="A9" s="471" t="s">
        <v>263</v>
      </c>
      <c r="B9" s="472">
        <v>21.0</v>
      </c>
      <c r="C9" s="473" t="s">
        <v>506</v>
      </c>
      <c r="D9" s="472" t="s">
        <v>524</v>
      </c>
      <c r="E9" s="473">
        <v>4.0</v>
      </c>
      <c r="F9" s="473">
        <v>2.0</v>
      </c>
      <c r="G9" s="474" t="s">
        <v>66</v>
      </c>
      <c r="H9" s="381"/>
      <c r="I9" s="429"/>
    </row>
    <row r="10">
      <c r="A10" s="471" t="s">
        <v>263</v>
      </c>
      <c r="B10" s="472">
        <v>22.0</v>
      </c>
      <c r="C10" s="473" t="s">
        <v>335</v>
      </c>
      <c r="D10" s="472" t="s">
        <v>524</v>
      </c>
      <c r="E10" s="473">
        <v>9.0</v>
      </c>
      <c r="F10" s="473">
        <v>5.0</v>
      </c>
      <c r="G10" s="474" t="s">
        <v>66</v>
      </c>
      <c r="H10" s="383"/>
      <c r="I10" s="13"/>
    </row>
    <row r="11">
      <c r="A11" s="346" t="s">
        <v>16</v>
      </c>
      <c r="B11" s="349">
        <v>27.0</v>
      </c>
      <c r="C11" s="348" t="s">
        <v>521</v>
      </c>
      <c r="D11" s="349" t="s">
        <v>452</v>
      </c>
      <c r="E11" s="348">
        <v>9.0</v>
      </c>
      <c r="F11" s="348">
        <v>5.0</v>
      </c>
      <c r="G11" s="350" t="s">
        <v>66</v>
      </c>
      <c r="H11" s="383"/>
      <c r="I11" s="349" t="s">
        <v>66</v>
      </c>
    </row>
    <row r="12">
      <c r="A12" s="346" t="s">
        <v>16</v>
      </c>
      <c r="B12" s="349">
        <v>28.0</v>
      </c>
      <c r="C12" s="348" t="s">
        <v>521</v>
      </c>
      <c r="D12" s="349" t="s">
        <v>452</v>
      </c>
      <c r="E12" s="348">
        <v>8.0</v>
      </c>
      <c r="F12" s="348">
        <v>2.0</v>
      </c>
      <c r="G12" s="350" t="s">
        <v>66</v>
      </c>
      <c r="H12" s="383"/>
      <c r="I12" s="349" t="s">
        <v>66</v>
      </c>
    </row>
    <row r="13">
      <c r="A13" s="471" t="s">
        <v>267</v>
      </c>
      <c r="B13" s="472">
        <v>1.0</v>
      </c>
      <c r="C13" s="473" t="s">
        <v>238</v>
      </c>
      <c r="D13" s="472" t="s">
        <v>452</v>
      </c>
      <c r="E13" s="473">
        <v>9.0</v>
      </c>
      <c r="F13" s="473">
        <v>7.0</v>
      </c>
      <c r="G13" s="474" t="s">
        <v>66</v>
      </c>
      <c r="H13" s="383"/>
      <c r="I13" s="13"/>
    </row>
    <row r="14">
      <c r="A14" s="346" t="s">
        <v>25</v>
      </c>
      <c r="B14" s="349">
        <v>4.0</v>
      </c>
      <c r="C14" s="348" t="s">
        <v>360</v>
      </c>
      <c r="D14" s="349" t="s">
        <v>524</v>
      </c>
      <c r="E14" s="348">
        <v>5.0</v>
      </c>
      <c r="F14" s="348">
        <v>6.0</v>
      </c>
      <c r="G14" s="350" t="s">
        <v>68</v>
      </c>
      <c r="H14" s="383"/>
      <c r="I14" s="349" t="s">
        <v>68</v>
      </c>
    </row>
    <row r="15">
      <c r="A15" s="430" t="s">
        <v>25</v>
      </c>
      <c r="B15" s="42">
        <v>5.0</v>
      </c>
      <c r="C15" s="431" t="s">
        <v>335</v>
      </c>
      <c r="D15" s="42" t="s">
        <v>524</v>
      </c>
      <c r="E15" s="431">
        <v>9.0</v>
      </c>
      <c r="F15" s="431">
        <v>5.0</v>
      </c>
      <c r="G15" s="432" t="s">
        <v>66</v>
      </c>
      <c r="H15" s="383"/>
      <c r="I15" s="349" t="s">
        <v>66</v>
      </c>
    </row>
    <row r="16">
      <c r="A16" s="346" t="s">
        <v>25</v>
      </c>
      <c r="B16" s="349">
        <v>11.0</v>
      </c>
      <c r="C16" s="348" t="s">
        <v>542</v>
      </c>
      <c r="D16" s="349" t="s">
        <v>524</v>
      </c>
      <c r="E16" s="348">
        <v>5.0</v>
      </c>
      <c r="F16" s="348">
        <v>5.0</v>
      </c>
      <c r="G16" s="350" t="s">
        <v>82</v>
      </c>
      <c r="H16" s="383"/>
      <c r="I16" s="349" t="s">
        <v>82</v>
      </c>
    </row>
    <row r="17">
      <c r="A17" s="430" t="s">
        <v>25</v>
      </c>
      <c r="B17" s="42">
        <v>18.0</v>
      </c>
      <c r="C17" s="431" t="s">
        <v>525</v>
      </c>
      <c r="D17" s="42" t="s">
        <v>524</v>
      </c>
      <c r="E17" s="431">
        <v>9.0</v>
      </c>
      <c r="F17" s="431">
        <v>1.0</v>
      </c>
      <c r="G17" s="432" t="s">
        <v>66</v>
      </c>
      <c r="H17" s="383"/>
      <c r="I17" s="349" t="s">
        <v>66</v>
      </c>
    </row>
    <row r="18">
      <c r="A18" s="430" t="s">
        <v>34</v>
      </c>
      <c r="B18" s="42">
        <v>2.0</v>
      </c>
      <c r="C18" s="431" t="s">
        <v>483</v>
      </c>
      <c r="D18" s="42" t="s">
        <v>524</v>
      </c>
      <c r="E18" s="431">
        <v>15.0</v>
      </c>
      <c r="F18" s="431">
        <v>5.0</v>
      </c>
      <c r="G18" s="432" t="s">
        <v>66</v>
      </c>
      <c r="H18" s="383"/>
      <c r="I18" s="349" t="s">
        <v>66</v>
      </c>
    </row>
    <row r="19">
      <c r="A19" s="430" t="s">
        <v>34</v>
      </c>
      <c r="B19" s="42">
        <v>8.0</v>
      </c>
      <c r="C19" s="431" t="s">
        <v>229</v>
      </c>
      <c r="D19" s="42" t="s">
        <v>452</v>
      </c>
      <c r="E19" s="431">
        <v>13.0</v>
      </c>
      <c r="F19" s="431">
        <v>3.0</v>
      </c>
      <c r="G19" s="432" t="s">
        <v>66</v>
      </c>
      <c r="H19" s="383"/>
      <c r="I19" s="349" t="s">
        <v>66</v>
      </c>
    </row>
    <row r="20">
      <c r="A20" s="430" t="s">
        <v>34</v>
      </c>
      <c r="B20" s="42">
        <v>10.0</v>
      </c>
      <c r="C20" s="431" t="s">
        <v>543</v>
      </c>
      <c r="D20" s="42" t="s">
        <v>452</v>
      </c>
      <c r="E20" s="431">
        <v>3.0</v>
      </c>
      <c r="F20" s="431">
        <v>5.0</v>
      </c>
      <c r="G20" s="432" t="s">
        <v>68</v>
      </c>
      <c r="H20" s="383"/>
      <c r="I20" s="349" t="s">
        <v>68</v>
      </c>
    </row>
    <row r="21">
      <c r="A21" s="471" t="s">
        <v>272</v>
      </c>
      <c r="B21" s="472">
        <v>20.0</v>
      </c>
      <c r="C21" s="473" t="s">
        <v>544</v>
      </c>
      <c r="D21" s="472" t="s">
        <v>524</v>
      </c>
      <c r="E21" s="473">
        <v>6.0</v>
      </c>
      <c r="F21" s="473">
        <v>5.0</v>
      </c>
      <c r="G21" s="474" t="s">
        <v>66</v>
      </c>
      <c r="H21" s="383"/>
      <c r="I21" s="13"/>
    </row>
    <row r="22">
      <c r="A22" s="430" t="s">
        <v>39</v>
      </c>
      <c r="B22" s="440">
        <v>27.0</v>
      </c>
      <c r="C22" s="431" t="s">
        <v>335</v>
      </c>
      <c r="D22" s="42" t="s">
        <v>524</v>
      </c>
      <c r="E22" s="431">
        <v>6.0</v>
      </c>
      <c r="F22" s="431">
        <v>7.0</v>
      </c>
      <c r="G22" s="432" t="s">
        <v>68</v>
      </c>
      <c r="H22" s="383"/>
      <c r="I22" s="349" t="s">
        <v>68</v>
      </c>
    </row>
    <row r="23">
      <c r="A23" s="430" t="s">
        <v>39</v>
      </c>
      <c r="B23" s="440">
        <v>28.0</v>
      </c>
      <c r="C23" s="431" t="s">
        <v>534</v>
      </c>
      <c r="D23" s="42" t="s">
        <v>452</v>
      </c>
      <c r="E23" s="431">
        <v>6.0</v>
      </c>
      <c r="F23" s="431">
        <v>9.0</v>
      </c>
      <c r="G23" s="432" t="s">
        <v>68</v>
      </c>
      <c r="H23" s="383"/>
      <c r="I23" s="349" t="s">
        <v>68</v>
      </c>
    </row>
    <row r="24">
      <c r="A24" s="430" t="s">
        <v>43</v>
      </c>
      <c r="B24" s="440">
        <v>3.0</v>
      </c>
      <c r="C24" s="431" t="s">
        <v>528</v>
      </c>
      <c r="D24" s="42" t="s">
        <v>524</v>
      </c>
      <c r="E24" s="431">
        <v>6.0</v>
      </c>
      <c r="F24" s="431">
        <v>5.0</v>
      </c>
      <c r="G24" s="432" t="s">
        <v>66</v>
      </c>
      <c r="H24" s="383"/>
      <c r="I24" s="349" t="s">
        <v>66</v>
      </c>
    </row>
    <row r="25">
      <c r="A25" s="430" t="s">
        <v>43</v>
      </c>
      <c r="B25" s="440">
        <v>4.0</v>
      </c>
      <c r="C25" s="431" t="s">
        <v>543</v>
      </c>
      <c r="D25" s="42" t="s">
        <v>452</v>
      </c>
      <c r="E25" s="431">
        <v>10.0</v>
      </c>
      <c r="F25" s="431">
        <v>4.0</v>
      </c>
      <c r="G25" s="432" t="s">
        <v>66</v>
      </c>
      <c r="H25" s="383"/>
      <c r="I25" s="349" t="s">
        <v>66</v>
      </c>
    </row>
    <row r="26">
      <c r="A26" s="471" t="s">
        <v>346</v>
      </c>
      <c r="B26" s="483">
        <v>10.0</v>
      </c>
      <c r="C26" s="473" t="s">
        <v>479</v>
      </c>
      <c r="D26" s="472" t="s">
        <v>452</v>
      </c>
      <c r="E26" s="473">
        <v>10.0</v>
      </c>
      <c r="F26" s="473">
        <v>6.0</v>
      </c>
      <c r="G26" s="474" t="s">
        <v>66</v>
      </c>
      <c r="H26" s="383"/>
      <c r="I26" s="13"/>
    </row>
    <row r="27">
      <c r="A27" s="430" t="s">
        <v>43</v>
      </c>
      <c r="B27" s="440">
        <v>12.0</v>
      </c>
      <c r="C27" s="329" t="s">
        <v>540</v>
      </c>
      <c r="D27" s="42" t="s">
        <v>452</v>
      </c>
      <c r="E27" s="431">
        <v>13.0</v>
      </c>
      <c r="F27" s="431">
        <v>4.0</v>
      </c>
      <c r="G27" s="432" t="s">
        <v>66</v>
      </c>
      <c r="H27" s="383"/>
      <c r="I27" s="349" t="s">
        <v>66</v>
      </c>
    </row>
    <row r="28">
      <c r="A28" s="346" t="s">
        <v>43</v>
      </c>
      <c r="B28" s="402">
        <v>17.0</v>
      </c>
      <c r="C28" s="208" t="s">
        <v>533</v>
      </c>
      <c r="D28" s="349" t="s">
        <v>524</v>
      </c>
      <c r="E28" s="348">
        <v>13.0</v>
      </c>
      <c r="F28" s="348">
        <v>3.0</v>
      </c>
      <c r="G28" s="350" t="s">
        <v>66</v>
      </c>
      <c r="H28" s="383"/>
      <c r="I28" s="349" t="s">
        <v>66</v>
      </c>
    </row>
    <row r="29">
      <c r="A29" s="471" t="s">
        <v>346</v>
      </c>
      <c r="B29" s="483">
        <v>20.0</v>
      </c>
      <c r="C29" s="473" t="s">
        <v>545</v>
      </c>
      <c r="D29" s="472" t="s">
        <v>452</v>
      </c>
      <c r="E29" s="473">
        <v>6.0</v>
      </c>
      <c r="F29" s="473">
        <v>6.0</v>
      </c>
      <c r="G29" s="474" t="s">
        <v>82</v>
      </c>
      <c r="H29" s="383"/>
      <c r="I29" s="13"/>
    </row>
    <row r="30">
      <c r="A30" s="346" t="s">
        <v>43</v>
      </c>
      <c r="B30" s="402">
        <v>24.0</v>
      </c>
      <c r="C30" s="348" t="s">
        <v>512</v>
      </c>
      <c r="D30" s="349" t="s">
        <v>524</v>
      </c>
      <c r="E30" s="348">
        <v>4.0</v>
      </c>
      <c r="F30" s="348">
        <v>3.0</v>
      </c>
      <c r="G30" s="350" t="s">
        <v>66</v>
      </c>
      <c r="H30" s="383"/>
      <c r="I30" s="349" t="s">
        <v>66</v>
      </c>
    </row>
    <row r="31">
      <c r="A31" s="346" t="s">
        <v>43</v>
      </c>
      <c r="B31" s="402">
        <v>25.0</v>
      </c>
      <c r="C31" s="348" t="s">
        <v>356</v>
      </c>
      <c r="D31" s="349" t="s">
        <v>452</v>
      </c>
      <c r="E31" s="348">
        <v>8.0</v>
      </c>
      <c r="F31" s="348">
        <v>2.0</v>
      </c>
      <c r="G31" s="350" t="s">
        <v>66</v>
      </c>
      <c r="H31" s="383"/>
      <c r="I31" s="349" t="s">
        <v>66</v>
      </c>
    </row>
    <row r="32">
      <c r="A32" s="389" t="s">
        <v>59</v>
      </c>
      <c r="B32" s="408">
        <v>2.0</v>
      </c>
      <c r="C32" s="362" t="s">
        <v>168</v>
      </c>
      <c r="D32" s="361" t="s">
        <v>452</v>
      </c>
      <c r="E32" s="362">
        <v>8.0</v>
      </c>
      <c r="F32" s="362">
        <v>3.0</v>
      </c>
      <c r="G32" s="363" t="s">
        <v>66</v>
      </c>
      <c r="H32" s="383"/>
      <c r="I32" s="349" t="s">
        <v>66</v>
      </c>
    </row>
    <row r="33">
      <c r="A33" s="477"/>
      <c r="B33" s="478"/>
      <c r="C33" s="479"/>
      <c r="D33" s="480"/>
      <c r="E33" s="479"/>
      <c r="F33" s="479"/>
      <c r="G33" s="481"/>
      <c r="H33" s="381"/>
      <c r="I33" s="429"/>
    </row>
    <row r="34">
      <c r="A34" s="356" t="s">
        <v>546</v>
      </c>
      <c r="B34" s="11"/>
      <c r="C34" s="11"/>
      <c r="D34" s="11"/>
      <c r="E34" s="11"/>
      <c r="F34" s="11"/>
      <c r="G34" s="12"/>
      <c r="H34" s="381"/>
      <c r="I34" s="429"/>
    </row>
    <row r="35">
      <c r="A35" s="434" t="s">
        <v>59</v>
      </c>
      <c r="B35" s="435">
        <v>15.0</v>
      </c>
      <c r="C35" s="436" t="s">
        <v>547</v>
      </c>
      <c r="D35" s="437" t="s">
        <v>474</v>
      </c>
      <c r="E35" s="436">
        <v>8.0</v>
      </c>
      <c r="F35" s="436">
        <v>1.0</v>
      </c>
      <c r="G35" s="438" t="s">
        <v>66</v>
      </c>
      <c r="H35" s="475"/>
      <c r="I35" s="349" t="s">
        <v>66</v>
      </c>
    </row>
    <row r="36">
      <c r="A36" s="484" t="s">
        <v>59</v>
      </c>
      <c r="B36" s="485">
        <v>18.0</v>
      </c>
      <c r="C36" s="486" t="s">
        <v>548</v>
      </c>
      <c r="D36" s="487" t="s">
        <v>474</v>
      </c>
      <c r="E36" s="486">
        <v>1.0</v>
      </c>
      <c r="F36" s="486">
        <v>8.0</v>
      </c>
      <c r="G36" s="488" t="s">
        <v>68</v>
      </c>
      <c r="H36" s="475"/>
      <c r="I36" s="349" t="s">
        <v>68</v>
      </c>
    </row>
    <row r="37">
      <c r="A37" s="360" t="s">
        <v>59</v>
      </c>
      <c r="B37" s="408">
        <v>22.0</v>
      </c>
      <c r="C37" s="362" t="s">
        <v>549</v>
      </c>
      <c r="D37" s="361" t="s">
        <v>474</v>
      </c>
      <c r="E37" s="362">
        <v>4.0</v>
      </c>
      <c r="F37" s="362">
        <v>6.0</v>
      </c>
      <c r="G37" s="363" t="s">
        <v>68</v>
      </c>
      <c r="H37" s="475"/>
      <c r="I37" s="349" t="s">
        <v>68</v>
      </c>
    </row>
    <row r="38">
      <c r="A38" s="318" t="s">
        <v>392</v>
      </c>
      <c r="B38" s="61"/>
      <c r="C38" s="61"/>
      <c r="D38" s="319" t="s">
        <v>282</v>
      </c>
      <c r="E38" s="320">
        <f t="shared" ref="E38:F38" si="1">SUM(E8:E37)</f>
        <v>218</v>
      </c>
      <c r="F38" s="320">
        <f t="shared" si="1"/>
        <v>127</v>
      </c>
      <c r="G38" s="321"/>
      <c r="H38" s="381"/>
      <c r="I38" s="429"/>
    </row>
  </sheetData>
  <mergeCells count="3">
    <mergeCell ref="A5:G6"/>
    <mergeCell ref="A34:G34"/>
    <mergeCell ref="A38:C38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COUNTIF(G5:G31,"W")&amp;"-"&amp;COUNTIF(G5:G31,"L")&amp;"-"&amp;COUNTIF(G5:G31,"T")&amp;"-"&amp;COUNTIF(G5:G31,"OTL")</f>
        <v>16-5-1-0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COUNTIF(I5:I31,"W")&amp;"-"&amp;COUNTIF(I5:I31,"L")&amp;"-"&amp;COUNTIF(I5:I31,"T")&amp;"-"&amp;COUNTIF(I5:I31,"OTL")</f>
        <v>14-4-1-0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550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14.0</v>
      </c>
      <c r="C8" s="469" t="s">
        <v>168</v>
      </c>
      <c r="D8" s="468" t="s">
        <v>452</v>
      </c>
      <c r="E8" s="469">
        <v>8.0</v>
      </c>
      <c r="F8" s="469">
        <v>6.0</v>
      </c>
      <c r="G8" s="470" t="s">
        <v>66</v>
      </c>
      <c r="H8" s="383"/>
      <c r="I8" s="13"/>
    </row>
    <row r="9">
      <c r="A9" s="430" t="s">
        <v>16</v>
      </c>
      <c r="B9" s="42">
        <v>22.0</v>
      </c>
      <c r="C9" s="431" t="s">
        <v>551</v>
      </c>
      <c r="D9" s="42" t="s">
        <v>452</v>
      </c>
      <c r="E9" s="431">
        <v>12.0</v>
      </c>
      <c r="F9" s="431">
        <v>2.0</v>
      </c>
      <c r="G9" s="432" t="s">
        <v>66</v>
      </c>
      <c r="H9" s="381"/>
      <c r="I9" s="380" t="s">
        <v>66</v>
      </c>
    </row>
    <row r="10">
      <c r="A10" s="471" t="s">
        <v>263</v>
      </c>
      <c r="B10" s="472">
        <v>23.0</v>
      </c>
      <c r="C10" s="473" t="s">
        <v>356</v>
      </c>
      <c r="D10" s="472" t="s">
        <v>452</v>
      </c>
      <c r="E10" s="473">
        <v>4.0</v>
      </c>
      <c r="F10" s="473">
        <v>8.0</v>
      </c>
      <c r="G10" s="474" t="s">
        <v>68</v>
      </c>
      <c r="H10" s="383"/>
      <c r="I10" s="13"/>
    </row>
    <row r="11">
      <c r="A11" s="471" t="s">
        <v>263</v>
      </c>
      <c r="B11" s="472">
        <v>25.0</v>
      </c>
      <c r="C11" s="473" t="s">
        <v>483</v>
      </c>
      <c r="D11" s="472" t="s">
        <v>524</v>
      </c>
      <c r="E11" s="473">
        <v>13.0</v>
      </c>
      <c r="F11" s="473">
        <v>2.0</v>
      </c>
      <c r="G11" s="474" t="s">
        <v>66</v>
      </c>
      <c r="H11" s="383"/>
      <c r="I11" s="13"/>
    </row>
    <row r="12">
      <c r="A12" s="346" t="s">
        <v>16</v>
      </c>
      <c r="B12" s="349">
        <v>30.0</v>
      </c>
      <c r="C12" s="348" t="s">
        <v>506</v>
      </c>
      <c r="D12" s="349" t="s">
        <v>524</v>
      </c>
      <c r="E12" s="348">
        <v>3.0</v>
      </c>
      <c r="F12" s="348">
        <v>4.0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10.0</v>
      </c>
      <c r="C13" s="348" t="s">
        <v>356</v>
      </c>
      <c r="D13" s="349" t="s">
        <v>452</v>
      </c>
      <c r="E13" s="348">
        <v>5.0</v>
      </c>
      <c r="F13" s="348">
        <v>7.0</v>
      </c>
      <c r="G13" s="350" t="s">
        <v>68</v>
      </c>
      <c r="H13" s="383"/>
      <c r="I13" s="349" t="s">
        <v>68</v>
      </c>
    </row>
    <row r="14">
      <c r="A14" s="346" t="s">
        <v>25</v>
      </c>
      <c r="B14" s="349">
        <v>12.0</v>
      </c>
      <c r="C14" s="348" t="s">
        <v>511</v>
      </c>
      <c r="D14" s="349" t="s">
        <v>452</v>
      </c>
      <c r="E14" s="348">
        <v>9.0</v>
      </c>
      <c r="F14" s="348">
        <v>0.0</v>
      </c>
      <c r="G14" s="350" t="s">
        <v>66</v>
      </c>
      <c r="H14" s="383"/>
      <c r="I14" s="349" t="s">
        <v>66</v>
      </c>
    </row>
    <row r="15">
      <c r="A15" s="430" t="s">
        <v>25</v>
      </c>
      <c r="B15" s="42">
        <v>18.0</v>
      </c>
      <c r="C15" s="431" t="s">
        <v>168</v>
      </c>
      <c r="D15" s="42" t="s">
        <v>452</v>
      </c>
      <c r="E15" s="431">
        <v>5.0</v>
      </c>
      <c r="F15" s="431">
        <v>7.0</v>
      </c>
      <c r="G15" s="432" t="s">
        <v>68</v>
      </c>
      <c r="H15" s="383"/>
      <c r="I15" s="349" t="s">
        <v>68</v>
      </c>
    </row>
    <row r="16">
      <c r="A16" s="346" t="s">
        <v>25</v>
      </c>
      <c r="B16" s="349">
        <v>19.0</v>
      </c>
      <c r="C16" s="348" t="s">
        <v>459</v>
      </c>
      <c r="D16" s="349" t="s">
        <v>524</v>
      </c>
      <c r="E16" s="348">
        <v>14.0</v>
      </c>
      <c r="F16" s="348">
        <v>1.0</v>
      </c>
      <c r="G16" s="350" t="s">
        <v>66</v>
      </c>
      <c r="H16" s="383"/>
      <c r="I16" s="349" t="s">
        <v>66</v>
      </c>
    </row>
    <row r="17">
      <c r="A17" s="430" t="s">
        <v>34</v>
      </c>
      <c r="B17" s="42">
        <v>3.0</v>
      </c>
      <c r="C17" s="431" t="s">
        <v>483</v>
      </c>
      <c r="D17" s="42" t="s">
        <v>524</v>
      </c>
      <c r="E17" s="431">
        <v>9.0</v>
      </c>
      <c r="F17" s="431">
        <v>5.0</v>
      </c>
      <c r="G17" s="432" t="s">
        <v>66</v>
      </c>
      <c r="H17" s="383"/>
      <c r="I17" s="349" t="s">
        <v>66</v>
      </c>
    </row>
    <row r="18">
      <c r="A18" s="430" t="s">
        <v>505</v>
      </c>
      <c r="B18" s="42">
        <v>4.0</v>
      </c>
      <c r="C18" s="431" t="s">
        <v>552</v>
      </c>
      <c r="D18" s="42" t="s">
        <v>452</v>
      </c>
      <c r="E18" s="431">
        <v>1.0</v>
      </c>
      <c r="F18" s="431">
        <v>3.0</v>
      </c>
      <c r="G18" s="432" t="s">
        <v>66</v>
      </c>
      <c r="H18" s="383"/>
      <c r="I18" s="349" t="s">
        <v>66</v>
      </c>
    </row>
    <row r="19">
      <c r="A19" s="430" t="s">
        <v>505</v>
      </c>
      <c r="B19" s="42">
        <v>8.0</v>
      </c>
      <c r="C19" s="431" t="s">
        <v>553</v>
      </c>
      <c r="D19" s="42" t="s">
        <v>524</v>
      </c>
      <c r="E19" s="431">
        <v>5.0</v>
      </c>
      <c r="F19" s="431">
        <v>6.0</v>
      </c>
      <c r="G19" s="432" t="s">
        <v>66</v>
      </c>
      <c r="H19" s="383"/>
      <c r="I19" s="349" t="s">
        <v>66</v>
      </c>
    </row>
    <row r="20">
      <c r="A20" s="430" t="s">
        <v>34</v>
      </c>
      <c r="B20" s="42">
        <v>11.0</v>
      </c>
      <c r="C20" s="431" t="s">
        <v>543</v>
      </c>
      <c r="D20" s="42" t="s">
        <v>452</v>
      </c>
      <c r="E20" s="431">
        <v>9.0</v>
      </c>
      <c r="F20" s="431">
        <v>1.0</v>
      </c>
      <c r="G20" s="432" t="s">
        <v>66</v>
      </c>
      <c r="H20" s="383"/>
      <c r="I20" s="349" t="s">
        <v>66</v>
      </c>
    </row>
    <row r="21">
      <c r="A21" s="430" t="s">
        <v>39</v>
      </c>
      <c r="B21" s="42">
        <v>21.0</v>
      </c>
      <c r="C21" s="431" t="s">
        <v>528</v>
      </c>
      <c r="D21" s="42" t="s">
        <v>524</v>
      </c>
      <c r="E21" s="431">
        <v>5.0</v>
      </c>
      <c r="F21" s="431">
        <v>5.0</v>
      </c>
      <c r="G21" s="432" t="s">
        <v>82</v>
      </c>
      <c r="H21" s="383"/>
      <c r="I21" s="349" t="s">
        <v>82</v>
      </c>
    </row>
    <row r="22">
      <c r="A22" s="430" t="s">
        <v>39</v>
      </c>
      <c r="B22" s="440">
        <v>22.0</v>
      </c>
      <c r="C22" s="431" t="s">
        <v>554</v>
      </c>
      <c r="D22" s="42" t="s">
        <v>452</v>
      </c>
      <c r="E22" s="431">
        <v>11.0</v>
      </c>
      <c r="F22" s="431">
        <v>5.0</v>
      </c>
      <c r="G22" s="432" t="s">
        <v>66</v>
      </c>
      <c r="H22" s="383"/>
      <c r="I22" s="349" t="s">
        <v>66</v>
      </c>
    </row>
    <row r="23">
      <c r="A23" s="430" t="s">
        <v>39</v>
      </c>
      <c r="B23" s="440">
        <v>28.0</v>
      </c>
      <c r="C23" s="431" t="s">
        <v>339</v>
      </c>
      <c r="D23" s="42" t="s">
        <v>524</v>
      </c>
      <c r="E23" s="431">
        <v>13.0</v>
      </c>
      <c r="F23" s="431">
        <v>1.0</v>
      </c>
      <c r="G23" s="432" t="s">
        <v>66</v>
      </c>
      <c r="H23" s="383"/>
      <c r="I23" s="349" t="s">
        <v>66</v>
      </c>
    </row>
    <row r="24">
      <c r="A24" s="430" t="s">
        <v>43</v>
      </c>
      <c r="B24" s="440">
        <v>4.0</v>
      </c>
      <c r="C24" s="431" t="s">
        <v>336</v>
      </c>
      <c r="D24" s="42" t="s">
        <v>524</v>
      </c>
      <c r="E24" s="431">
        <v>13.0</v>
      </c>
      <c r="F24" s="431">
        <v>3.0</v>
      </c>
      <c r="G24" s="432" t="s">
        <v>66</v>
      </c>
      <c r="H24" s="383"/>
      <c r="I24" s="349" t="s">
        <v>66</v>
      </c>
    </row>
    <row r="25">
      <c r="A25" s="346" t="s">
        <v>43</v>
      </c>
      <c r="B25" s="402">
        <v>11.0</v>
      </c>
      <c r="C25" s="348" t="s">
        <v>335</v>
      </c>
      <c r="D25" s="349" t="s">
        <v>524</v>
      </c>
      <c r="E25" s="348">
        <v>9.0</v>
      </c>
      <c r="F25" s="348">
        <v>1.0</v>
      </c>
      <c r="G25" s="350" t="s">
        <v>66</v>
      </c>
      <c r="H25" s="383"/>
      <c r="I25" s="349" t="s">
        <v>66</v>
      </c>
    </row>
    <row r="26">
      <c r="A26" s="346" t="s">
        <v>43</v>
      </c>
      <c r="B26" s="402">
        <v>15.0</v>
      </c>
      <c r="C26" s="348" t="s">
        <v>238</v>
      </c>
      <c r="D26" s="349" t="s">
        <v>452</v>
      </c>
      <c r="E26" s="348">
        <v>20.0</v>
      </c>
      <c r="F26" s="348">
        <v>0.0</v>
      </c>
      <c r="G26" s="350" t="s">
        <v>66</v>
      </c>
      <c r="H26" s="383"/>
      <c r="I26" s="349" t="s">
        <v>66</v>
      </c>
    </row>
    <row r="27">
      <c r="A27" s="346" t="s">
        <v>43</v>
      </c>
      <c r="B27" s="402">
        <v>18.0</v>
      </c>
      <c r="C27" s="348" t="s">
        <v>482</v>
      </c>
      <c r="D27" s="349" t="s">
        <v>524</v>
      </c>
      <c r="E27" s="348">
        <v>10.0</v>
      </c>
      <c r="F27" s="348">
        <v>1.0</v>
      </c>
      <c r="G27" s="350" t="s">
        <v>66</v>
      </c>
      <c r="H27" s="383"/>
      <c r="I27" s="349" t="s">
        <v>66</v>
      </c>
    </row>
    <row r="28">
      <c r="A28" s="389" t="s">
        <v>43</v>
      </c>
      <c r="B28" s="408">
        <v>19.0</v>
      </c>
      <c r="C28" s="362" t="s">
        <v>229</v>
      </c>
      <c r="D28" s="361" t="s">
        <v>452</v>
      </c>
      <c r="E28" s="362">
        <v>13.0</v>
      </c>
      <c r="F28" s="362">
        <v>3.0</v>
      </c>
      <c r="G28" s="363" t="s">
        <v>66</v>
      </c>
      <c r="H28" s="383"/>
      <c r="I28" s="349" t="s">
        <v>66</v>
      </c>
    </row>
    <row r="29">
      <c r="A29" s="477"/>
      <c r="B29" s="478"/>
      <c r="C29" s="479"/>
      <c r="D29" s="480"/>
      <c r="E29" s="479"/>
      <c r="F29" s="479"/>
      <c r="G29" s="481"/>
      <c r="H29" s="381"/>
      <c r="I29" s="429"/>
    </row>
    <row r="30">
      <c r="A30" s="356" t="s">
        <v>555</v>
      </c>
      <c r="B30" s="11"/>
      <c r="C30" s="11"/>
      <c r="D30" s="11"/>
      <c r="E30" s="11"/>
      <c r="F30" s="11"/>
      <c r="G30" s="12"/>
      <c r="H30" s="381"/>
      <c r="I30" s="429"/>
    </row>
    <row r="31">
      <c r="A31" s="476" t="s">
        <v>59</v>
      </c>
      <c r="B31" s="419">
        <v>2.0</v>
      </c>
      <c r="C31" s="274" t="s">
        <v>159</v>
      </c>
      <c r="D31" s="393" t="s">
        <v>474</v>
      </c>
      <c r="E31" s="274">
        <v>5.0</v>
      </c>
      <c r="F31" s="274">
        <v>8.0</v>
      </c>
      <c r="G31" s="394" t="s">
        <v>68</v>
      </c>
      <c r="H31" s="475"/>
      <c r="I31" s="349" t="s">
        <v>68</v>
      </c>
    </row>
    <row r="32">
      <c r="A32" s="318" t="s">
        <v>281</v>
      </c>
      <c r="B32" s="61"/>
      <c r="C32" s="61"/>
      <c r="D32" s="319" t="s">
        <v>282</v>
      </c>
      <c r="E32" s="320">
        <f t="shared" ref="E32:F32" si="1">SUM(E8:E31)</f>
        <v>196</v>
      </c>
      <c r="F32" s="320">
        <f t="shared" si="1"/>
        <v>79</v>
      </c>
      <c r="G32" s="321"/>
      <c r="H32" s="381"/>
      <c r="I32" s="429"/>
    </row>
  </sheetData>
  <mergeCells count="3">
    <mergeCell ref="A5:G6"/>
    <mergeCell ref="A30:G30"/>
    <mergeCell ref="A32:C32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COUNTIF(G5:G30,"W")&amp;"-"&amp;COUNTIF(G5:G30,"L")&amp;"-"&amp;COUNTIF(G5:G30,"T")&amp;"-"&amp;COUNTIF(G5:G30,"OTL")</f>
        <v>12-8-1-0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COUNTIF(I5:I30,"W")&amp;"-"&amp;COUNTIF(I5:I30,"L")&amp;"-"&amp;COUNTIF(I5:I30,"T")&amp;"-"&amp;COUNTIF(I5:I30,"OTL")</f>
        <v>11-7-1-0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556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23.0</v>
      </c>
      <c r="C8" s="469" t="s">
        <v>359</v>
      </c>
      <c r="D8" s="468" t="s">
        <v>524</v>
      </c>
      <c r="E8" s="469">
        <v>11.0</v>
      </c>
      <c r="F8" s="469">
        <v>5.0</v>
      </c>
      <c r="G8" s="470" t="s">
        <v>66</v>
      </c>
      <c r="H8" s="383"/>
      <c r="I8" s="13"/>
    </row>
    <row r="9">
      <c r="A9" s="471" t="s">
        <v>263</v>
      </c>
      <c r="B9" s="472">
        <v>31.0</v>
      </c>
      <c r="C9" s="473" t="s">
        <v>521</v>
      </c>
      <c r="D9" s="472" t="s">
        <v>452</v>
      </c>
      <c r="E9" s="473">
        <v>3.0</v>
      </c>
      <c r="F9" s="473">
        <v>5.0</v>
      </c>
      <c r="G9" s="474" t="s">
        <v>68</v>
      </c>
      <c r="H9" s="381"/>
      <c r="I9" s="429"/>
    </row>
    <row r="10">
      <c r="A10" s="430" t="s">
        <v>25</v>
      </c>
      <c r="B10" s="42">
        <v>1.0</v>
      </c>
      <c r="C10" s="431" t="s">
        <v>521</v>
      </c>
      <c r="D10" s="42" t="s">
        <v>452</v>
      </c>
      <c r="E10" s="431">
        <v>4.0</v>
      </c>
      <c r="F10" s="431">
        <v>6.0</v>
      </c>
      <c r="G10" s="432" t="s">
        <v>68</v>
      </c>
      <c r="H10" s="383"/>
      <c r="I10" s="349" t="s">
        <v>68</v>
      </c>
    </row>
    <row r="11">
      <c r="A11" s="346" t="s">
        <v>25</v>
      </c>
      <c r="B11" s="349">
        <v>7.0</v>
      </c>
      <c r="C11" s="348" t="s">
        <v>481</v>
      </c>
      <c r="D11" s="349" t="s">
        <v>524</v>
      </c>
      <c r="E11" s="348">
        <v>13.0</v>
      </c>
      <c r="F11" s="348">
        <v>1.0</v>
      </c>
      <c r="G11" s="350" t="s">
        <v>66</v>
      </c>
      <c r="H11" s="383"/>
      <c r="I11" s="349" t="s">
        <v>66</v>
      </c>
    </row>
    <row r="12">
      <c r="A12" s="346" t="s">
        <v>25</v>
      </c>
      <c r="B12" s="349">
        <v>13.0</v>
      </c>
      <c r="C12" s="348" t="s">
        <v>332</v>
      </c>
      <c r="D12" s="349" t="s">
        <v>524</v>
      </c>
      <c r="E12" s="348">
        <v>14.0</v>
      </c>
      <c r="F12" s="348">
        <v>4.0</v>
      </c>
      <c r="G12" s="350" t="s">
        <v>66</v>
      </c>
      <c r="H12" s="383"/>
      <c r="I12" s="349" t="s">
        <v>66</v>
      </c>
    </row>
    <row r="13">
      <c r="A13" s="346" t="s">
        <v>25</v>
      </c>
      <c r="B13" s="349">
        <v>14.0</v>
      </c>
      <c r="C13" s="348" t="s">
        <v>229</v>
      </c>
      <c r="D13" s="349" t="s">
        <v>452</v>
      </c>
      <c r="E13" s="348">
        <v>8.0</v>
      </c>
      <c r="F13" s="348">
        <v>3.0</v>
      </c>
      <c r="G13" s="350" t="s">
        <v>66</v>
      </c>
      <c r="H13" s="383"/>
      <c r="I13" s="349" t="s">
        <v>66</v>
      </c>
    </row>
    <row r="14">
      <c r="A14" s="346" t="s">
        <v>25</v>
      </c>
      <c r="B14" s="349">
        <v>21.0</v>
      </c>
      <c r="C14" s="348" t="s">
        <v>335</v>
      </c>
      <c r="D14" s="349" t="s">
        <v>524</v>
      </c>
      <c r="E14" s="348">
        <v>7.0</v>
      </c>
      <c r="F14" s="348">
        <v>2.0</v>
      </c>
      <c r="G14" s="350" t="s">
        <v>66</v>
      </c>
      <c r="H14" s="383"/>
      <c r="I14" s="349" t="s">
        <v>66</v>
      </c>
    </row>
    <row r="15">
      <c r="A15" s="430" t="s">
        <v>25</v>
      </c>
      <c r="B15" s="42">
        <v>22.0</v>
      </c>
      <c r="C15" s="431" t="s">
        <v>487</v>
      </c>
      <c r="D15" s="42" t="s">
        <v>524</v>
      </c>
      <c r="E15" s="431">
        <v>10.0</v>
      </c>
      <c r="F15" s="431">
        <v>0.0</v>
      </c>
      <c r="G15" s="432" t="s">
        <v>66</v>
      </c>
      <c r="H15" s="383"/>
      <c r="I15" s="349" t="s">
        <v>66</v>
      </c>
    </row>
    <row r="16">
      <c r="A16" s="346" t="s">
        <v>34</v>
      </c>
      <c r="B16" s="349">
        <v>4.0</v>
      </c>
      <c r="C16" s="348" t="s">
        <v>168</v>
      </c>
      <c r="D16" s="349" t="s">
        <v>452</v>
      </c>
      <c r="E16" s="348">
        <v>4.0</v>
      </c>
      <c r="F16" s="348">
        <v>5.0</v>
      </c>
      <c r="G16" s="350" t="s">
        <v>68</v>
      </c>
      <c r="H16" s="383"/>
      <c r="I16" s="349" t="s">
        <v>68</v>
      </c>
    </row>
    <row r="17">
      <c r="A17" s="430" t="s">
        <v>34</v>
      </c>
      <c r="B17" s="42">
        <v>5.0</v>
      </c>
      <c r="C17" s="431" t="s">
        <v>534</v>
      </c>
      <c r="D17" s="42" t="s">
        <v>452</v>
      </c>
      <c r="E17" s="431">
        <v>0.0</v>
      </c>
      <c r="F17" s="431">
        <v>7.0</v>
      </c>
      <c r="G17" s="432" t="s">
        <v>68</v>
      </c>
      <c r="H17" s="383"/>
      <c r="I17" s="349" t="s">
        <v>68</v>
      </c>
    </row>
    <row r="18">
      <c r="A18" s="430" t="s">
        <v>39</v>
      </c>
      <c r="B18" s="42">
        <v>18.0</v>
      </c>
      <c r="C18" s="431" t="s">
        <v>498</v>
      </c>
      <c r="D18" s="42" t="s">
        <v>452</v>
      </c>
      <c r="E18" s="431">
        <v>10.0</v>
      </c>
      <c r="F18" s="431">
        <v>0.0</v>
      </c>
      <c r="G18" s="432" t="s">
        <v>66</v>
      </c>
      <c r="H18" s="383"/>
      <c r="I18" s="349" t="s">
        <v>66</v>
      </c>
    </row>
    <row r="19">
      <c r="A19" s="430" t="s">
        <v>39</v>
      </c>
      <c r="B19" s="42">
        <v>22.0</v>
      </c>
      <c r="C19" s="431" t="s">
        <v>169</v>
      </c>
      <c r="D19" s="42" t="s">
        <v>452</v>
      </c>
      <c r="E19" s="431">
        <v>11.0</v>
      </c>
      <c r="F19" s="431">
        <v>1.0</v>
      </c>
      <c r="G19" s="432" t="s">
        <v>66</v>
      </c>
      <c r="H19" s="383"/>
      <c r="I19" s="349" t="s">
        <v>66</v>
      </c>
    </row>
    <row r="20">
      <c r="A20" s="430" t="s">
        <v>39</v>
      </c>
      <c r="B20" s="42">
        <v>23.0</v>
      </c>
      <c r="C20" s="431" t="s">
        <v>511</v>
      </c>
      <c r="D20" s="42" t="s">
        <v>452</v>
      </c>
      <c r="E20" s="431">
        <v>6.0</v>
      </c>
      <c r="F20" s="431">
        <v>4.0</v>
      </c>
      <c r="G20" s="432" t="s">
        <v>66</v>
      </c>
      <c r="H20" s="383"/>
      <c r="I20" s="349" t="s">
        <v>66</v>
      </c>
    </row>
    <row r="21">
      <c r="A21" s="430" t="s">
        <v>39</v>
      </c>
      <c r="B21" s="42">
        <v>30.0</v>
      </c>
      <c r="C21" s="431" t="s">
        <v>360</v>
      </c>
      <c r="D21" s="42" t="s">
        <v>524</v>
      </c>
      <c r="E21" s="431">
        <v>4.0</v>
      </c>
      <c r="F21" s="431">
        <v>8.0</v>
      </c>
      <c r="G21" s="432" t="s">
        <v>68</v>
      </c>
      <c r="H21" s="383"/>
      <c r="I21" s="349" t="s">
        <v>68</v>
      </c>
    </row>
    <row r="22">
      <c r="A22" s="430" t="s">
        <v>43</v>
      </c>
      <c r="B22" s="440">
        <v>6.0</v>
      </c>
      <c r="C22" s="431" t="s">
        <v>506</v>
      </c>
      <c r="D22" s="42" t="s">
        <v>524</v>
      </c>
      <c r="E22" s="431">
        <v>3.0</v>
      </c>
      <c r="F22" s="431">
        <v>1.0</v>
      </c>
      <c r="G22" s="432" t="s">
        <v>66</v>
      </c>
      <c r="H22" s="383"/>
      <c r="I22" s="349" t="s">
        <v>66</v>
      </c>
    </row>
    <row r="23">
      <c r="A23" s="430" t="s">
        <v>43</v>
      </c>
      <c r="B23" s="440">
        <v>13.0</v>
      </c>
      <c r="C23" s="431" t="s">
        <v>511</v>
      </c>
      <c r="D23" s="42" t="s">
        <v>452</v>
      </c>
      <c r="E23" s="431">
        <v>12.0</v>
      </c>
      <c r="F23" s="431">
        <v>4.0</v>
      </c>
      <c r="G23" s="432" t="s">
        <v>66</v>
      </c>
      <c r="H23" s="383"/>
      <c r="I23" s="349" t="s">
        <v>66</v>
      </c>
    </row>
    <row r="24">
      <c r="A24" s="430" t="s">
        <v>43</v>
      </c>
      <c r="B24" s="440">
        <v>20.0</v>
      </c>
      <c r="C24" s="431" t="s">
        <v>482</v>
      </c>
      <c r="D24" s="42" t="s">
        <v>524</v>
      </c>
      <c r="E24" s="431">
        <v>13.0</v>
      </c>
      <c r="F24" s="431">
        <v>2.0</v>
      </c>
      <c r="G24" s="432" t="s">
        <v>66</v>
      </c>
      <c r="H24" s="383"/>
      <c r="I24" s="349" t="s">
        <v>66</v>
      </c>
    </row>
    <row r="25">
      <c r="A25" s="346" t="s">
        <v>43</v>
      </c>
      <c r="B25" s="402">
        <v>21.0</v>
      </c>
      <c r="C25" s="348" t="s">
        <v>543</v>
      </c>
      <c r="D25" s="349" t="s">
        <v>452</v>
      </c>
      <c r="E25" s="348">
        <v>6.0</v>
      </c>
      <c r="F25" s="348">
        <v>14.0</v>
      </c>
      <c r="G25" s="350" t="s">
        <v>68</v>
      </c>
      <c r="H25" s="383"/>
      <c r="I25" s="349" t="s">
        <v>68</v>
      </c>
    </row>
    <row r="26">
      <c r="A26" s="346" t="s">
        <v>43</v>
      </c>
      <c r="B26" s="402">
        <v>26.0</v>
      </c>
      <c r="C26" s="348" t="s">
        <v>336</v>
      </c>
      <c r="D26" s="349" t="s">
        <v>524</v>
      </c>
      <c r="E26" s="348">
        <v>5.0</v>
      </c>
      <c r="F26" s="348">
        <v>6.0</v>
      </c>
      <c r="G26" s="350" t="s">
        <v>68</v>
      </c>
      <c r="H26" s="383"/>
      <c r="I26" s="349" t="s">
        <v>68</v>
      </c>
    </row>
    <row r="27">
      <c r="A27" s="389" t="s">
        <v>43</v>
      </c>
      <c r="B27" s="408">
        <v>27.0</v>
      </c>
      <c r="C27" s="362" t="s">
        <v>459</v>
      </c>
      <c r="D27" s="361" t="s">
        <v>524</v>
      </c>
      <c r="E27" s="362">
        <v>6.0</v>
      </c>
      <c r="F27" s="362">
        <v>6.0</v>
      </c>
      <c r="G27" s="363" t="s">
        <v>82</v>
      </c>
      <c r="H27" s="383"/>
      <c r="I27" s="349" t="s">
        <v>82</v>
      </c>
    </row>
    <row r="28">
      <c r="A28" s="477"/>
      <c r="B28" s="478"/>
      <c r="C28" s="479"/>
      <c r="D28" s="480"/>
      <c r="E28" s="479"/>
      <c r="F28" s="479"/>
      <c r="G28" s="481"/>
      <c r="H28" s="381"/>
      <c r="I28" s="429"/>
    </row>
    <row r="29">
      <c r="A29" s="356" t="s">
        <v>557</v>
      </c>
      <c r="B29" s="11"/>
      <c r="C29" s="11"/>
      <c r="D29" s="11"/>
      <c r="E29" s="11"/>
      <c r="F29" s="11"/>
      <c r="G29" s="12"/>
      <c r="H29" s="381"/>
      <c r="I29" s="429"/>
    </row>
    <row r="30">
      <c r="A30" s="476" t="s">
        <v>59</v>
      </c>
      <c r="B30" s="419">
        <v>7.0</v>
      </c>
      <c r="C30" s="274" t="s">
        <v>548</v>
      </c>
      <c r="D30" s="393" t="s">
        <v>474</v>
      </c>
      <c r="E30" s="274">
        <v>6.0</v>
      </c>
      <c r="F30" s="274">
        <v>10.0</v>
      </c>
      <c r="G30" s="394" t="s">
        <v>68</v>
      </c>
      <c r="H30" s="475"/>
      <c r="I30" s="349" t="s">
        <v>68</v>
      </c>
    </row>
    <row r="31">
      <c r="A31" s="318" t="s">
        <v>392</v>
      </c>
      <c r="B31" s="61"/>
      <c r="C31" s="61"/>
      <c r="D31" s="319" t="s">
        <v>282</v>
      </c>
      <c r="E31" s="320">
        <f t="shared" ref="E31:F31" si="1">SUM(E7:E30)</f>
        <v>156</v>
      </c>
      <c r="F31" s="320">
        <f t="shared" si="1"/>
        <v>94</v>
      </c>
      <c r="G31" s="321"/>
      <c r="H31" s="381"/>
      <c r="I31" s="429"/>
    </row>
  </sheetData>
  <mergeCells count="3">
    <mergeCell ref="A5:G6"/>
    <mergeCell ref="A29:G29"/>
    <mergeCell ref="A31:C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133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129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150"/>
      <c r="B10" s="100"/>
      <c r="C10" s="100"/>
      <c r="D10" s="100"/>
      <c r="E10" s="101"/>
      <c r="F10" s="29"/>
      <c r="G10" s="29"/>
    </row>
    <row r="11">
      <c r="A11" s="32" t="s">
        <v>12</v>
      </c>
      <c r="B11" s="151" t="str">
        <f>HYPERLINK("https://gamesheet.app/seasons/1730/stats/games/1157488/box-score", "Box Score")</f>
        <v>Box Score</v>
      </c>
      <c r="C11" s="34">
        <v>13.0</v>
      </c>
      <c r="D11" s="34">
        <v>1.0</v>
      </c>
      <c r="E11" s="34" t="s">
        <v>66</v>
      </c>
      <c r="F11" s="29"/>
      <c r="G11" s="35"/>
    </row>
    <row r="12">
      <c r="A12" s="36">
        <v>23.0</v>
      </c>
      <c r="B12" s="117" t="s">
        <v>134</v>
      </c>
      <c r="E12" s="9"/>
      <c r="F12" s="29"/>
      <c r="G12" s="35"/>
    </row>
    <row r="13">
      <c r="A13" s="152" t="s">
        <v>71</v>
      </c>
      <c r="B13" s="39" t="s">
        <v>14</v>
      </c>
      <c r="C13" s="11"/>
      <c r="D13" s="11"/>
      <c r="E13" s="12"/>
      <c r="F13" s="153"/>
      <c r="G13" s="47"/>
    </row>
    <row r="14">
      <c r="A14" s="40" t="s">
        <v>12</v>
      </c>
      <c r="B14" s="48" t="str">
        <f>HYPERLINK("https://gamesheet.app/seasons/1730/stats/games/1140902/box-score", "Box Score")</f>
        <v>Box Score</v>
      </c>
      <c r="C14" s="34">
        <v>0.0</v>
      </c>
      <c r="D14" s="34">
        <v>7.0</v>
      </c>
      <c r="E14" s="34" t="s">
        <v>68</v>
      </c>
      <c r="F14" s="29"/>
      <c r="G14" s="35" t="s">
        <v>68</v>
      </c>
    </row>
    <row r="15">
      <c r="A15" s="36">
        <v>25.0</v>
      </c>
      <c r="B15" s="117" t="s">
        <v>115</v>
      </c>
      <c r="E15" s="9"/>
      <c r="F15" s="42"/>
      <c r="G15" s="35"/>
    </row>
    <row r="16">
      <c r="A16" s="118" t="s">
        <v>71</v>
      </c>
      <c r="B16" s="39" t="s">
        <v>135</v>
      </c>
      <c r="C16" s="11"/>
      <c r="D16" s="11"/>
      <c r="E16" s="12"/>
      <c r="F16" s="46"/>
      <c r="G16" s="47"/>
    </row>
    <row r="17">
      <c r="A17" s="40" t="s">
        <v>12</v>
      </c>
      <c r="B17" s="116" t="str">
        <f>HYPERLINK("https://gamesheetstats.com/seasons/1730/games/1141460?utm_campaign=post_game_report&amp;utm_content=view_box_score&amp;utm_medium=email&amp;utm_source=post_game", "Box Score")</f>
        <v>Box Score</v>
      </c>
      <c r="C17" s="34">
        <v>1.0</v>
      </c>
      <c r="D17" s="34">
        <v>7.0</v>
      </c>
      <c r="E17" s="34" t="s">
        <v>68</v>
      </c>
      <c r="F17" s="42"/>
      <c r="G17" s="35" t="s">
        <v>68</v>
      </c>
    </row>
    <row r="18">
      <c r="A18" s="52">
        <v>30.0</v>
      </c>
      <c r="B18" s="117" t="s">
        <v>103</v>
      </c>
      <c r="E18" s="9"/>
      <c r="F18" s="42"/>
      <c r="G18" s="35"/>
    </row>
    <row r="19">
      <c r="A19" s="43"/>
      <c r="B19" s="130" t="s">
        <v>74</v>
      </c>
      <c r="C19" s="11"/>
      <c r="D19" s="11"/>
      <c r="E19" s="12"/>
      <c r="F19" s="42"/>
      <c r="G19" s="35"/>
    </row>
    <row r="20">
      <c r="A20" s="40" t="s">
        <v>16</v>
      </c>
      <c r="B20" s="116" t="s">
        <v>65</v>
      </c>
      <c r="C20" s="34">
        <v>9.0</v>
      </c>
      <c r="D20" s="34">
        <v>1.0</v>
      </c>
      <c r="E20" s="34" t="s">
        <v>66</v>
      </c>
      <c r="F20" s="42"/>
      <c r="G20" s="35"/>
    </row>
    <row r="21">
      <c r="A21" s="44">
        <v>2.0</v>
      </c>
      <c r="B21" s="117" t="s">
        <v>136</v>
      </c>
      <c r="E21" s="9"/>
      <c r="F21" s="42"/>
      <c r="G21" s="35"/>
    </row>
    <row r="22">
      <c r="A22" s="118" t="s">
        <v>71</v>
      </c>
      <c r="B22" s="39" t="s">
        <v>14</v>
      </c>
      <c r="C22" s="11"/>
      <c r="D22" s="11"/>
      <c r="E22" s="12"/>
      <c r="F22" s="46"/>
      <c r="G22" s="47"/>
    </row>
    <row r="23">
      <c r="A23" s="40" t="s">
        <v>16</v>
      </c>
      <c r="B23" s="48" t="str">
        <f>HYPERLINK("https://gamesheetstats.com/seasons/1730/games/1140906?utm_campaign=post_game_report&amp;utm_content=view_box_score&amp;utm_medium=email&amp;utm_source=post_game", "Box Score")</f>
        <v>Box Score</v>
      </c>
      <c r="C23" s="34">
        <v>6.0</v>
      </c>
      <c r="D23" s="34">
        <v>7.0</v>
      </c>
      <c r="E23" s="34" t="s">
        <v>72</v>
      </c>
      <c r="F23" s="42"/>
      <c r="G23" s="35" t="s">
        <v>72</v>
      </c>
    </row>
    <row r="24">
      <c r="A24" s="44">
        <v>8.0</v>
      </c>
      <c r="B24" s="119" t="s">
        <v>115</v>
      </c>
      <c r="E24" s="9"/>
      <c r="F24" s="42"/>
      <c r="G24" s="35"/>
    </row>
    <row r="25">
      <c r="A25" s="43"/>
      <c r="B25" s="130" t="s">
        <v>135</v>
      </c>
      <c r="C25" s="11"/>
      <c r="D25" s="11"/>
      <c r="E25" s="12"/>
      <c r="F25" s="42"/>
      <c r="G25" s="35"/>
    </row>
    <row r="26">
      <c r="A26" s="40" t="s">
        <v>16</v>
      </c>
      <c r="B26" s="116" t="str">
        <f>HYPERLINK("https://gamesheetstats.com/seasons/1730/games/1157490?utm_campaign=post_game_report&amp;utm_content=view_box_score&amp;utm_medium=email&amp;utm_source=post_game", "Box Score")</f>
        <v>Box Score</v>
      </c>
      <c r="C26" s="34">
        <v>1.0</v>
      </c>
      <c r="D26" s="34">
        <v>4.0</v>
      </c>
      <c r="E26" s="34" t="s">
        <v>68</v>
      </c>
      <c r="F26" s="42"/>
      <c r="G26" s="35"/>
    </row>
    <row r="27">
      <c r="A27" s="44">
        <v>9.0</v>
      </c>
      <c r="B27" s="119" t="s">
        <v>137</v>
      </c>
      <c r="E27" s="9"/>
      <c r="F27" s="42"/>
      <c r="G27" s="35"/>
    </row>
    <row r="28">
      <c r="A28" s="118" t="s">
        <v>71</v>
      </c>
      <c r="B28" s="39" t="s">
        <v>14</v>
      </c>
      <c r="C28" s="11"/>
      <c r="D28" s="11"/>
      <c r="E28" s="12"/>
      <c r="F28" s="46"/>
      <c r="G28" s="47"/>
    </row>
    <row r="29">
      <c r="A29" s="40" t="s">
        <v>16</v>
      </c>
      <c r="B29" s="48" t="str">
        <f>HYPERLINK("https://gamesheetstats.com/seasons/1730/games/1157491?utm_campaign=post_game_report&amp;utm_content=view_box_score&amp;utm_medium=email&amp;utm_source=post_game", "Box Score")</f>
        <v>Box Score</v>
      </c>
      <c r="C29" s="34">
        <v>4.0</v>
      </c>
      <c r="D29" s="34">
        <v>5.0</v>
      </c>
      <c r="E29" s="34" t="s">
        <v>72</v>
      </c>
      <c r="F29" s="42"/>
      <c r="G29" s="35" t="s">
        <v>72</v>
      </c>
    </row>
    <row r="30">
      <c r="A30" s="44">
        <v>16.0</v>
      </c>
      <c r="B30" s="119" t="s">
        <v>106</v>
      </c>
      <c r="E30" s="9"/>
      <c r="F30" s="42"/>
      <c r="G30" s="35"/>
    </row>
    <row r="31">
      <c r="A31" s="118" t="s">
        <v>71</v>
      </c>
      <c r="B31" s="39" t="s">
        <v>14</v>
      </c>
      <c r="C31" s="11"/>
      <c r="D31" s="11"/>
      <c r="E31" s="12"/>
      <c r="F31" s="46"/>
      <c r="G31" s="47"/>
    </row>
    <row r="32">
      <c r="A32" s="40" t="s">
        <v>16</v>
      </c>
      <c r="B32" s="116" t="str">
        <f>HYPERLINK("https://gamesheetstats.com/seasons/1730/games/1151586?utm_campaign=post_game_report&amp;utm_content=view_box_score&amp;utm_medium=email&amp;utm_source=post_game", "Box Score")</f>
        <v>Box Score</v>
      </c>
      <c r="C32" s="34">
        <v>4.0</v>
      </c>
      <c r="D32" s="34">
        <v>3.0</v>
      </c>
      <c r="E32" s="34" t="s">
        <v>66</v>
      </c>
      <c r="F32" s="35" t="s">
        <v>80</v>
      </c>
      <c r="G32" s="35"/>
    </row>
    <row r="33">
      <c r="A33" s="52">
        <v>22.0</v>
      </c>
      <c r="B33" s="117" t="s">
        <v>138</v>
      </c>
      <c r="E33" s="9"/>
      <c r="F33" s="42"/>
      <c r="G33" s="35"/>
    </row>
    <row r="34">
      <c r="A34" s="118" t="s">
        <v>71</v>
      </c>
      <c r="B34" s="39" t="s">
        <v>51</v>
      </c>
      <c r="C34" s="11"/>
      <c r="D34" s="11"/>
      <c r="E34" s="12"/>
      <c r="F34" s="46"/>
      <c r="G34" s="47"/>
    </row>
    <row r="35">
      <c r="A35" s="40" t="s">
        <v>16</v>
      </c>
      <c r="B35" s="116" t="str">
        <f>HYPERLINK("https://gamesheetstats.com/seasons/1730/games/1157492?utm_campaign=post_game_report&amp;utm_content=view_box_score&amp;utm_medium=email&amp;utm_source=post_game", "Box Score")</f>
        <v>Box Score</v>
      </c>
      <c r="C35" s="34">
        <v>7.0</v>
      </c>
      <c r="D35" s="34">
        <v>5.0</v>
      </c>
      <c r="E35" s="34" t="s">
        <v>66</v>
      </c>
      <c r="F35" s="42"/>
      <c r="G35" s="35"/>
    </row>
    <row r="36">
      <c r="A36" s="44">
        <v>23.0</v>
      </c>
      <c r="B36" s="117" t="s">
        <v>139</v>
      </c>
      <c r="E36" s="9"/>
      <c r="F36" s="42"/>
      <c r="G36" s="35"/>
    </row>
    <row r="37">
      <c r="A37" s="118" t="s">
        <v>71</v>
      </c>
      <c r="B37" s="39" t="s">
        <v>14</v>
      </c>
      <c r="C37" s="11"/>
      <c r="D37" s="11"/>
      <c r="E37" s="12"/>
      <c r="F37" s="46"/>
      <c r="G37" s="47"/>
    </row>
    <row r="38">
      <c r="A38" s="40" t="s">
        <v>16</v>
      </c>
      <c r="B38" s="48" t="str">
        <f>HYPERLINK("https://gamesheetstats.com/seasons/1730/games/1157493?utm_campaign=post_game_report&amp;utm_content=view_box_score&amp;utm_medium=email&amp;utm_source=post_game", "Box Score")</f>
        <v>Box Score</v>
      </c>
      <c r="C38" s="34">
        <v>6.0</v>
      </c>
      <c r="D38" s="34">
        <v>3.0</v>
      </c>
      <c r="E38" s="34" t="s">
        <v>66</v>
      </c>
      <c r="F38" s="42"/>
      <c r="G38" s="35" t="s">
        <v>66</v>
      </c>
    </row>
    <row r="39">
      <c r="A39" s="44">
        <v>30.0</v>
      </c>
      <c r="B39" s="119" t="s">
        <v>104</v>
      </c>
      <c r="E39" s="9"/>
      <c r="F39" s="42"/>
      <c r="G39" s="35"/>
    </row>
    <row r="40">
      <c r="A40" s="118" t="s">
        <v>71</v>
      </c>
      <c r="B40" s="39" t="s">
        <v>14</v>
      </c>
      <c r="C40" s="11"/>
      <c r="D40" s="11"/>
      <c r="E40" s="12"/>
      <c r="F40" s="46"/>
      <c r="G40" s="47"/>
    </row>
    <row r="41">
      <c r="A41" s="40" t="s">
        <v>25</v>
      </c>
      <c r="B41" s="116" t="str">
        <f>HYPERLINK("https://gamesheetstats.com/seasons/1730/games/1157494?utm_campaign=post_game_report&amp;utm_content=view_box_score&amp;utm_medium=email&amp;utm_source=post_game", "Box Score")</f>
        <v>Box Score</v>
      </c>
      <c r="C41" s="34">
        <v>5.0</v>
      </c>
      <c r="D41" s="34">
        <v>10.0</v>
      </c>
      <c r="E41" s="34" t="s">
        <v>68</v>
      </c>
      <c r="F41" s="42"/>
      <c r="G41" s="35" t="s">
        <v>68</v>
      </c>
    </row>
    <row r="42">
      <c r="A42" s="44">
        <v>6.0</v>
      </c>
      <c r="B42" s="119" t="s">
        <v>101</v>
      </c>
      <c r="E42" s="9"/>
      <c r="F42" s="42"/>
      <c r="G42" s="35"/>
    </row>
    <row r="43">
      <c r="A43" s="118" t="s">
        <v>71</v>
      </c>
      <c r="B43" s="39" t="s">
        <v>14</v>
      </c>
      <c r="C43" s="11"/>
      <c r="D43" s="11"/>
      <c r="E43" s="12"/>
      <c r="F43" s="46"/>
      <c r="G43" s="47"/>
    </row>
    <row r="44">
      <c r="A44" s="40" t="s">
        <v>25</v>
      </c>
      <c r="B44" s="48" t="str">
        <f>HYPERLINK("https://gamesheetstats.com/seasons/1730/games/1157495?filter%5Bquery%5D=Fordham", "Box Score")</f>
        <v>Box Score</v>
      </c>
      <c r="C44" s="34">
        <v>6.0</v>
      </c>
      <c r="D44" s="34">
        <v>1.0</v>
      </c>
      <c r="E44" s="34" t="s">
        <v>66</v>
      </c>
      <c r="F44" s="42"/>
      <c r="G44" s="35"/>
    </row>
    <row r="45">
      <c r="A45" s="44">
        <v>11.0</v>
      </c>
      <c r="B45" s="119" t="s">
        <v>140</v>
      </c>
      <c r="E45" s="9"/>
      <c r="F45" s="42"/>
      <c r="G45" s="35"/>
    </row>
    <row r="46">
      <c r="A46" s="118" t="s">
        <v>71</v>
      </c>
      <c r="B46" s="39" t="s">
        <v>14</v>
      </c>
      <c r="C46" s="11"/>
      <c r="D46" s="11"/>
      <c r="E46" s="12"/>
      <c r="F46" s="46"/>
      <c r="G46" s="47"/>
    </row>
    <row r="47">
      <c r="A47" s="123"/>
      <c r="E47" s="9"/>
      <c r="F47" s="42"/>
      <c r="G47" s="35"/>
    </row>
    <row r="48">
      <c r="A48" s="60" t="s">
        <v>32</v>
      </c>
      <c r="B48" s="61"/>
      <c r="C48" s="61"/>
      <c r="D48" s="61"/>
      <c r="E48" s="62"/>
      <c r="F48" s="42"/>
      <c r="G48" s="35"/>
    </row>
    <row r="49">
      <c r="A49" s="63" t="s">
        <v>33</v>
      </c>
      <c r="E49" s="9"/>
      <c r="F49" s="42"/>
      <c r="G49" s="35"/>
    </row>
    <row r="50">
      <c r="A50" s="64" t="s">
        <v>25</v>
      </c>
      <c r="B50" s="124" t="str">
        <f>HYPERLINK("https://gamesheetstats.com/seasons/1730/games/1243675?utm_campaign=post_game_report&amp;utm_content=view_box_score&amp;utm_medium=email&amp;utm_source=post_game", "Box Score")</f>
        <v>Box Score</v>
      </c>
      <c r="C50" s="66">
        <v>6.0</v>
      </c>
      <c r="D50" s="66">
        <v>3.0</v>
      </c>
      <c r="E50" s="66" t="s">
        <v>66</v>
      </c>
      <c r="F50" s="42"/>
      <c r="G50" s="35"/>
    </row>
    <row r="51">
      <c r="A51" s="67">
        <v>18.0</v>
      </c>
      <c r="B51" s="154" t="s">
        <v>141</v>
      </c>
      <c r="E51" s="9"/>
      <c r="F51" s="35"/>
      <c r="G51" s="35"/>
    </row>
    <row r="52">
      <c r="A52" s="155" t="s">
        <v>71</v>
      </c>
      <c r="B52" s="11"/>
      <c r="C52" s="11"/>
      <c r="D52" s="11"/>
      <c r="E52" s="12"/>
      <c r="F52" s="47"/>
      <c r="G52" s="47"/>
    </row>
    <row r="53">
      <c r="A53" s="64" t="s">
        <v>25</v>
      </c>
      <c r="B53" s="156" t="str">
        <f>HYPERLINK("https://gamesheetstats.com/seasons/1730/games/1180715?utm_campaign=post_game_report&amp;utm_content=view_box_score&amp;utm_medium=email&amp;utm_source=post_game", "Box Score")</f>
        <v>Box Score</v>
      </c>
      <c r="C53" s="66">
        <v>3.0</v>
      </c>
      <c r="D53" s="66">
        <v>6.0</v>
      </c>
      <c r="E53" s="66" t="s">
        <v>68</v>
      </c>
      <c r="F53" s="35"/>
      <c r="G53" s="35"/>
    </row>
    <row r="54">
      <c r="A54" s="67">
        <v>19.0</v>
      </c>
      <c r="B54" s="154" t="s">
        <v>142</v>
      </c>
      <c r="E54" s="9"/>
      <c r="F54" s="35"/>
      <c r="G54" s="35"/>
    </row>
    <row r="55">
      <c r="A55" s="155" t="s">
        <v>71</v>
      </c>
      <c r="B55" s="11"/>
      <c r="C55" s="11"/>
      <c r="D55" s="11"/>
      <c r="E55" s="12"/>
      <c r="F55" s="47"/>
      <c r="G55" s="47"/>
    </row>
    <row r="56">
      <c r="A56" s="71" t="s">
        <v>25</v>
      </c>
      <c r="B56" s="72" t="str">
        <f>HYPERLINK("https://gamesheetstats.com/seasons/1730/games/1255611?utm_campaign=post_game_report&amp;utm_content=view_box_score&amp;utm_medium=email&amp;utm_source=post_game", "Box Score")</f>
        <v>Box Score</v>
      </c>
      <c r="C56" s="66">
        <v>7.0</v>
      </c>
      <c r="D56" s="66">
        <v>5.0</v>
      </c>
      <c r="E56" s="66" t="s">
        <v>66</v>
      </c>
      <c r="F56" s="29"/>
      <c r="G56" s="35"/>
    </row>
    <row r="57">
      <c r="A57" s="67">
        <v>20.0</v>
      </c>
      <c r="B57" s="154" t="s">
        <v>143</v>
      </c>
      <c r="E57" s="9"/>
      <c r="F57" s="29"/>
      <c r="G57" s="35"/>
    </row>
    <row r="58">
      <c r="A58" s="157" t="s">
        <v>71</v>
      </c>
      <c r="E58" s="9"/>
      <c r="F58" s="153"/>
      <c r="G58" s="47"/>
    </row>
    <row r="59">
      <c r="A59" s="107"/>
      <c r="B59" s="100"/>
      <c r="C59" s="100"/>
      <c r="D59" s="100"/>
      <c r="E59" s="101"/>
      <c r="F59" s="29"/>
      <c r="G59" s="35"/>
    </row>
    <row r="60">
      <c r="A60" s="75" t="s">
        <v>34</v>
      </c>
      <c r="B60" s="82" t="str">
        <f>HYPERLINK("https://gamesheetstats.com/seasons/1730/games/1151708?utm_campaign=post_game_report&amp;utm_content=view_box_score&amp;utm_medium=email&amp;utm_source=post_game", "Box Score")</f>
        <v>Box Score</v>
      </c>
      <c r="C60" s="77">
        <v>2.0</v>
      </c>
      <c r="D60" s="77">
        <v>8.0</v>
      </c>
      <c r="E60" s="77" t="s">
        <v>68</v>
      </c>
      <c r="F60" s="29"/>
      <c r="G60" s="35" t="s">
        <v>68</v>
      </c>
    </row>
    <row r="61">
      <c r="A61" s="78">
        <v>4.0</v>
      </c>
      <c r="B61" s="96" t="s">
        <v>124</v>
      </c>
      <c r="E61" s="9"/>
      <c r="F61" s="29"/>
      <c r="G61" s="35"/>
    </row>
    <row r="62">
      <c r="A62" s="118" t="s">
        <v>71</v>
      </c>
      <c r="B62" s="57" t="s">
        <v>28</v>
      </c>
      <c r="C62" s="11"/>
      <c r="D62" s="11"/>
      <c r="E62" s="12"/>
      <c r="F62" s="153"/>
      <c r="G62" s="47"/>
    </row>
    <row r="63">
      <c r="A63" s="75" t="s">
        <v>39</v>
      </c>
      <c r="B63" s="82" t="str">
        <f>HYPERLINK("https://gamesheetstats.com/seasons/1730/games/1157496?utm_campaign=post_game_report&amp;utm_content=view_box_score&amp;utm_medium=email&amp;utm_source=post_game", "Box Score")</f>
        <v>Box Score</v>
      </c>
      <c r="C63" s="77">
        <v>2.0</v>
      </c>
      <c r="D63" s="77">
        <v>6.0</v>
      </c>
      <c r="E63" s="77" t="s">
        <v>68</v>
      </c>
      <c r="F63" s="29"/>
      <c r="G63" s="35" t="s">
        <v>68</v>
      </c>
    </row>
    <row r="64">
      <c r="A64" s="78">
        <v>28.0</v>
      </c>
      <c r="B64" s="96" t="s">
        <v>106</v>
      </c>
      <c r="E64" s="9"/>
      <c r="F64" s="29"/>
      <c r="G64" s="35"/>
    </row>
    <row r="65">
      <c r="A65" s="80"/>
      <c r="B65" s="131" t="s">
        <v>14</v>
      </c>
      <c r="C65" s="11"/>
      <c r="D65" s="11"/>
      <c r="E65" s="12"/>
      <c r="F65" s="29"/>
      <c r="G65" s="35"/>
    </row>
    <row r="66">
      <c r="A66" s="75" t="s">
        <v>43</v>
      </c>
      <c r="B66" s="82" t="str">
        <f>HYPERLINK("https://gamesheetstats.com/seasons/1730/games/1157497?utm_campaign=post_game_report&amp;utm_content=view_box_score&amp;utm_medium=email&amp;utm_source=post_game", "Box Score")</f>
        <v>Box Score</v>
      </c>
      <c r="C66" s="77">
        <v>2.0</v>
      </c>
      <c r="D66" s="77">
        <v>1.0</v>
      </c>
      <c r="E66" s="77" t="s">
        <v>66</v>
      </c>
      <c r="F66" s="29"/>
      <c r="G66" s="35" t="s">
        <v>66</v>
      </c>
    </row>
    <row r="67">
      <c r="A67" s="78">
        <v>3.0</v>
      </c>
      <c r="B67" s="96" t="s">
        <v>101</v>
      </c>
      <c r="E67" s="9"/>
      <c r="F67" s="29"/>
      <c r="G67" s="35"/>
    </row>
    <row r="68">
      <c r="A68" s="80"/>
      <c r="B68" s="131" t="s">
        <v>14</v>
      </c>
      <c r="C68" s="11"/>
      <c r="D68" s="11"/>
      <c r="E68" s="12"/>
      <c r="F68" s="29"/>
      <c r="G68" s="35"/>
    </row>
    <row r="69">
      <c r="A69" s="75" t="s">
        <v>43</v>
      </c>
      <c r="B69" s="82" t="str">
        <f>HYPERLINK("https://gamesheetstats.com/seasons/1730/games/1341319?utm_campaign=post_game_report&amp;utm_content=view_box_score&amp;utm_medium=email&amp;utm_source=post_game", "Box Score")</f>
        <v>Box Score</v>
      </c>
      <c r="C69" s="77">
        <v>2.0</v>
      </c>
      <c r="D69" s="77">
        <v>0.0</v>
      </c>
      <c r="E69" s="77" t="s">
        <v>66</v>
      </c>
      <c r="F69" s="29"/>
      <c r="G69" s="35"/>
    </row>
    <row r="70">
      <c r="A70" s="78">
        <v>4.0</v>
      </c>
      <c r="B70" s="96" t="s">
        <v>144</v>
      </c>
      <c r="E70" s="9"/>
      <c r="F70" s="29"/>
      <c r="G70" s="35"/>
    </row>
    <row r="71">
      <c r="A71" s="80"/>
      <c r="B71" s="131" t="s">
        <v>145</v>
      </c>
      <c r="C71" s="11"/>
      <c r="D71" s="11"/>
      <c r="E71" s="12"/>
      <c r="F71" s="29"/>
      <c r="G71" s="35"/>
    </row>
    <row r="72">
      <c r="A72" s="75" t="s">
        <v>43</v>
      </c>
      <c r="B72" s="82" t="str">
        <f>HYPERLINK("https://gamesheetstats.com/seasons/1730/games/1157498?utm_campaign=post_game_report&amp;utm_content=view_box_score&amp;utm_medium=email&amp;utm_source=post_game", "Box Score")</f>
        <v>Box Score</v>
      </c>
      <c r="C72" s="77">
        <v>3.0</v>
      </c>
      <c r="D72" s="77">
        <v>5.0</v>
      </c>
      <c r="E72" s="77" t="s">
        <v>68</v>
      </c>
      <c r="F72" s="35"/>
      <c r="G72" s="35" t="s">
        <v>68</v>
      </c>
    </row>
    <row r="73">
      <c r="A73" s="83">
        <v>10.0</v>
      </c>
      <c r="B73" s="158" t="s">
        <v>100</v>
      </c>
      <c r="E73" s="9"/>
      <c r="F73" s="35"/>
      <c r="G73" s="35"/>
    </row>
    <row r="74">
      <c r="A74" s="80"/>
      <c r="B74" s="131" t="s">
        <v>14</v>
      </c>
      <c r="C74" s="11"/>
      <c r="D74" s="11"/>
      <c r="E74" s="12"/>
      <c r="F74" s="35"/>
      <c r="G74" s="35"/>
    </row>
    <row r="75">
      <c r="A75" s="75" t="s">
        <v>43</v>
      </c>
      <c r="B75" s="125" t="str">
        <f>HYPERLINK("https://gamesheetstats.com/seasons/1730/games/1141473?utm_campaign=post_game_report&amp;utm_content=view_box_score&amp;utm_medium=email&amp;utm_source=post_game", "Box Score")</f>
        <v>Box Score</v>
      </c>
      <c r="C75" s="77">
        <v>0.0</v>
      </c>
      <c r="D75" s="77">
        <v>6.0</v>
      </c>
      <c r="E75" s="77" t="s">
        <v>68</v>
      </c>
      <c r="F75" s="5"/>
      <c r="G75" s="86" t="s">
        <v>68</v>
      </c>
    </row>
    <row r="76">
      <c r="A76" s="83">
        <v>18.0</v>
      </c>
      <c r="B76" s="158" t="s">
        <v>103</v>
      </c>
      <c r="E76" s="9"/>
      <c r="F76" s="5"/>
      <c r="G76" s="86"/>
    </row>
    <row r="77">
      <c r="A77" s="87"/>
      <c r="B77" s="131" t="s">
        <v>74</v>
      </c>
      <c r="C77" s="11"/>
      <c r="D77" s="11"/>
      <c r="E77" s="12"/>
      <c r="F77" s="5"/>
      <c r="G77" s="86"/>
    </row>
    <row r="78">
      <c r="A78" s="75" t="s">
        <v>43</v>
      </c>
      <c r="B78" s="125" t="str">
        <f>HYPERLINK("https://gamesheetstats.com/seasons/1730/games/1152963?utm_campaign=post_game_report&amp;utm_content=view_box_score&amp;utm_medium=email&amp;utm_source=post_game", "Box Score")</f>
        <v>Box Score</v>
      </c>
      <c r="C78" s="77">
        <v>3.0</v>
      </c>
      <c r="D78" s="77">
        <v>12.0</v>
      </c>
      <c r="E78" s="77" t="s">
        <v>68</v>
      </c>
      <c r="F78" s="5"/>
      <c r="G78" s="86" t="s">
        <v>68</v>
      </c>
    </row>
    <row r="79">
      <c r="A79" s="83">
        <v>19.0</v>
      </c>
      <c r="B79" s="158" t="s">
        <v>105</v>
      </c>
      <c r="E79" s="9"/>
      <c r="F79" s="5"/>
      <c r="G79" s="86"/>
    </row>
    <row r="80">
      <c r="A80" s="159" t="s">
        <v>71</v>
      </c>
      <c r="B80" s="57" t="s">
        <v>51</v>
      </c>
      <c r="C80" s="11"/>
      <c r="D80" s="11"/>
      <c r="E80" s="12"/>
      <c r="F80" s="160"/>
      <c r="G80" s="161"/>
    </row>
    <row r="81">
      <c r="A81" s="75" t="s">
        <v>59</v>
      </c>
      <c r="B81" s="125" t="s">
        <v>65</v>
      </c>
      <c r="C81" s="77">
        <v>5.0</v>
      </c>
      <c r="D81" s="77">
        <v>3.0</v>
      </c>
      <c r="E81" s="77" t="s">
        <v>66</v>
      </c>
      <c r="F81" s="35"/>
      <c r="G81" s="35"/>
    </row>
    <row r="82">
      <c r="A82" s="83">
        <v>4.0</v>
      </c>
      <c r="B82" s="158" t="s">
        <v>146</v>
      </c>
      <c r="E82" s="9"/>
      <c r="F82" s="35"/>
      <c r="G82" s="35"/>
    </row>
    <row r="83">
      <c r="A83" s="118" t="s">
        <v>71</v>
      </c>
      <c r="B83" s="57" t="s">
        <v>14</v>
      </c>
      <c r="C83" s="11"/>
      <c r="D83" s="11"/>
      <c r="E83" s="12"/>
      <c r="F83" s="47"/>
      <c r="G83" s="47"/>
    </row>
    <row r="84">
      <c r="A84" s="162"/>
      <c r="B84" s="100"/>
      <c r="C84" s="100"/>
      <c r="D84" s="100"/>
      <c r="E84" s="101"/>
      <c r="F84" s="5"/>
      <c r="G84" s="5"/>
    </row>
    <row r="85" hidden="1">
      <c r="A85" s="99" t="s">
        <v>147</v>
      </c>
      <c r="B85" s="100"/>
      <c r="C85" s="100"/>
      <c r="D85" s="100"/>
      <c r="E85" s="101"/>
      <c r="F85" s="93"/>
      <c r="G85" s="29"/>
    </row>
    <row r="86" hidden="1">
      <c r="A86" s="94" t="s">
        <v>53</v>
      </c>
      <c r="E86" s="9"/>
      <c r="F86" s="35"/>
      <c r="G86" s="35"/>
    </row>
    <row r="87" hidden="1">
      <c r="A87" s="75" t="s">
        <v>43</v>
      </c>
      <c r="B87" s="88"/>
      <c r="C87" s="95"/>
      <c r="D87" s="95"/>
      <c r="E87" s="95"/>
      <c r="F87" s="35"/>
      <c r="G87" s="35"/>
    </row>
    <row r="88" hidden="1">
      <c r="A88" s="163">
        <v>24.0</v>
      </c>
      <c r="B88" s="96" t="s">
        <v>53</v>
      </c>
      <c r="E88" s="74"/>
      <c r="F88" s="86"/>
      <c r="G88" s="86"/>
    </row>
    <row r="89" hidden="1">
      <c r="A89" s="97" t="s">
        <v>52</v>
      </c>
      <c r="B89" s="11"/>
      <c r="C89" s="11"/>
      <c r="D89" s="11"/>
      <c r="E89" s="12"/>
      <c r="F89" s="86"/>
      <c r="G89" s="86"/>
    </row>
    <row r="90" hidden="1">
      <c r="A90" s="75" t="s">
        <v>43</v>
      </c>
      <c r="B90" s="88"/>
      <c r="C90" s="77"/>
      <c r="D90" s="77"/>
      <c r="E90" s="77"/>
      <c r="F90" s="86"/>
      <c r="G90" s="86"/>
    </row>
    <row r="91" hidden="1">
      <c r="A91" s="78">
        <v>25.0</v>
      </c>
      <c r="B91" s="96" t="s">
        <v>53</v>
      </c>
      <c r="E91" s="9"/>
      <c r="F91" s="86"/>
      <c r="G91" s="86"/>
    </row>
    <row r="92" hidden="1">
      <c r="A92" s="97" t="s">
        <v>54</v>
      </c>
      <c r="B92" s="11"/>
      <c r="C92" s="11"/>
      <c r="D92" s="11"/>
      <c r="E92" s="12"/>
      <c r="F92" s="86"/>
      <c r="G92" s="86"/>
    </row>
    <row r="93" hidden="1">
      <c r="A93" s="75" t="s">
        <v>43</v>
      </c>
      <c r="B93" s="88"/>
      <c r="C93" s="77"/>
      <c r="D93" s="77"/>
      <c r="E93" s="77"/>
      <c r="F93" s="86"/>
      <c r="G93" s="86"/>
    </row>
    <row r="94" hidden="1">
      <c r="A94" s="78">
        <v>26.0</v>
      </c>
      <c r="B94" s="96" t="s">
        <v>53</v>
      </c>
      <c r="E94" s="9"/>
      <c r="F94" s="86"/>
      <c r="G94" s="86"/>
    </row>
    <row r="95" hidden="1">
      <c r="A95" s="164" t="s">
        <v>55</v>
      </c>
      <c r="E95" s="9"/>
      <c r="F95" s="86"/>
      <c r="G95" s="86"/>
    </row>
    <row r="96" hidden="1">
      <c r="A96" s="165"/>
      <c r="B96" s="100"/>
      <c r="C96" s="100"/>
      <c r="D96" s="100"/>
      <c r="E96" s="101"/>
      <c r="F96" s="86"/>
      <c r="G96" s="86"/>
    </row>
    <row r="97">
      <c r="A97" s="99" t="s">
        <v>148</v>
      </c>
      <c r="B97" s="100"/>
      <c r="C97" s="100"/>
      <c r="D97" s="100"/>
      <c r="E97" s="101"/>
      <c r="F97" s="16"/>
      <c r="G97" s="86"/>
    </row>
    <row r="98">
      <c r="A98" s="102" t="s">
        <v>149</v>
      </c>
      <c r="E98" s="9"/>
      <c r="F98" s="16"/>
      <c r="G98" s="86"/>
    </row>
    <row r="99">
      <c r="A99" s="103" t="s">
        <v>130</v>
      </c>
      <c r="B99" s="11"/>
      <c r="C99" s="11"/>
      <c r="D99" s="11"/>
      <c r="E99" s="12"/>
      <c r="F99" s="16"/>
      <c r="G99" s="86"/>
    </row>
    <row r="100">
      <c r="A100" s="75" t="s">
        <v>59</v>
      </c>
      <c r="B100" s="125" t="str">
        <f>HYPERLINK("https://gamesheetstats.com/seasons/3211/games/1372204?utm_source=post_game&amp;utm_medium=email&amp;utm_campaign=post_game_report&amp;utm_content=view_box_score", "Box Score")</f>
        <v>Box Score</v>
      </c>
      <c r="C100" s="77">
        <v>3.0</v>
      </c>
      <c r="D100" s="77">
        <v>3.0</v>
      </c>
      <c r="E100" s="77" t="s">
        <v>82</v>
      </c>
      <c r="F100" s="16"/>
      <c r="G100" s="86"/>
    </row>
    <row r="101">
      <c r="A101" s="78">
        <v>10.0</v>
      </c>
      <c r="B101" s="96" t="s">
        <v>150</v>
      </c>
      <c r="E101" s="9"/>
      <c r="F101" s="16"/>
      <c r="G101" s="86"/>
    </row>
    <row r="102">
      <c r="A102" s="97"/>
      <c r="B102" s="11"/>
      <c r="C102" s="11"/>
      <c r="D102" s="11"/>
      <c r="E102" s="12"/>
      <c r="F102" s="16"/>
      <c r="G102" s="86"/>
    </row>
    <row r="103">
      <c r="A103" s="104" t="s">
        <v>59</v>
      </c>
      <c r="B103" s="149" t="str">
        <f>HYPERLINK("https://gamesheetstats.com/seasons/3211/games/1372313?utm_source=post_game&amp;utm_medium=email&amp;utm_campaign=post_game_report&amp;utm_content=view_box_score", "Box Score")</f>
        <v>Box Score</v>
      </c>
      <c r="C103" s="77">
        <v>0.0</v>
      </c>
      <c r="D103" s="77">
        <v>4.0</v>
      </c>
      <c r="E103" s="77" t="s">
        <v>68</v>
      </c>
      <c r="F103" s="16"/>
      <c r="G103" s="86"/>
    </row>
    <row r="104">
      <c r="A104" s="78">
        <v>11.0</v>
      </c>
      <c r="B104" s="96" t="s">
        <v>151</v>
      </c>
      <c r="E104" s="9"/>
      <c r="F104" s="16"/>
      <c r="G104" s="86"/>
    </row>
    <row r="105">
      <c r="A105" s="97"/>
      <c r="B105" s="11"/>
      <c r="C105" s="11"/>
      <c r="D105" s="11"/>
      <c r="E105" s="12"/>
      <c r="F105" s="16"/>
      <c r="G105" s="86"/>
    </row>
    <row r="106">
      <c r="A106" s="104" t="s">
        <v>59</v>
      </c>
      <c r="B106" s="149" t="str">
        <f>HYPERLINK("https://gamesheetstats.com/seasons/3211/games/1376809?utm_source=post_game&amp;utm_medium=email&amp;utm_campaign=post_game_report&amp;utm_content=view_box_score", "Forfeit")</f>
        <v>Forfeit</v>
      </c>
      <c r="C106" s="77"/>
      <c r="D106" s="77"/>
      <c r="E106" s="77" t="s">
        <v>68</v>
      </c>
      <c r="F106" s="16"/>
      <c r="G106" s="86"/>
    </row>
    <row r="107">
      <c r="A107" s="78">
        <v>12.0</v>
      </c>
      <c r="B107" s="96" t="s">
        <v>152</v>
      </c>
      <c r="E107" s="9"/>
      <c r="F107" s="16"/>
      <c r="G107" s="86"/>
    </row>
    <row r="108">
      <c r="A108" s="97"/>
      <c r="B108" s="11"/>
      <c r="C108" s="11"/>
      <c r="D108" s="11"/>
      <c r="E108" s="12"/>
      <c r="F108" s="16"/>
      <c r="G108" s="86"/>
    </row>
    <row r="109" hidden="1">
      <c r="A109" s="104"/>
      <c r="C109" s="77"/>
      <c r="D109" s="77"/>
      <c r="E109" s="77"/>
      <c r="F109" s="16"/>
      <c r="G109" s="86"/>
    </row>
    <row r="110" hidden="1">
      <c r="A110" s="78"/>
      <c r="B110" s="96"/>
      <c r="E110" s="9"/>
      <c r="F110" s="16"/>
      <c r="G110" s="86"/>
    </row>
    <row r="111" hidden="1">
      <c r="A111" s="166"/>
      <c r="E111" s="9"/>
      <c r="F111" s="16"/>
      <c r="G111" s="86"/>
    </row>
    <row r="112">
      <c r="A112" s="107"/>
      <c r="B112" s="100"/>
      <c r="C112" s="100"/>
      <c r="D112" s="100"/>
      <c r="E112" s="101"/>
      <c r="F112" s="16"/>
      <c r="G112" s="86"/>
    </row>
    <row r="113">
      <c r="A113" s="108" t="s">
        <v>60</v>
      </c>
      <c r="C113" s="109">
        <f t="shared" ref="C113:D113" si="1">SUM(C11:C112)</f>
        <v>100</v>
      </c>
      <c r="D113" s="109">
        <f t="shared" si="1"/>
        <v>116</v>
      </c>
      <c r="E113" s="110"/>
      <c r="F113" s="5"/>
      <c r="G113" s="5"/>
    </row>
    <row r="114">
      <c r="A114" s="113" t="s">
        <v>62</v>
      </c>
      <c r="B114" s="11"/>
      <c r="C114" s="114" t="s">
        <v>63</v>
      </c>
      <c r="D114" s="11"/>
      <c r="E114" s="12"/>
      <c r="F114" s="112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A13"/>
    <hyperlink r:id="rId2" ref="A16"/>
    <hyperlink r:id="rId3" ref="B20"/>
    <hyperlink r:id="rId4" ref="A22"/>
    <hyperlink r:id="rId5" ref="A28"/>
    <hyperlink r:id="rId6" ref="A31"/>
    <hyperlink r:id="rId7" ref="A34"/>
    <hyperlink r:id="rId8" ref="A37"/>
    <hyperlink r:id="rId9" ref="A40"/>
    <hyperlink r:id="rId10" ref="A43"/>
    <hyperlink r:id="rId11" ref="A46"/>
    <hyperlink r:id="rId12" ref="A52"/>
    <hyperlink r:id="rId13" ref="A55"/>
    <hyperlink r:id="rId14" ref="A58"/>
    <hyperlink r:id="rId15" ref="A62"/>
    <hyperlink r:id="rId16" ref="A80"/>
    <hyperlink r:id="rId17" ref="B81"/>
    <hyperlink r:id="rId18" ref="A83"/>
  </hyperlinks>
  <drawing r:id="rId19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COUNTIF(G5:G32,"W")&amp;"-"&amp;COUNTIF(G5:G32,"L")&amp;"-"&amp;COUNTIF(G5:G32,"T")&amp;"-"&amp;COUNTIF(G5:G32,"OTL")</f>
        <v>11-11-1-0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COUNTIF(I5:I32,"W")&amp;"-"&amp;COUNTIF(I5:I32,"L")&amp;"-"&amp;COUNTIF(I5:I32,"T")&amp;"-"&amp;COUNTIF(I5:I32,"OTL")</f>
        <v>10-8-1-0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558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26.0</v>
      </c>
      <c r="C8" s="469" t="s">
        <v>405</v>
      </c>
      <c r="D8" s="468" t="s">
        <v>452</v>
      </c>
      <c r="E8" s="469">
        <v>9.0</v>
      </c>
      <c r="F8" s="469">
        <v>7.0</v>
      </c>
      <c r="G8" s="470" t="s">
        <v>66</v>
      </c>
      <c r="H8" s="383"/>
      <c r="I8" s="13"/>
    </row>
    <row r="9">
      <c r="A9" s="430" t="s">
        <v>25</v>
      </c>
      <c r="B9" s="42">
        <v>1.0</v>
      </c>
      <c r="C9" s="431" t="s">
        <v>481</v>
      </c>
      <c r="D9" s="42" t="s">
        <v>524</v>
      </c>
      <c r="E9" s="431">
        <v>17.0</v>
      </c>
      <c r="F9" s="431">
        <v>6.0</v>
      </c>
      <c r="G9" s="432" t="s">
        <v>66</v>
      </c>
      <c r="H9" s="381"/>
      <c r="I9" s="380" t="s">
        <v>66</v>
      </c>
    </row>
    <row r="10">
      <c r="A10" s="471" t="s">
        <v>267</v>
      </c>
      <c r="B10" s="472">
        <v>4.0</v>
      </c>
      <c r="C10" s="473" t="s">
        <v>503</v>
      </c>
      <c r="D10" s="472" t="s">
        <v>452</v>
      </c>
      <c r="E10" s="473">
        <v>8.0</v>
      </c>
      <c r="F10" s="473">
        <v>10.0</v>
      </c>
      <c r="G10" s="474" t="s">
        <v>68</v>
      </c>
      <c r="H10" s="383"/>
      <c r="I10" s="13"/>
    </row>
    <row r="11">
      <c r="A11" s="471" t="s">
        <v>267</v>
      </c>
      <c r="B11" s="472">
        <v>5.0</v>
      </c>
      <c r="C11" s="473" t="s">
        <v>559</v>
      </c>
      <c r="D11" s="472" t="s">
        <v>452</v>
      </c>
      <c r="E11" s="473">
        <v>2.0</v>
      </c>
      <c r="F11" s="473">
        <v>18.0</v>
      </c>
      <c r="G11" s="474" t="s">
        <v>68</v>
      </c>
      <c r="H11" s="383"/>
      <c r="I11" s="13"/>
    </row>
    <row r="12">
      <c r="A12" s="346" t="s">
        <v>25</v>
      </c>
      <c r="B12" s="349">
        <v>6.0</v>
      </c>
      <c r="C12" s="348" t="s">
        <v>461</v>
      </c>
      <c r="D12" s="349" t="s">
        <v>452</v>
      </c>
      <c r="E12" s="348">
        <v>6.0</v>
      </c>
      <c r="F12" s="348">
        <v>7.0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12.0</v>
      </c>
      <c r="C13" s="348" t="s">
        <v>168</v>
      </c>
      <c r="D13" s="349" t="s">
        <v>452</v>
      </c>
      <c r="E13" s="348">
        <v>11.0</v>
      </c>
      <c r="F13" s="348">
        <v>6.0</v>
      </c>
      <c r="G13" s="350" t="s">
        <v>66</v>
      </c>
      <c r="H13" s="383"/>
      <c r="I13" s="349" t="s">
        <v>66</v>
      </c>
    </row>
    <row r="14">
      <c r="A14" s="346" t="s">
        <v>25</v>
      </c>
      <c r="B14" s="349">
        <v>15.0</v>
      </c>
      <c r="C14" s="348" t="s">
        <v>359</v>
      </c>
      <c r="D14" s="349" t="s">
        <v>524</v>
      </c>
      <c r="E14" s="348">
        <v>12.0</v>
      </c>
      <c r="F14" s="348">
        <v>4.0</v>
      </c>
      <c r="G14" s="350" t="s">
        <v>66</v>
      </c>
      <c r="H14" s="383"/>
      <c r="I14" s="349" t="s">
        <v>66</v>
      </c>
    </row>
    <row r="15">
      <c r="A15" s="430" t="s">
        <v>25</v>
      </c>
      <c r="B15" s="42">
        <v>22.0</v>
      </c>
      <c r="C15" s="431" t="s">
        <v>512</v>
      </c>
      <c r="D15" s="42" t="s">
        <v>524</v>
      </c>
      <c r="E15" s="431">
        <v>5.0</v>
      </c>
      <c r="F15" s="431">
        <v>8.0</v>
      </c>
      <c r="G15" s="432" t="s">
        <v>68</v>
      </c>
      <c r="H15" s="383"/>
      <c r="I15" s="349" t="s">
        <v>68</v>
      </c>
    </row>
    <row r="16">
      <c r="A16" s="346" t="s">
        <v>34</v>
      </c>
      <c r="B16" s="349">
        <v>6.0</v>
      </c>
      <c r="C16" s="348" t="s">
        <v>534</v>
      </c>
      <c r="D16" s="349" t="s">
        <v>452</v>
      </c>
      <c r="E16" s="348">
        <v>5.0</v>
      </c>
      <c r="F16" s="348">
        <v>11.0</v>
      </c>
      <c r="G16" s="350" t="s">
        <v>68</v>
      </c>
      <c r="H16" s="383"/>
      <c r="I16" s="349" t="s">
        <v>68</v>
      </c>
    </row>
    <row r="17">
      <c r="A17" s="430" t="s">
        <v>34</v>
      </c>
      <c r="B17" s="42">
        <v>11.0</v>
      </c>
      <c r="C17" s="431" t="s">
        <v>560</v>
      </c>
      <c r="D17" s="42" t="s">
        <v>474</v>
      </c>
      <c r="E17" s="431">
        <v>3.0</v>
      </c>
      <c r="F17" s="431">
        <v>7.0</v>
      </c>
      <c r="G17" s="432" t="s">
        <v>68</v>
      </c>
      <c r="H17" s="383"/>
      <c r="I17" s="349" t="s">
        <v>68</v>
      </c>
    </row>
    <row r="18">
      <c r="A18" s="430" t="s">
        <v>34</v>
      </c>
      <c r="B18" s="42">
        <v>12.0</v>
      </c>
      <c r="C18" s="431" t="s">
        <v>299</v>
      </c>
      <c r="D18" s="42" t="s">
        <v>452</v>
      </c>
      <c r="E18" s="431">
        <v>5.0</v>
      </c>
      <c r="F18" s="431">
        <v>9.0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24.0</v>
      </c>
      <c r="C19" s="431" t="s">
        <v>503</v>
      </c>
      <c r="D19" s="42" t="s">
        <v>452</v>
      </c>
      <c r="E19" s="431">
        <v>6.0</v>
      </c>
      <c r="F19" s="431">
        <v>4.0</v>
      </c>
      <c r="G19" s="432" t="s">
        <v>66</v>
      </c>
      <c r="H19" s="383"/>
      <c r="I19" s="349" t="s">
        <v>66</v>
      </c>
    </row>
    <row r="20">
      <c r="A20" s="430" t="s">
        <v>39</v>
      </c>
      <c r="B20" s="42">
        <v>31.0</v>
      </c>
      <c r="C20" s="431" t="s">
        <v>360</v>
      </c>
      <c r="D20" s="42" t="s">
        <v>524</v>
      </c>
      <c r="E20" s="431">
        <v>6.0</v>
      </c>
      <c r="F20" s="431">
        <v>8.0</v>
      </c>
      <c r="G20" s="432" t="s">
        <v>68</v>
      </c>
      <c r="H20" s="383"/>
      <c r="I20" s="349" t="s">
        <v>68</v>
      </c>
    </row>
    <row r="21">
      <c r="A21" s="430" t="s">
        <v>43</v>
      </c>
      <c r="B21" s="42">
        <v>7.0</v>
      </c>
      <c r="C21" s="431" t="s">
        <v>332</v>
      </c>
      <c r="D21" s="42" t="s">
        <v>524</v>
      </c>
      <c r="E21" s="431">
        <v>15.0</v>
      </c>
      <c r="F21" s="431">
        <v>10.0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11.0</v>
      </c>
      <c r="C22" s="431" t="s">
        <v>238</v>
      </c>
      <c r="D22" s="42" t="s">
        <v>452</v>
      </c>
      <c r="E22" s="431">
        <v>11.0</v>
      </c>
      <c r="F22" s="431">
        <v>8.0</v>
      </c>
      <c r="G22" s="432" t="s">
        <v>66</v>
      </c>
      <c r="H22" s="383"/>
      <c r="I22" s="349" t="s">
        <v>66</v>
      </c>
    </row>
    <row r="23">
      <c r="A23" s="430" t="s">
        <v>43</v>
      </c>
      <c r="B23" s="440">
        <v>14.0</v>
      </c>
      <c r="C23" s="431" t="s">
        <v>525</v>
      </c>
      <c r="D23" s="42" t="s">
        <v>524</v>
      </c>
      <c r="E23" s="431">
        <v>6.0</v>
      </c>
      <c r="F23" s="431">
        <v>7.0</v>
      </c>
      <c r="G23" s="432" t="s">
        <v>68</v>
      </c>
      <c r="H23" s="383"/>
      <c r="I23" s="349" t="s">
        <v>68</v>
      </c>
    </row>
    <row r="24">
      <c r="A24" s="430" t="s">
        <v>43</v>
      </c>
      <c r="B24" s="440">
        <v>18.0</v>
      </c>
      <c r="C24" s="431" t="s">
        <v>511</v>
      </c>
      <c r="D24" s="42" t="s">
        <v>452</v>
      </c>
      <c r="E24" s="431">
        <v>14.0</v>
      </c>
      <c r="F24" s="431">
        <v>2.0</v>
      </c>
      <c r="G24" s="432" t="s">
        <v>66</v>
      </c>
      <c r="H24" s="383"/>
      <c r="I24" s="349" t="s">
        <v>66</v>
      </c>
    </row>
    <row r="25">
      <c r="A25" s="346" t="s">
        <v>43</v>
      </c>
      <c r="B25" s="402">
        <v>21.0</v>
      </c>
      <c r="C25" s="348" t="s">
        <v>336</v>
      </c>
      <c r="D25" s="349" t="s">
        <v>524</v>
      </c>
      <c r="E25" s="348">
        <v>7.0</v>
      </c>
      <c r="F25" s="348">
        <v>6.0</v>
      </c>
      <c r="G25" s="350" t="s">
        <v>66</v>
      </c>
      <c r="H25" s="383"/>
      <c r="I25" s="349" t="s">
        <v>66</v>
      </c>
    </row>
    <row r="26">
      <c r="A26" s="346" t="s">
        <v>43</v>
      </c>
      <c r="B26" s="402">
        <v>24.0</v>
      </c>
      <c r="C26" s="348" t="s">
        <v>459</v>
      </c>
      <c r="D26" s="349" t="s">
        <v>524</v>
      </c>
      <c r="E26" s="348">
        <v>10.0</v>
      </c>
      <c r="F26" s="348">
        <v>10.0</v>
      </c>
      <c r="G26" s="350" t="s">
        <v>82</v>
      </c>
      <c r="H26" s="383"/>
      <c r="I26" s="349" t="s">
        <v>82</v>
      </c>
    </row>
    <row r="27">
      <c r="A27" s="471" t="s">
        <v>346</v>
      </c>
      <c r="B27" s="483">
        <v>25.0</v>
      </c>
      <c r="C27" s="473" t="s">
        <v>561</v>
      </c>
      <c r="D27" s="472" t="s">
        <v>452</v>
      </c>
      <c r="E27" s="473">
        <v>4.0</v>
      </c>
      <c r="F27" s="473">
        <v>8.0</v>
      </c>
      <c r="G27" s="474" t="s">
        <v>68</v>
      </c>
      <c r="H27" s="383"/>
      <c r="I27" s="13"/>
    </row>
    <row r="28">
      <c r="A28" s="389" t="s">
        <v>43</v>
      </c>
      <c r="B28" s="408">
        <v>28.0</v>
      </c>
      <c r="C28" s="362" t="s">
        <v>506</v>
      </c>
      <c r="D28" s="361" t="s">
        <v>524</v>
      </c>
      <c r="E28" s="362">
        <v>6.0</v>
      </c>
      <c r="F28" s="362">
        <v>2.0</v>
      </c>
      <c r="G28" s="363" t="s">
        <v>66</v>
      </c>
      <c r="H28" s="383"/>
      <c r="I28" s="349" t="s">
        <v>66</v>
      </c>
    </row>
    <row r="29">
      <c r="A29" s="477"/>
      <c r="B29" s="478"/>
      <c r="C29" s="479"/>
      <c r="D29" s="480"/>
      <c r="E29" s="479"/>
      <c r="F29" s="479"/>
      <c r="G29" s="481"/>
      <c r="H29" s="381"/>
      <c r="I29" s="429"/>
    </row>
    <row r="30">
      <c r="A30" s="356" t="s">
        <v>562</v>
      </c>
      <c r="B30" s="11"/>
      <c r="C30" s="11"/>
      <c r="D30" s="11"/>
      <c r="E30" s="11"/>
      <c r="F30" s="11"/>
      <c r="G30" s="12"/>
      <c r="H30" s="381"/>
      <c r="I30" s="429"/>
    </row>
    <row r="31">
      <c r="A31" s="434" t="s">
        <v>59</v>
      </c>
      <c r="B31" s="435">
        <v>3.0</v>
      </c>
      <c r="C31" s="436" t="s">
        <v>563</v>
      </c>
      <c r="D31" s="437" t="s">
        <v>474</v>
      </c>
      <c r="E31" s="436">
        <v>7.0</v>
      </c>
      <c r="F31" s="436">
        <v>6.0</v>
      </c>
      <c r="G31" s="438" t="s">
        <v>66</v>
      </c>
      <c r="H31" s="475"/>
      <c r="I31" s="349" t="s">
        <v>66</v>
      </c>
    </row>
    <row r="32">
      <c r="A32" s="360" t="s">
        <v>59</v>
      </c>
      <c r="B32" s="408">
        <v>8.0</v>
      </c>
      <c r="C32" s="362" t="s">
        <v>564</v>
      </c>
      <c r="D32" s="361" t="s">
        <v>474</v>
      </c>
      <c r="E32" s="362">
        <v>4.0</v>
      </c>
      <c r="F32" s="362">
        <v>8.0</v>
      </c>
      <c r="G32" s="363" t="s">
        <v>68</v>
      </c>
      <c r="H32" s="475"/>
      <c r="I32" s="349" t="s">
        <v>68</v>
      </c>
    </row>
    <row r="33">
      <c r="A33" s="318" t="s">
        <v>392</v>
      </c>
      <c r="B33" s="61"/>
      <c r="C33" s="61"/>
      <c r="D33" s="319" t="s">
        <v>282</v>
      </c>
      <c r="E33" s="320">
        <f t="shared" ref="E33:F33" si="1">SUM(E8:E32)</f>
        <v>179</v>
      </c>
      <c r="F33" s="320">
        <f t="shared" si="1"/>
        <v>172</v>
      </c>
      <c r="G33" s="321"/>
      <c r="H33" s="381"/>
      <c r="I33" s="429"/>
    </row>
  </sheetData>
  <mergeCells count="3">
    <mergeCell ref="A5:G6"/>
    <mergeCell ref="A30:G30"/>
    <mergeCell ref="A33:C33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COUNTIF(G5:G26,"W")&amp;"-"&amp;COUNTIF(G5:G26,"L")&amp;"-"&amp;COUNTIF(G5:G26,"T")&amp;"-"&amp;COUNTIF(G5:G26,"OTL")</f>
        <v>13-4-2-0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COUNTIF(I5:I26,"W")&amp;"-"&amp;COUNTIF(I5:I26,"L")&amp;"-"&amp;COUNTIF(I5:I26,"T")&amp;"-"&amp;COUNTIF(I5:I26,"OTL")</f>
        <v>13-3-2-0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565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57" t="s">
        <v>25</v>
      </c>
      <c r="B8" s="458">
        <v>1.0</v>
      </c>
      <c r="C8" s="459" t="s">
        <v>332</v>
      </c>
      <c r="D8" s="458" t="s">
        <v>524</v>
      </c>
      <c r="E8" s="459">
        <v>5.0</v>
      </c>
      <c r="F8" s="459">
        <v>4.0</v>
      </c>
      <c r="G8" s="460" t="s">
        <v>66</v>
      </c>
      <c r="H8" s="383"/>
      <c r="I8" s="349" t="s">
        <v>66</v>
      </c>
    </row>
    <row r="9">
      <c r="A9" s="471" t="s">
        <v>267</v>
      </c>
      <c r="B9" s="472">
        <v>2.0</v>
      </c>
      <c r="C9" s="473" t="s">
        <v>287</v>
      </c>
      <c r="D9" s="472" t="s">
        <v>452</v>
      </c>
      <c r="E9" s="473">
        <v>5.0</v>
      </c>
      <c r="F9" s="473">
        <v>7.0</v>
      </c>
      <c r="G9" s="474" t="s">
        <v>68</v>
      </c>
      <c r="H9" s="381"/>
      <c r="I9" s="429"/>
    </row>
    <row r="10">
      <c r="A10" s="430" t="s">
        <v>25</v>
      </c>
      <c r="B10" s="42">
        <v>6.0</v>
      </c>
      <c r="C10" s="431" t="s">
        <v>525</v>
      </c>
      <c r="D10" s="42" t="s">
        <v>524</v>
      </c>
      <c r="E10" s="431">
        <v>10.0</v>
      </c>
      <c r="F10" s="431">
        <v>7.0</v>
      </c>
      <c r="G10" s="432" t="s">
        <v>66</v>
      </c>
      <c r="H10" s="383"/>
      <c r="I10" s="349" t="s">
        <v>66</v>
      </c>
    </row>
    <row r="11">
      <c r="A11" s="346" t="s">
        <v>25</v>
      </c>
      <c r="B11" s="349">
        <v>16.0</v>
      </c>
      <c r="C11" s="348" t="s">
        <v>218</v>
      </c>
      <c r="D11" s="349" t="s">
        <v>452</v>
      </c>
      <c r="E11" s="348">
        <v>5.0</v>
      </c>
      <c r="F11" s="348">
        <v>3.0</v>
      </c>
      <c r="G11" s="350" t="s">
        <v>66</v>
      </c>
      <c r="H11" s="383"/>
      <c r="I11" s="349" t="s">
        <v>66</v>
      </c>
    </row>
    <row r="12">
      <c r="A12" s="346" t="s">
        <v>25</v>
      </c>
      <c r="B12" s="349">
        <v>23.0</v>
      </c>
      <c r="C12" s="208" t="s">
        <v>478</v>
      </c>
      <c r="D12" s="349" t="s">
        <v>524</v>
      </c>
      <c r="E12" s="348">
        <v>9.0</v>
      </c>
      <c r="F12" s="348">
        <v>4.0</v>
      </c>
      <c r="G12" s="350" t="s">
        <v>66</v>
      </c>
      <c r="H12" s="383"/>
      <c r="I12" s="349" t="s">
        <v>66</v>
      </c>
    </row>
    <row r="13">
      <c r="A13" s="346" t="s">
        <v>34</v>
      </c>
      <c r="B13" s="349">
        <v>3.0</v>
      </c>
      <c r="C13" s="348" t="s">
        <v>483</v>
      </c>
      <c r="D13" s="349" t="s">
        <v>524</v>
      </c>
      <c r="E13" s="348">
        <v>8.0</v>
      </c>
      <c r="F13" s="348">
        <v>2.0</v>
      </c>
      <c r="G13" s="350" t="s">
        <v>66</v>
      </c>
      <c r="H13" s="383"/>
      <c r="I13" s="349" t="s">
        <v>66</v>
      </c>
    </row>
    <row r="14">
      <c r="A14" s="346" t="s">
        <v>34</v>
      </c>
      <c r="B14" s="349">
        <v>4.0</v>
      </c>
      <c r="C14" s="348" t="s">
        <v>238</v>
      </c>
      <c r="D14" s="349" t="s">
        <v>452</v>
      </c>
      <c r="E14" s="348">
        <v>7.0</v>
      </c>
      <c r="F14" s="348">
        <v>6.0</v>
      </c>
      <c r="G14" s="350" t="s">
        <v>66</v>
      </c>
      <c r="H14" s="383"/>
      <c r="I14" s="349" t="s">
        <v>66</v>
      </c>
    </row>
    <row r="15">
      <c r="A15" s="430" t="s">
        <v>39</v>
      </c>
      <c r="B15" s="42">
        <v>24.0</v>
      </c>
      <c r="C15" s="431" t="s">
        <v>461</v>
      </c>
      <c r="D15" s="42" t="s">
        <v>452</v>
      </c>
      <c r="E15" s="431">
        <v>6.0</v>
      </c>
      <c r="F15" s="431">
        <v>9.0</v>
      </c>
      <c r="G15" s="432" t="s">
        <v>68</v>
      </c>
      <c r="H15" s="383"/>
      <c r="I15" s="349" t="s">
        <v>68</v>
      </c>
    </row>
    <row r="16">
      <c r="A16" s="346" t="s">
        <v>39</v>
      </c>
      <c r="B16" s="349">
        <v>25.0</v>
      </c>
      <c r="C16" s="348" t="s">
        <v>326</v>
      </c>
      <c r="D16" s="349" t="s">
        <v>524</v>
      </c>
      <c r="E16" s="348">
        <v>14.0</v>
      </c>
      <c r="F16" s="348">
        <v>6.0</v>
      </c>
      <c r="G16" s="350" t="s">
        <v>66</v>
      </c>
      <c r="H16" s="383"/>
      <c r="I16" s="349" t="s">
        <v>66</v>
      </c>
    </row>
    <row r="17">
      <c r="A17" s="430" t="s">
        <v>43</v>
      </c>
      <c r="B17" s="42">
        <v>2.0</v>
      </c>
      <c r="C17" s="431" t="s">
        <v>554</v>
      </c>
      <c r="D17" s="42" t="s">
        <v>452</v>
      </c>
      <c r="E17" s="431">
        <v>13.0</v>
      </c>
      <c r="F17" s="431">
        <v>7.0</v>
      </c>
      <c r="G17" s="432" t="s">
        <v>66</v>
      </c>
      <c r="H17" s="383"/>
      <c r="I17" s="349" t="s">
        <v>66</v>
      </c>
    </row>
    <row r="18">
      <c r="A18" s="430" t="s">
        <v>43</v>
      </c>
      <c r="B18" s="42">
        <v>6.0</v>
      </c>
      <c r="C18" s="431" t="s">
        <v>551</v>
      </c>
      <c r="D18" s="42" t="s">
        <v>452</v>
      </c>
      <c r="E18" s="431">
        <v>3.0</v>
      </c>
      <c r="F18" s="431">
        <v>10.0</v>
      </c>
      <c r="G18" s="432" t="s">
        <v>68</v>
      </c>
      <c r="H18" s="383"/>
      <c r="I18" s="349" t="s">
        <v>68</v>
      </c>
    </row>
    <row r="19">
      <c r="A19" s="430" t="s">
        <v>43</v>
      </c>
      <c r="B19" s="42">
        <v>8.0</v>
      </c>
      <c r="C19" s="431" t="s">
        <v>336</v>
      </c>
      <c r="D19" s="42" t="s">
        <v>524</v>
      </c>
      <c r="E19" s="431">
        <v>8.0</v>
      </c>
      <c r="F19" s="431">
        <v>4.0</v>
      </c>
      <c r="G19" s="432" t="s">
        <v>66</v>
      </c>
      <c r="H19" s="383"/>
      <c r="I19" s="349" t="s">
        <v>66</v>
      </c>
    </row>
    <row r="20">
      <c r="A20" s="430" t="s">
        <v>43</v>
      </c>
      <c r="B20" s="42">
        <v>12.0</v>
      </c>
      <c r="C20" s="431" t="s">
        <v>511</v>
      </c>
      <c r="D20" s="42" t="s">
        <v>452</v>
      </c>
      <c r="E20" s="431">
        <v>6.0</v>
      </c>
      <c r="F20" s="431">
        <v>11.0</v>
      </c>
      <c r="G20" s="432" t="s">
        <v>68</v>
      </c>
      <c r="H20" s="383"/>
      <c r="I20" s="349" t="s">
        <v>68</v>
      </c>
    </row>
    <row r="21">
      <c r="A21" s="430" t="s">
        <v>43</v>
      </c>
      <c r="B21" s="42">
        <v>15.0</v>
      </c>
      <c r="C21" s="431" t="s">
        <v>487</v>
      </c>
      <c r="D21" s="42" t="s">
        <v>524</v>
      </c>
      <c r="E21" s="431">
        <v>9.0</v>
      </c>
      <c r="F21" s="431">
        <v>8.0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16.0</v>
      </c>
      <c r="C22" s="431" t="s">
        <v>488</v>
      </c>
      <c r="D22" s="42" t="s">
        <v>452</v>
      </c>
      <c r="E22" s="431">
        <v>8.0</v>
      </c>
      <c r="F22" s="431">
        <v>4.0</v>
      </c>
      <c r="G22" s="432" t="s">
        <v>66</v>
      </c>
      <c r="H22" s="383"/>
      <c r="I22" s="349" t="s">
        <v>66</v>
      </c>
    </row>
    <row r="23">
      <c r="A23" s="430" t="s">
        <v>43</v>
      </c>
      <c r="B23" s="440">
        <v>20.0</v>
      </c>
      <c r="C23" s="431" t="s">
        <v>168</v>
      </c>
      <c r="D23" s="42" t="s">
        <v>452</v>
      </c>
      <c r="E23" s="431">
        <v>7.0</v>
      </c>
      <c r="F23" s="431">
        <v>7.0</v>
      </c>
      <c r="G23" s="432" t="s">
        <v>82</v>
      </c>
      <c r="H23" s="383"/>
      <c r="I23" s="349" t="s">
        <v>82</v>
      </c>
    </row>
    <row r="24">
      <c r="A24" s="430" t="s">
        <v>43</v>
      </c>
      <c r="B24" s="440">
        <v>22.0</v>
      </c>
      <c r="C24" s="431" t="s">
        <v>360</v>
      </c>
      <c r="D24" s="42" t="s">
        <v>524</v>
      </c>
      <c r="E24" s="431">
        <v>5.0</v>
      </c>
      <c r="F24" s="431">
        <v>5.0</v>
      </c>
      <c r="G24" s="432" t="s">
        <v>82</v>
      </c>
      <c r="H24" s="383"/>
      <c r="I24" s="349" t="s">
        <v>82</v>
      </c>
    </row>
    <row r="25">
      <c r="A25" s="346" t="s">
        <v>43</v>
      </c>
      <c r="B25" s="402">
        <v>23.0</v>
      </c>
      <c r="C25" s="348" t="s">
        <v>543</v>
      </c>
      <c r="D25" s="349" t="s">
        <v>452</v>
      </c>
      <c r="E25" s="348">
        <v>5.0</v>
      </c>
      <c r="F25" s="348">
        <v>3.0</v>
      </c>
      <c r="G25" s="350" t="s">
        <v>66</v>
      </c>
      <c r="H25" s="383"/>
      <c r="I25" s="349" t="s">
        <v>66</v>
      </c>
    </row>
    <row r="26">
      <c r="A26" s="389" t="s">
        <v>59</v>
      </c>
      <c r="B26" s="408">
        <v>1.0</v>
      </c>
      <c r="C26" s="362" t="s">
        <v>229</v>
      </c>
      <c r="D26" s="361" t="s">
        <v>452</v>
      </c>
      <c r="E26" s="362">
        <v>15.0</v>
      </c>
      <c r="F26" s="362">
        <v>4.0</v>
      </c>
      <c r="G26" s="363" t="s">
        <v>66</v>
      </c>
      <c r="H26" s="383"/>
      <c r="I26" s="349" t="s">
        <v>66</v>
      </c>
    </row>
    <row r="27">
      <c r="A27" s="318" t="s">
        <v>392</v>
      </c>
      <c r="B27" s="61"/>
      <c r="C27" s="61"/>
      <c r="D27" s="319" t="s">
        <v>282</v>
      </c>
      <c r="E27" s="320">
        <f t="shared" ref="E27:F27" si="1">SUM(E8:E26)</f>
        <v>148</v>
      </c>
      <c r="F27" s="320">
        <f t="shared" si="1"/>
        <v>111</v>
      </c>
      <c r="G27" s="321"/>
      <c r="H27" s="381"/>
      <c r="I27" s="429"/>
    </row>
  </sheetData>
  <mergeCells count="2">
    <mergeCell ref="A5:G6"/>
    <mergeCell ref="A27:C27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COUNTIF(G5:G29,"W")&amp;"-"&amp;COUNTIF(G5:G29,"L")&amp;"-"&amp;COUNTIF(G5:G29,"T")&amp;"-"&amp;COUNTIF(G5:G29,"OTL")</f>
        <v>7-11-2-0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COUNTIF(I5:I29,"W")&amp;"-"&amp;COUNTIF(I5:I29,"L")&amp;"-"&amp;COUNTIF(I5:I29,"T")&amp;"-"&amp;COUNTIF(I5:I29,"OTL")</f>
        <v>7-10-2-0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566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57" t="s">
        <v>16</v>
      </c>
      <c r="B8" s="458">
        <v>27.0</v>
      </c>
      <c r="C8" s="459" t="s">
        <v>506</v>
      </c>
      <c r="D8" s="458" t="s">
        <v>524</v>
      </c>
      <c r="E8" s="459">
        <v>5.0</v>
      </c>
      <c r="F8" s="459">
        <v>6.0</v>
      </c>
      <c r="G8" s="460" t="s">
        <v>68</v>
      </c>
      <c r="H8" s="383"/>
      <c r="I8" s="349" t="s">
        <v>68</v>
      </c>
    </row>
    <row r="9">
      <c r="A9" s="430" t="s">
        <v>25</v>
      </c>
      <c r="B9" s="42">
        <v>3.0</v>
      </c>
      <c r="C9" s="431" t="s">
        <v>525</v>
      </c>
      <c r="D9" s="42" t="s">
        <v>524</v>
      </c>
      <c r="E9" s="431">
        <v>5.0</v>
      </c>
      <c r="F9" s="431">
        <v>3.0</v>
      </c>
      <c r="G9" s="432" t="s">
        <v>68</v>
      </c>
      <c r="H9" s="381"/>
      <c r="I9" s="380" t="s">
        <v>68</v>
      </c>
    </row>
    <row r="10">
      <c r="A10" s="430" t="s">
        <v>25</v>
      </c>
      <c r="B10" s="42">
        <v>10.0</v>
      </c>
      <c r="C10" s="431" t="s">
        <v>551</v>
      </c>
      <c r="D10" s="42" t="s">
        <v>452</v>
      </c>
      <c r="E10" s="431">
        <v>6.0</v>
      </c>
      <c r="F10" s="431">
        <v>10.0</v>
      </c>
      <c r="G10" s="432" t="s">
        <v>66</v>
      </c>
      <c r="H10" s="383"/>
      <c r="I10" s="349" t="s">
        <v>66</v>
      </c>
    </row>
    <row r="11">
      <c r="A11" s="346" t="s">
        <v>25</v>
      </c>
      <c r="B11" s="349">
        <v>17.0</v>
      </c>
      <c r="C11" s="348" t="s">
        <v>287</v>
      </c>
      <c r="D11" s="349" t="s">
        <v>452</v>
      </c>
      <c r="E11" s="348">
        <v>6.0</v>
      </c>
      <c r="F11" s="348">
        <v>10.0</v>
      </c>
      <c r="G11" s="350" t="s">
        <v>68</v>
      </c>
      <c r="H11" s="383"/>
      <c r="I11" s="349" t="s">
        <v>68</v>
      </c>
    </row>
    <row r="12">
      <c r="A12" s="346" t="s">
        <v>25</v>
      </c>
      <c r="B12" s="349">
        <v>24.0</v>
      </c>
      <c r="C12" s="348" t="s">
        <v>506</v>
      </c>
      <c r="D12" s="349" t="s">
        <v>524</v>
      </c>
      <c r="E12" s="348">
        <v>2.0</v>
      </c>
      <c r="F12" s="348">
        <v>6.0</v>
      </c>
      <c r="G12" s="350" t="s">
        <v>68</v>
      </c>
      <c r="H12" s="383"/>
      <c r="I12" s="349" t="s">
        <v>68</v>
      </c>
    </row>
    <row r="13">
      <c r="A13" s="346" t="s">
        <v>34</v>
      </c>
      <c r="B13" s="349">
        <v>2.0</v>
      </c>
      <c r="C13" s="348" t="s">
        <v>567</v>
      </c>
      <c r="D13" s="349" t="s">
        <v>452</v>
      </c>
      <c r="E13" s="348">
        <v>10.0</v>
      </c>
      <c r="F13" s="348">
        <v>3.0</v>
      </c>
      <c r="G13" s="350" t="s">
        <v>66</v>
      </c>
      <c r="H13" s="383"/>
      <c r="I13" s="349" t="s">
        <v>66</v>
      </c>
    </row>
    <row r="14">
      <c r="A14" s="346" t="s">
        <v>34</v>
      </c>
      <c r="B14" s="349">
        <v>8.0</v>
      </c>
      <c r="C14" s="348" t="s">
        <v>459</v>
      </c>
      <c r="D14" s="349" t="s">
        <v>524</v>
      </c>
      <c r="E14" s="348">
        <v>3.0</v>
      </c>
      <c r="F14" s="348">
        <v>4.0</v>
      </c>
      <c r="G14" s="350" t="s">
        <v>68</v>
      </c>
      <c r="H14" s="383"/>
      <c r="I14" s="349" t="s">
        <v>68</v>
      </c>
    </row>
    <row r="15">
      <c r="A15" s="430" t="s">
        <v>34</v>
      </c>
      <c r="B15" s="42">
        <v>15.0</v>
      </c>
      <c r="C15" s="431" t="s">
        <v>528</v>
      </c>
      <c r="D15" s="42" t="s">
        <v>524</v>
      </c>
      <c r="E15" s="431">
        <v>2.0</v>
      </c>
      <c r="F15" s="431">
        <v>9.0</v>
      </c>
      <c r="G15" s="432" t="s">
        <v>68</v>
      </c>
      <c r="H15" s="383"/>
      <c r="I15" s="349" t="s">
        <v>68</v>
      </c>
    </row>
    <row r="16">
      <c r="A16" s="346" t="s">
        <v>39</v>
      </c>
      <c r="B16" s="349">
        <v>9.0</v>
      </c>
      <c r="C16" s="348" t="s">
        <v>218</v>
      </c>
      <c r="D16" s="349" t="s">
        <v>452</v>
      </c>
      <c r="E16" s="348">
        <v>0.0</v>
      </c>
      <c r="F16" s="348">
        <v>8.0</v>
      </c>
      <c r="G16" s="350" t="s">
        <v>68</v>
      </c>
      <c r="H16" s="383"/>
      <c r="I16" s="349" t="s">
        <v>68</v>
      </c>
    </row>
    <row r="17">
      <c r="A17" s="430" t="s">
        <v>375</v>
      </c>
      <c r="B17" s="42">
        <v>12.0</v>
      </c>
      <c r="C17" s="431" t="s">
        <v>481</v>
      </c>
      <c r="D17" s="42" t="s">
        <v>524</v>
      </c>
      <c r="E17" s="431">
        <v>0.0</v>
      </c>
      <c r="F17" s="431">
        <v>1.0</v>
      </c>
      <c r="G17" s="432" t="s">
        <v>68</v>
      </c>
      <c r="H17" s="383"/>
      <c r="I17" s="349" t="s">
        <v>68</v>
      </c>
    </row>
    <row r="18">
      <c r="A18" s="471" t="s">
        <v>568</v>
      </c>
      <c r="B18" s="472">
        <v>13.0</v>
      </c>
      <c r="C18" s="473" t="s">
        <v>461</v>
      </c>
      <c r="D18" s="472" t="s">
        <v>452</v>
      </c>
      <c r="E18" s="473">
        <v>0.0</v>
      </c>
      <c r="F18" s="473">
        <v>1.0</v>
      </c>
      <c r="G18" s="474" t="s">
        <v>68</v>
      </c>
      <c r="H18" s="383"/>
      <c r="I18" s="13"/>
    </row>
    <row r="19">
      <c r="A19" s="430" t="s">
        <v>39</v>
      </c>
      <c r="B19" s="42">
        <v>19.0</v>
      </c>
      <c r="C19" s="431" t="s">
        <v>503</v>
      </c>
      <c r="D19" s="42" t="s">
        <v>452</v>
      </c>
      <c r="E19" s="431">
        <v>4.0</v>
      </c>
      <c r="F19" s="431">
        <v>6.0</v>
      </c>
      <c r="G19" s="432" t="s">
        <v>68</v>
      </c>
      <c r="H19" s="383"/>
      <c r="I19" s="349" t="s">
        <v>68</v>
      </c>
    </row>
    <row r="20">
      <c r="A20" s="430" t="s">
        <v>361</v>
      </c>
      <c r="B20" s="42">
        <v>2.0</v>
      </c>
      <c r="C20" s="431" t="s">
        <v>339</v>
      </c>
      <c r="D20" s="42" t="s">
        <v>524</v>
      </c>
      <c r="E20" s="431">
        <v>1.0</v>
      </c>
      <c r="F20" s="431">
        <v>0.0</v>
      </c>
      <c r="G20" s="432" t="s">
        <v>66</v>
      </c>
      <c r="H20" s="383"/>
      <c r="I20" s="349" t="s">
        <v>66</v>
      </c>
    </row>
    <row r="21">
      <c r="A21" s="430" t="s">
        <v>43</v>
      </c>
      <c r="B21" s="42">
        <v>3.0</v>
      </c>
      <c r="C21" s="431" t="s">
        <v>229</v>
      </c>
      <c r="D21" s="42" t="s">
        <v>452</v>
      </c>
      <c r="E21" s="431">
        <v>6.0</v>
      </c>
      <c r="F21" s="431">
        <v>5.0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13.0</v>
      </c>
      <c r="C22" s="431" t="s">
        <v>511</v>
      </c>
      <c r="D22" s="42" t="s">
        <v>452</v>
      </c>
      <c r="E22" s="431">
        <v>10.0</v>
      </c>
      <c r="F22" s="431">
        <v>7.0</v>
      </c>
      <c r="G22" s="432" t="s">
        <v>66</v>
      </c>
      <c r="H22" s="383"/>
      <c r="I22" s="349" t="s">
        <v>66</v>
      </c>
    </row>
    <row r="23">
      <c r="A23" s="430" t="s">
        <v>43</v>
      </c>
      <c r="B23" s="440">
        <v>16.0</v>
      </c>
      <c r="C23" s="431" t="s">
        <v>512</v>
      </c>
      <c r="D23" s="42" t="s">
        <v>524</v>
      </c>
      <c r="E23" s="431">
        <v>6.0</v>
      </c>
      <c r="F23" s="431">
        <v>2.0</v>
      </c>
      <c r="G23" s="432" t="s">
        <v>66</v>
      </c>
      <c r="H23" s="383"/>
      <c r="I23" s="349" t="s">
        <v>66</v>
      </c>
    </row>
    <row r="24">
      <c r="A24" s="430" t="s">
        <v>43</v>
      </c>
      <c r="B24" s="440">
        <v>21.0</v>
      </c>
      <c r="C24" s="431" t="s">
        <v>299</v>
      </c>
      <c r="D24" s="42" t="s">
        <v>452</v>
      </c>
      <c r="E24" s="431">
        <v>4.0</v>
      </c>
      <c r="F24" s="431">
        <v>1.0</v>
      </c>
      <c r="G24" s="432" t="s">
        <v>66</v>
      </c>
      <c r="H24" s="383"/>
      <c r="I24" s="349" t="s">
        <v>66</v>
      </c>
    </row>
    <row r="25">
      <c r="A25" s="346" t="s">
        <v>43</v>
      </c>
      <c r="B25" s="402">
        <v>23.0</v>
      </c>
      <c r="C25" s="348" t="s">
        <v>331</v>
      </c>
      <c r="D25" s="349" t="s">
        <v>524</v>
      </c>
      <c r="E25" s="348">
        <v>7.0</v>
      </c>
      <c r="F25" s="348">
        <v>7.0</v>
      </c>
      <c r="G25" s="350" t="s">
        <v>82</v>
      </c>
      <c r="H25" s="383"/>
      <c r="I25" s="349" t="s">
        <v>82</v>
      </c>
    </row>
    <row r="26">
      <c r="A26" s="389" t="s">
        <v>43</v>
      </c>
      <c r="B26" s="408">
        <v>27.0</v>
      </c>
      <c r="C26" s="362" t="s">
        <v>498</v>
      </c>
      <c r="D26" s="361" t="s">
        <v>452</v>
      </c>
      <c r="E26" s="362">
        <v>6.0</v>
      </c>
      <c r="F26" s="362">
        <v>6.0</v>
      </c>
      <c r="G26" s="363" t="s">
        <v>82</v>
      </c>
      <c r="H26" s="383"/>
      <c r="I26" s="349" t="s">
        <v>82</v>
      </c>
    </row>
    <row r="27">
      <c r="A27" s="477"/>
      <c r="B27" s="478"/>
      <c r="C27" s="479"/>
      <c r="D27" s="480"/>
      <c r="E27" s="479"/>
      <c r="F27" s="479"/>
      <c r="G27" s="481"/>
      <c r="H27" s="381"/>
      <c r="I27" s="429"/>
    </row>
    <row r="28">
      <c r="A28" s="356" t="s">
        <v>569</v>
      </c>
      <c r="B28" s="11"/>
      <c r="C28" s="11"/>
      <c r="D28" s="11"/>
      <c r="E28" s="11"/>
      <c r="F28" s="11"/>
      <c r="G28" s="12"/>
      <c r="H28" s="381"/>
      <c r="I28" s="429"/>
    </row>
    <row r="29">
      <c r="A29" s="476" t="s">
        <v>59</v>
      </c>
      <c r="B29" s="419">
        <v>2.0</v>
      </c>
      <c r="C29" s="274" t="s">
        <v>564</v>
      </c>
      <c r="D29" s="393" t="s">
        <v>474</v>
      </c>
      <c r="E29" s="274">
        <v>4.0</v>
      </c>
      <c r="F29" s="274">
        <v>5.0</v>
      </c>
      <c r="G29" s="394" t="s">
        <v>68</v>
      </c>
      <c r="H29" s="475"/>
      <c r="I29" s="349" t="s">
        <v>68</v>
      </c>
    </row>
    <row r="30">
      <c r="A30" s="318" t="s">
        <v>281</v>
      </c>
      <c r="B30" s="61"/>
      <c r="C30" s="61"/>
      <c r="D30" s="319" t="s">
        <v>282</v>
      </c>
      <c r="E30" s="320">
        <f t="shared" ref="E30:F30" si="1">SUM(E8:E29)</f>
        <v>87</v>
      </c>
      <c r="F30" s="320">
        <f t="shared" si="1"/>
        <v>100</v>
      </c>
      <c r="G30" s="321"/>
      <c r="H30" s="381"/>
      <c r="I30" s="429"/>
    </row>
  </sheetData>
  <mergeCells count="3">
    <mergeCell ref="A5:G6"/>
    <mergeCell ref="A28:G28"/>
    <mergeCell ref="A30:C30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COUNTIF(G5:G31,"W")&amp;"-"&amp;COUNTIF(G5:G31,"L")&amp;"-"&amp;COUNTIF(G5:G31,"T")&amp;"-"&amp;COUNTIF(G5:G31,"OTL")</f>
        <v>8-12-1-0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COUNTIF(I5:I31,"W")&amp;"-"&amp;COUNTIF(I5:I31,"L")&amp;"-"&amp;COUNTIF(I5:I31,"T")&amp;"-"&amp;COUNTIF(I5:I31,"OTL")</f>
        <v>7-11-1-0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570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57" t="s">
        <v>25</v>
      </c>
      <c r="B8" s="458">
        <v>5.0</v>
      </c>
      <c r="C8" s="459" t="s">
        <v>571</v>
      </c>
      <c r="D8" s="458" t="s">
        <v>524</v>
      </c>
      <c r="E8" s="459">
        <v>4.0</v>
      </c>
      <c r="F8" s="459">
        <v>6.0</v>
      </c>
      <c r="G8" s="460" t="s">
        <v>68</v>
      </c>
      <c r="H8" s="383"/>
      <c r="I8" s="349" t="s">
        <v>68</v>
      </c>
    </row>
    <row r="9">
      <c r="A9" s="430" t="s">
        <v>25</v>
      </c>
      <c r="B9" s="42">
        <v>9.0</v>
      </c>
      <c r="C9" s="431" t="s">
        <v>498</v>
      </c>
      <c r="D9" s="42" t="s">
        <v>452</v>
      </c>
      <c r="E9" s="431">
        <v>3.0</v>
      </c>
      <c r="F9" s="431">
        <v>3.0</v>
      </c>
      <c r="G9" s="432" t="s">
        <v>82</v>
      </c>
      <c r="H9" s="381"/>
      <c r="I9" s="380" t="s">
        <v>82</v>
      </c>
    </row>
    <row r="10">
      <c r="A10" s="430" t="s">
        <v>25</v>
      </c>
      <c r="B10" s="42">
        <v>13.0</v>
      </c>
      <c r="C10" s="431" t="s">
        <v>356</v>
      </c>
      <c r="D10" s="42" t="s">
        <v>452</v>
      </c>
      <c r="E10" s="431">
        <v>3.0</v>
      </c>
      <c r="F10" s="431">
        <v>9.0</v>
      </c>
      <c r="G10" s="432" t="s">
        <v>68</v>
      </c>
      <c r="H10" s="383"/>
      <c r="I10" s="349" t="s">
        <v>68</v>
      </c>
    </row>
    <row r="11">
      <c r="A11" s="346" t="s">
        <v>416</v>
      </c>
      <c r="B11" s="349">
        <v>19.0</v>
      </c>
      <c r="C11" s="348" t="s">
        <v>512</v>
      </c>
      <c r="D11" s="349" t="s">
        <v>524</v>
      </c>
      <c r="E11" s="348">
        <v>3.0</v>
      </c>
      <c r="F11" s="348">
        <v>13.0</v>
      </c>
      <c r="G11" s="350" t="s">
        <v>66</v>
      </c>
      <c r="H11" s="383"/>
      <c r="I11" s="349" t="s">
        <v>66</v>
      </c>
    </row>
    <row r="12">
      <c r="A12" s="346" t="s">
        <v>25</v>
      </c>
      <c r="B12" s="349">
        <v>28.0</v>
      </c>
      <c r="C12" s="208" t="s">
        <v>572</v>
      </c>
      <c r="D12" s="349" t="s">
        <v>452</v>
      </c>
      <c r="E12" s="348">
        <v>7.0</v>
      </c>
      <c r="F12" s="348">
        <v>5.0</v>
      </c>
      <c r="G12" s="350" t="s">
        <v>66</v>
      </c>
      <c r="H12" s="383"/>
      <c r="I12" s="349" t="s">
        <v>66</v>
      </c>
    </row>
    <row r="13">
      <c r="A13" s="471" t="s">
        <v>317</v>
      </c>
      <c r="B13" s="472">
        <v>2.0</v>
      </c>
      <c r="C13" s="473" t="s">
        <v>573</v>
      </c>
      <c r="D13" s="472" t="s">
        <v>452</v>
      </c>
      <c r="E13" s="473">
        <v>2.0</v>
      </c>
      <c r="F13" s="473">
        <v>17.0</v>
      </c>
      <c r="G13" s="474" t="s">
        <v>68</v>
      </c>
      <c r="H13" s="383"/>
      <c r="I13" s="13"/>
    </row>
    <row r="14">
      <c r="A14" s="471" t="s">
        <v>317</v>
      </c>
      <c r="B14" s="472">
        <v>4.0</v>
      </c>
      <c r="C14" s="473" t="s">
        <v>521</v>
      </c>
      <c r="D14" s="472" t="s">
        <v>452</v>
      </c>
      <c r="E14" s="473">
        <v>8.0</v>
      </c>
      <c r="F14" s="473">
        <v>7.0</v>
      </c>
      <c r="G14" s="474" t="s">
        <v>66</v>
      </c>
      <c r="H14" s="383"/>
      <c r="I14" s="13"/>
    </row>
    <row r="15">
      <c r="A15" s="430" t="s">
        <v>505</v>
      </c>
      <c r="B15" s="42">
        <v>10.0</v>
      </c>
      <c r="C15" s="329" t="s">
        <v>574</v>
      </c>
      <c r="D15" s="42" t="s">
        <v>524</v>
      </c>
      <c r="E15" s="431">
        <v>5.0</v>
      </c>
      <c r="F15" s="431">
        <v>9.0</v>
      </c>
      <c r="G15" s="432" t="s">
        <v>66</v>
      </c>
      <c r="H15" s="383"/>
      <c r="I15" s="349" t="s">
        <v>66</v>
      </c>
    </row>
    <row r="16">
      <c r="A16" s="346" t="s">
        <v>34</v>
      </c>
      <c r="B16" s="349">
        <v>11.0</v>
      </c>
      <c r="C16" s="348" t="s">
        <v>488</v>
      </c>
      <c r="D16" s="349" t="s">
        <v>452</v>
      </c>
      <c r="E16" s="348">
        <v>3.0</v>
      </c>
      <c r="F16" s="348">
        <v>5.0</v>
      </c>
      <c r="G16" s="350" t="s">
        <v>68</v>
      </c>
      <c r="H16" s="383"/>
      <c r="I16" s="349" t="s">
        <v>68</v>
      </c>
    </row>
    <row r="17">
      <c r="A17" s="430" t="s">
        <v>39</v>
      </c>
      <c r="B17" s="42">
        <v>14.0</v>
      </c>
      <c r="C17" s="431" t="s">
        <v>487</v>
      </c>
      <c r="D17" s="42" t="s">
        <v>524</v>
      </c>
      <c r="E17" s="431">
        <v>3.0</v>
      </c>
      <c r="F17" s="431">
        <v>7.0</v>
      </c>
      <c r="G17" s="432" t="s">
        <v>68</v>
      </c>
      <c r="H17" s="383"/>
      <c r="I17" s="349" t="s">
        <v>68</v>
      </c>
    </row>
    <row r="18">
      <c r="A18" s="430" t="s">
        <v>39</v>
      </c>
      <c r="B18" s="42">
        <v>17.0</v>
      </c>
      <c r="C18" s="431" t="s">
        <v>238</v>
      </c>
      <c r="D18" s="42" t="s">
        <v>452</v>
      </c>
      <c r="E18" s="431">
        <v>3.0</v>
      </c>
      <c r="F18" s="431">
        <v>4.0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21.0</v>
      </c>
      <c r="C19" s="431" t="s">
        <v>360</v>
      </c>
      <c r="D19" s="42" t="s">
        <v>524</v>
      </c>
      <c r="E19" s="431">
        <v>1.0</v>
      </c>
      <c r="F19" s="431">
        <v>9.0</v>
      </c>
      <c r="G19" s="432" t="s">
        <v>68</v>
      </c>
      <c r="H19" s="383"/>
      <c r="I19" s="349" t="s">
        <v>68</v>
      </c>
    </row>
    <row r="20">
      <c r="A20" s="430" t="s">
        <v>39</v>
      </c>
      <c r="B20" s="42">
        <v>28.0</v>
      </c>
      <c r="C20" s="431" t="s">
        <v>575</v>
      </c>
      <c r="D20" s="42" t="s">
        <v>524</v>
      </c>
      <c r="E20" s="431">
        <v>4.0</v>
      </c>
      <c r="F20" s="431">
        <v>8.0</v>
      </c>
      <c r="G20" s="432" t="s">
        <v>68</v>
      </c>
      <c r="H20" s="383"/>
      <c r="I20" s="349" t="s">
        <v>68</v>
      </c>
    </row>
    <row r="21">
      <c r="A21" s="430" t="s">
        <v>43</v>
      </c>
      <c r="B21" s="42">
        <v>4.0</v>
      </c>
      <c r="C21" s="431" t="s">
        <v>332</v>
      </c>
      <c r="D21" s="42" t="s">
        <v>524</v>
      </c>
      <c r="E21" s="431">
        <v>7.0</v>
      </c>
      <c r="F21" s="431">
        <v>5.0</v>
      </c>
      <c r="G21" s="432" t="s">
        <v>66</v>
      </c>
      <c r="H21" s="383"/>
      <c r="I21" s="349" t="s">
        <v>66</v>
      </c>
    </row>
    <row r="22">
      <c r="A22" s="430" t="s">
        <v>43</v>
      </c>
      <c r="B22" s="440">
        <v>5.0</v>
      </c>
      <c r="C22" s="329" t="s">
        <v>540</v>
      </c>
      <c r="D22" s="42" t="s">
        <v>452</v>
      </c>
      <c r="E22" s="431">
        <v>2.0</v>
      </c>
      <c r="F22" s="431">
        <v>12.0</v>
      </c>
      <c r="G22" s="432" t="s">
        <v>68</v>
      </c>
      <c r="H22" s="383"/>
      <c r="I22" s="349" t="s">
        <v>68</v>
      </c>
    </row>
    <row r="23">
      <c r="A23" s="430" t="s">
        <v>43</v>
      </c>
      <c r="B23" s="440">
        <v>11.0</v>
      </c>
      <c r="C23" s="431" t="s">
        <v>287</v>
      </c>
      <c r="D23" s="42" t="s">
        <v>452</v>
      </c>
      <c r="E23" s="431">
        <v>10.0</v>
      </c>
      <c r="F23" s="431">
        <v>3.0</v>
      </c>
      <c r="G23" s="432" t="s">
        <v>66</v>
      </c>
      <c r="H23" s="383"/>
      <c r="I23" s="349" t="s">
        <v>66</v>
      </c>
    </row>
    <row r="24">
      <c r="A24" s="430" t="s">
        <v>43</v>
      </c>
      <c r="B24" s="440">
        <v>15.0</v>
      </c>
      <c r="C24" s="431" t="s">
        <v>511</v>
      </c>
      <c r="D24" s="42" t="s">
        <v>452</v>
      </c>
      <c r="E24" s="431">
        <v>10.0</v>
      </c>
      <c r="F24" s="431">
        <v>4.0</v>
      </c>
      <c r="G24" s="432" t="s">
        <v>66</v>
      </c>
      <c r="H24" s="383"/>
      <c r="I24" s="349" t="s">
        <v>66</v>
      </c>
    </row>
    <row r="25">
      <c r="A25" s="346" t="s">
        <v>43</v>
      </c>
      <c r="B25" s="402">
        <v>18.0</v>
      </c>
      <c r="C25" s="348" t="s">
        <v>576</v>
      </c>
      <c r="D25" s="349" t="s">
        <v>452</v>
      </c>
      <c r="E25" s="348">
        <v>9.0</v>
      </c>
      <c r="F25" s="348">
        <v>7.0</v>
      </c>
      <c r="G25" s="350" t="s">
        <v>66</v>
      </c>
      <c r="H25" s="383"/>
      <c r="I25" s="349" t="s">
        <v>66</v>
      </c>
    </row>
    <row r="26">
      <c r="A26" s="346" t="s">
        <v>43</v>
      </c>
      <c r="B26" s="402">
        <v>19.0</v>
      </c>
      <c r="C26" s="348" t="s">
        <v>534</v>
      </c>
      <c r="D26" s="349" t="s">
        <v>452</v>
      </c>
      <c r="E26" s="348">
        <v>3.0</v>
      </c>
      <c r="F26" s="348">
        <v>13.0</v>
      </c>
      <c r="G26" s="350" t="s">
        <v>68</v>
      </c>
      <c r="H26" s="383"/>
      <c r="I26" s="349" t="s">
        <v>68</v>
      </c>
    </row>
    <row r="27">
      <c r="A27" s="389" t="s">
        <v>43</v>
      </c>
      <c r="B27" s="408">
        <v>25.0</v>
      </c>
      <c r="C27" s="362" t="s">
        <v>326</v>
      </c>
      <c r="D27" s="361" t="s">
        <v>524</v>
      </c>
      <c r="E27" s="362">
        <v>2.0</v>
      </c>
      <c r="F27" s="362">
        <v>4.0</v>
      </c>
      <c r="G27" s="363" t="s">
        <v>68</v>
      </c>
      <c r="H27" s="383"/>
      <c r="I27" s="349" t="s">
        <v>68</v>
      </c>
    </row>
    <row r="28">
      <c r="A28" s="477"/>
      <c r="B28" s="478"/>
      <c r="C28" s="479"/>
      <c r="D28" s="480"/>
      <c r="E28" s="479"/>
      <c r="F28" s="479"/>
      <c r="G28" s="481"/>
      <c r="H28" s="381"/>
      <c r="I28" s="429"/>
    </row>
    <row r="29">
      <c r="A29" s="356" t="s">
        <v>577</v>
      </c>
      <c r="B29" s="11"/>
      <c r="C29" s="11"/>
      <c r="D29" s="11"/>
      <c r="E29" s="11"/>
      <c r="F29" s="11"/>
      <c r="G29" s="12"/>
      <c r="H29" s="381"/>
      <c r="I29" s="429"/>
    </row>
    <row r="30">
      <c r="A30" s="476" t="s">
        <v>59</v>
      </c>
      <c r="B30" s="419">
        <v>4.0</v>
      </c>
      <c r="C30" s="274" t="s">
        <v>234</v>
      </c>
      <c r="D30" s="393" t="s">
        <v>474</v>
      </c>
      <c r="E30" s="274">
        <v>1.0</v>
      </c>
      <c r="F30" s="274">
        <v>7.0</v>
      </c>
      <c r="G30" s="394" t="s">
        <v>68</v>
      </c>
      <c r="H30" s="475"/>
      <c r="I30" s="349" t="s">
        <v>68</v>
      </c>
    </row>
    <row r="31">
      <c r="A31" s="318" t="s">
        <v>281</v>
      </c>
      <c r="B31" s="61"/>
      <c r="C31" s="61"/>
      <c r="D31" s="319" t="s">
        <v>282</v>
      </c>
      <c r="E31" s="320">
        <f t="shared" ref="E31:F31" si="1">SUM(E7:E30)</f>
        <v>93</v>
      </c>
      <c r="F31" s="320">
        <f t="shared" si="1"/>
        <v>157</v>
      </c>
      <c r="G31" s="321"/>
      <c r="H31" s="381"/>
      <c r="I31" s="429"/>
    </row>
  </sheetData>
  <mergeCells count="3">
    <mergeCell ref="A5:G6"/>
    <mergeCell ref="A29:G29"/>
    <mergeCell ref="A31:C31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COUNTIF(G5:G30,"W")&amp;"-"&amp;COUNTIF(G5:G30,"L")&amp;"-"&amp;COUNTIF(G5:G30,"T")&amp;"-"&amp;COUNTIF(G5:G30,"OTL")</f>
        <v>6-14-0-0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COUNTIF(I5:I30,"W")&amp;"-"&amp;COUNTIF(I5:I30,"L")&amp;"-"&amp;COUNTIF(I5:I30,"T")&amp;"-"&amp;COUNTIF(I5:I30,"OTL")</f>
        <v>5-13-0-0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578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23.0</v>
      </c>
      <c r="C8" s="469" t="s">
        <v>336</v>
      </c>
      <c r="D8" s="468" t="s">
        <v>524</v>
      </c>
      <c r="E8" s="469">
        <v>6.0</v>
      </c>
      <c r="F8" s="469">
        <v>8.0</v>
      </c>
      <c r="G8" s="470" t="s">
        <v>68</v>
      </c>
      <c r="H8" s="383"/>
      <c r="I8" s="13"/>
    </row>
    <row r="9">
      <c r="A9" s="430" t="s">
        <v>25</v>
      </c>
      <c r="B9" s="42">
        <v>6.0</v>
      </c>
      <c r="C9" s="431" t="s">
        <v>551</v>
      </c>
      <c r="D9" s="42" t="s">
        <v>452</v>
      </c>
      <c r="E9" s="431">
        <v>2.0</v>
      </c>
      <c r="F9" s="431">
        <v>3.0</v>
      </c>
      <c r="G9" s="432" t="s">
        <v>68</v>
      </c>
      <c r="H9" s="381"/>
      <c r="I9" s="380" t="s">
        <v>68</v>
      </c>
    </row>
    <row r="10">
      <c r="A10" s="430" t="s">
        <v>25</v>
      </c>
      <c r="B10" s="42">
        <v>8.0</v>
      </c>
      <c r="C10" s="431" t="s">
        <v>339</v>
      </c>
      <c r="D10" s="42" t="s">
        <v>524</v>
      </c>
      <c r="E10" s="431">
        <v>7.0</v>
      </c>
      <c r="F10" s="431">
        <v>5.0</v>
      </c>
      <c r="G10" s="432" t="s">
        <v>66</v>
      </c>
      <c r="H10" s="383"/>
      <c r="I10" s="349" t="s">
        <v>66</v>
      </c>
    </row>
    <row r="11">
      <c r="A11" s="346" t="s">
        <v>25</v>
      </c>
      <c r="B11" s="349">
        <v>13.0</v>
      </c>
      <c r="C11" s="348" t="s">
        <v>478</v>
      </c>
      <c r="D11" s="349" t="s">
        <v>524</v>
      </c>
      <c r="E11" s="348">
        <v>5.0</v>
      </c>
      <c r="F11" s="348">
        <v>7.0</v>
      </c>
      <c r="G11" s="350" t="s">
        <v>68</v>
      </c>
      <c r="H11" s="383"/>
      <c r="I11" s="349" t="s">
        <v>68</v>
      </c>
    </row>
    <row r="12">
      <c r="A12" s="346" t="s">
        <v>25</v>
      </c>
      <c r="B12" s="349">
        <v>14.0</v>
      </c>
      <c r="C12" s="348" t="s">
        <v>332</v>
      </c>
      <c r="D12" s="349" t="s">
        <v>524</v>
      </c>
      <c r="E12" s="348">
        <v>6.0</v>
      </c>
      <c r="F12" s="348">
        <v>7.0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22.0</v>
      </c>
      <c r="C13" s="208" t="s">
        <v>572</v>
      </c>
      <c r="D13" s="349" t="s">
        <v>452</v>
      </c>
      <c r="E13" s="348">
        <v>3.0</v>
      </c>
      <c r="F13" s="348">
        <v>4.0</v>
      </c>
      <c r="G13" s="350" t="s">
        <v>68</v>
      </c>
      <c r="H13" s="383"/>
      <c r="I13" s="349" t="s">
        <v>68</v>
      </c>
    </row>
    <row r="14">
      <c r="A14" s="346" t="s">
        <v>416</v>
      </c>
      <c r="B14" s="349">
        <v>28.0</v>
      </c>
      <c r="C14" s="348" t="s">
        <v>336</v>
      </c>
      <c r="D14" s="349" t="s">
        <v>524</v>
      </c>
      <c r="E14" s="348">
        <v>3.0</v>
      </c>
      <c r="F14" s="348">
        <v>6.0</v>
      </c>
      <c r="G14" s="350" t="s">
        <v>66</v>
      </c>
      <c r="H14" s="383"/>
      <c r="I14" s="349" t="s">
        <v>66</v>
      </c>
    </row>
    <row r="15">
      <c r="A15" s="430" t="s">
        <v>34</v>
      </c>
      <c r="B15" s="42">
        <v>1.0</v>
      </c>
      <c r="C15" s="431" t="s">
        <v>511</v>
      </c>
      <c r="D15" s="42" t="s">
        <v>452</v>
      </c>
      <c r="E15" s="431">
        <v>7.0</v>
      </c>
      <c r="F15" s="431">
        <v>14.0</v>
      </c>
      <c r="G15" s="432" t="s">
        <v>68</v>
      </c>
      <c r="H15" s="383"/>
      <c r="I15" s="349" t="s">
        <v>68</v>
      </c>
    </row>
    <row r="16">
      <c r="A16" s="346" t="s">
        <v>34</v>
      </c>
      <c r="B16" s="349">
        <v>8.0</v>
      </c>
      <c r="C16" s="348" t="s">
        <v>506</v>
      </c>
      <c r="D16" s="349" t="s">
        <v>524</v>
      </c>
      <c r="E16" s="348">
        <v>5.0</v>
      </c>
      <c r="F16" s="348">
        <v>7.0</v>
      </c>
      <c r="G16" s="350" t="s">
        <v>68</v>
      </c>
      <c r="H16" s="383"/>
      <c r="I16" s="349" t="s">
        <v>68</v>
      </c>
    </row>
    <row r="17">
      <c r="A17" s="430" t="s">
        <v>34</v>
      </c>
      <c r="B17" s="42">
        <v>20.0</v>
      </c>
      <c r="C17" s="431" t="s">
        <v>503</v>
      </c>
      <c r="D17" s="42" t="s">
        <v>452</v>
      </c>
      <c r="E17" s="431">
        <v>5.0</v>
      </c>
      <c r="F17" s="431">
        <v>1.0</v>
      </c>
      <c r="G17" s="432" t="s">
        <v>66</v>
      </c>
      <c r="H17" s="383"/>
      <c r="I17" s="349" t="s">
        <v>66</v>
      </c>
    </row>
    <row r="18">
      <c r="A18" s="471" t="s">
        <v>272</v>
      </c>
      <c r="B18" s="472">
        <v>5.0</v>
      </c>
      <c r="C18" s="473" t="s">
        <v>567</v>
      </c>
      <c r="D18" s="472" t="s">
        <v>452</v>
      </c>
      <c r="E18" s="473">
        <v>8.0</v>
      </c>
      <c r="F18" s="473">
        <v>4.0</v>
      </c>
      <c r="G18" s="474" t="s">
        <v>66</v>
      </c>
      <c r="H18" s="383"/>
      <c r="I18" s="13"/>
    </row>
    <row r="19">
      <c r="A19" s="430" t="s">
        <v>39</v>
      </c>
      <c r="B19" s="42">
        <v>9.0</v>
      </c>
      <c r="C19" s="431" t="s">
        <v>488</v>
      </c>
      <c r="D19" s="42" t="s">
        <v>452</v>
      </c>
      <c r="E19" s="431">
        <v>4.0</v>
      </c>
      <c r="F19" s="431">
        <v>14.0</v>
      </c>
      <c r="G19" s="432" t="s">
        <v>68</v>
      </c>
      <c r="H19" s="383"/>
      <c r="I19" s="349" t="s">
        <v>68</v>
      </c>
    </row>
    <row r="20">
      <c r="A20" s="430" t="s">
        <v>39</v>
      </c>
      <c r="B20" s="42">
        <v>10.0</v>
      </c>
      <c r="C20" s="431" t="s">
        <v>528</v>
      </c>
      <c r="D20" s="42" t="s">
        <v>524</v>
      </c>
      <c r="E20" s="431">
        <v>1.0</v>
      </c>
      <c r="F20" s="431">
        <v>9.0</v>
      </c>
      <c r="G20" s="432" t="s">
        <v>68</v>
      </c>
      <c r="H20" s="383"/>
      <c r="I20" s="349" t="s">
        <v>68</v>
      </c>
    </row>
    <row r="21">
      <c r="A21" s="430" t="s">
        <v>39</v>
      </c>
      <c r="B21" s="42">
        <v>16.0</v>
      </c>
      <c r="C21" s="431" t="s">
        <v>356</v>
      </c>
      <c r="D21" s="42" t="s">
        <v>452</v>
      </c>
      <c r="E21" s="431">
        <v>3.0</v>
      </c>
      <c r="F21" s="431">
        <v>19.0</v>
      </c>
      <c r="G21" s="432" t="s">
        <v>68</v>
      </c>
      <c r="H21" s="383"/>
      <c r="I21" s="349" t="s">
        <v>68</v>
      </c>
    </row>
    <row r="22">
      <c r="A22" s="430" t="s">
        <v>39</v>
      </c>
      <c r="B22" s="440">
        <v>24.0</v>
      </c>
      <c r="C22" s="431" t="s">
        <v>229</v>
      </c>
      <c r="D22" s="42" t="s">
        <v>452</v>
      </c>
      <c r="E22" s="431">
        <v>8.0</v>
      </c>
      <c r="F22" s="431">
        <v>1.0</v>
      </c>
      <c r="G22" s="432" t="s">
        <v>66</v>
      </c>
      <c r="H22" s="383"/>
      <c r="I22" s="349" t="s">
        <v>66</v>
      </c>
    </row>
    <row r="23">
      <c r="A23" s="430" t="s">
        <v>39</v>
      </c>
      <c r="B23" s="440">
        <v>31.0</v>
      </c>
      <c r="C23" s="431" t="s">
        <v>512</v>
      </c>
      <c r="D23" s="42" t="s">
        <v>524</v>
      </c>
      <c r="E23" s="431">
        <v>6.0</v>
      </c>
      <c r="F23" s="431">
        <v>7.0</v>
      </c>
      <c r="G23" s="432" t="s">
        <v>68</v>
      </c>
      <c r="H23" s="383"/>
      <c r="I23" s="349" t="s">
        <v>68</v>
      </c>
    </row>
    <row r="24">
      <c r="A24" s="430" t="s">
        <v>43</v>
      </c>
      <c r="B24" s="440">
        <v>9.0</v>
      </c>
      <c r="C24" s="431" t="s">
        <v>238</v>
      </c>
      <c r="D24" s="42" t="s">
        <v>452</v>
      </c>
      <c r="E24" s="431">
        <v>1.0</v>
      </c>
      <c r="F24" s="431">
        <v>8.0</v>
      </c>
      <c r="G24" s="432" t="s">
        <v>68</v>
      </c>
      <c r="H24" s="383"/>
      <c r="I24" s="349" t="s">
        <v>68</v>
      </c>
    </row>
    <row r="25">
      <c r="A25" s="346" t="s">
        <v>43</v>
      </c>
      <c r="B25" s="402">
        <v>17.0</v>
      </c>
      <c r="C25" s="348" t="s">
        <v>299</v>
      </c>
      <c r="D25" s="349" t="s">
        <v>452</v>
      </c>
      <c r="E25" s="348">
        <v>7.0</v>
      </c>
      <c r="F25" s="348">
        <v>5.0</v>
      </c>
      <c r="G25" s="350" t="s">
        <v>66</v>
      </c>
      <c r="H25" s="383"/>
      <c r="I25" s="349" t="s">
        <v>66</v>
      </c>
    </row>
    <row r="26">
      <c r="A26" s="346" t="s">
        <v>43</v>
      </c>
      <c r="B26" s="402">
        <v>22.0</v>
      </c>
      <c r="C26" s="348" t="s">
        <v>579</v>
      </c>
      <c r="D26" s="349" t="s">
        <v>524</v>
      </c>
      <c r="E26" s="348">
        <v>3.0</v>
      </c>
      <c r="F26" s="348">
        <v>4.0</v>
      </c>
      <c r="G26" s="350" t="s">
        <v>68</v>
      </c>
      <c r="H26" s="383"/>
      <c r="I26" s="349" t="s">
        <v>68</v>
      </c>
    </row>
    <row r="27">
      <c r="A27" s="389" t="s">
        <v>59</v>
      </c>
      <c r="B27" s="408">
        <v>2.0</v>
      </c>
      <c r="C27" s="362" t="s">
        <v>359</v>
      </c>
      <c r="D27" s="361" t="s">
        <v>524</v>
      </c>
      <c r="E27" s="362">
        <v>2.0</v>
      </c>
      <c r="F27" s="362">
        <v>12.0</v>
      </c>
      <c r="G27" s="363" t="s">
        <v>68</v>
      </c>
      <c r="H27" s="383"/>
      <c r="I27" s="349" t="s">
        <v>68</v>
      </c>
    </row>
    <row r="28">
      <c r="A28" s="318" t="s">
        <v>281</v>
      </c>
      <c r="B28" s="61"/>
      <c r="C28" s="61"/>
      <c r="D28" s="319" t="s">
        <v>282</v>
      </c>
      <c r="E28" s="320">
        <f t="shared" ref="E28:F28" si="1">SUM(E5:E27)</f>
        <v>92</v>
      </c>
      <c r="F28" s="320">
        <f t="shared" si="1"/>
        <v>145</v>
      </c>
      <c r="G28" s="321"/>
      <c r="H28" s="381"/>
      <c r="I28" s="429"/>
    </row>
  </sheetData>
  <mergeCells count="2">
    <mergeCell ref="A5:G6"/>
    <mergeCell ref="A28:C28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COUNTIF(G5:G31,"W")&amp;"-"&amp;COUNTIF(G5:G31,"L")&amp;"-"&amp;COUNTIF(G5:G31,"T")&amp;"-"&amp;COUNTIF(G5:G31,"OTL")</f>
        <v>5-13-2-0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COUNTIF(I5:I31,"W")&amp;"-"&amp;COUNTIF(I5:I31,"L")&amp;"-"&amp;COUNTIF(I5:I31,"T")&amp;"-"&amp;COUNTIF(I5:I31,"OTL")</f>
        <v>4-12-2-0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580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21.0</v>
      </c>
      <c r="C8" s="469" t="s">
        <v>581</v>
      </c>
      <c r="D8" s="468" t="s">
        <v>452</v>
      </c>
      <c r="E8" s="469">
        <v>0.0</v>
      </c>
      <c r="F8" s="469">
        <v>16.0</v>
      </c>
      <c r="G8" s="470" t="s">
        <v>68</v>
      </c>
      <c r="H8" s="383"/>
      <c r="I8" s="13"/>
    </row>
    <row r="9">
      <c r="A9" s="430" t="s">
        <v>416</v>
      </c>
      <c r="B9" s="42">
        <v>2.0</v>
      </c>
      <c r="C9" s="431" t="s">
        <v>551</v>
      </c>
      <c r="D9" s="42" t="s">
        <v>452</v>
      </c>
      <c r="E9" s="431">
        <v>3.0</v>
      </c>
      <c r="F9" s="431">
        <v>6.0</v>
      </c>
      <c r="G9" s="432" t="s">
        <v>66</v>
      </c>
      <c r="H9" s="381"/>
      <c r="I9" s="380" t="s">
        <v>66</v>
      </c>
    </row>
    <row r="10">
      <c r="A10" s="430" t="s">
        <v>25</v>
      </c>
      <c r="B10" s="42">
        <v>3.0</v>
      </c>
      <c r="C10" s="431" t="s">
        <v>525</v>
      </c>
      <c r="D10" s="42" t="s">
        <v>524</v>
      </c>
      <c r="E10" s="431">
        <v>7.0</v>
      </c>
      <c r="F10" s="431">
        <v>5.0</v>
      </c>
      <c r="G10" s="432" t="s">
        <v>66</v>
      </c>
      <c r="H10" s="383"/>
      <c r="I10" s="349" t="s">
        <v>66</v>
      </c>
    </row>
    <row r="11">
      <c r="A11" s="346" t="s">
        <v>25</v>
      </c>
      <c r="B11" s="349">
        <v>8.0</v>
      </c>
      <c r="C11" s="348" t="s">
        <v>528</v>
      </c>
      <c r="D11" s="349" t="s">
        <v>524</v>
      </c>
      <c r="E11" s="348">
        <v>2.0</v>
      </c>
      <c r="F11" s="348">
        <v>12.0</v>
      </c>
      <c r="G11" s="350" t="s">
        <v>68</v>
      </c>
      <c r="H11" s="383"/>
      <c r="I11" s="349" t="s">
        <v>68</v>
      </c>
    </row>
    <row r="12">
      <c r="A12" s="346" t="s">
        <v>25</v>
      </c>
      <c r="B12" s="349">
        <v>15.0</v>
      </c>
      <c r="C12" s="348" t="s">
        <v>481</v>
      </c>
      <c r="D12" s="349" t="s">
        <v>524</v>
      </c>
      <c r="E12" s="348">
        <v>1.0</v>
      </c>
      <c r="F12" s="348">
        <v>8.0</v>
      </c>
      <c r="G12" s="350" t="s">
        <v>68</v>
      </c>
      <c r="H12" s="383"/>
      <c r="I12" s="349" t="s">
        <v>68</v>
      </c>
    </row>
    <row r="13">
      <c r="A13" s="346" t="s">
        <v>25</v>
      </c>
      <c r="B13" s="349">
        <v>23.0</v>
      </c>
      <c r="C13" s="348" t="s">
        <v>360</v>
      </c>
      <c r="D13" s="349" t="s">
        <v>524</v>
      </c>
      <c r="E13" s="348">
        <v>4.0</v>
      </c>
      <c r="F13" s="348">
        <v>4.0</v>
      </c>
      <c r="G13" s="350" t="s">
        <v>82</v>
      </c>
      <c r="H13" s="383"/>
      <c r="I13" s="349" t="s">
        <v>82</v>
      </c>
    </row>
    <row r="14">
      <c r="A14" s="346" t="s">
        <v>25</v>
      </c>
      <c r="B14" s="349">
        <v>25.0</v>
      </c>
      <c r="C14" s="348" t="s">
        <v>582</v>
      </c>
      <c r="D14" s="349" t="s">
        <v>524</v>
      </c>
      <c r="E14" s="348">
        <v>7.0</v>
      </c>
      <c r="F14" s="348">
        <v>9.0</v>
      </c>
      <c r="G14" s="350" t="s">
        <v>68</v>
      </c>
      <c r="H14" s="383"/>
      <c r="I14" s="349" t="s">
        <v>68</v>
      </c>
    </row>
    <row r="15">
      <c r="A15" s="430" t="s">
        <v>25</v>
      </c>
      <c r="B15" s="42">
        <v>29.0</v>
      </c>
      <c r="C15" s="431" t="s">
        <v>356</v>
      </c>
      <c r="D15" s="42" t="s">
        <v>452</v>
      </c>
      <c r="E15" s="431">
        <v>6.0</v>
      </c>
      <c r="F15" s="431">
        <v>6.0</v>
      </c>
      <c r="G15" s="432" t="s">
        <v>82</v>
      </c>
      <c r="H15" s="383"/>
      <c r="I15" s="349" t="s">
        <v>82</v>
      </c>
    </row>
    <row r="16">
      <c r="A16" s="346" t="s">
        <v>34</v>
      </c>
      <c r="B16" s="349">
        <v>20.0</v>
      </c>
      <c r="C16" s="208" t="s">
        <v>488</v>
      </c>
      <c r="D16" s="349" t="s">
        <v>452</v>
      </c>
      <c r="E16" s="348">
        <v>4.0</v>
      </c>
      <c r="F16" s="348">
        <v>8.0</v>
      </c>
      <c r="G16" s="350" t="s">
        <v>68</v>
      </c>
      <c r="H16" s="383"/>
      <c r="I16" s="349" t="s">
        <v>68</v>
      </c>
    </row>
    <row r="17">
      <c r="A17" s="430" t="s">
        <v>375</v>
      </c>
      <c r="B17" s="42">
        <v>11.0</v>
      </c>
      <c r="C17" s="431" t="s">
        <v>459</v>
      </c>
      <c r="D17" s="42" t="s">
        <v>524</v>
      </c>
      <c r="E17" s="431">
        <v>5.0</v>
      </c>
      <c r="F17" s="431">
        <v>6.0</v>
      </c>
      <c r="G17" s="432" t="s">
        <v>66</v>
      </c>
      <c r="H17" s="383"/>
      <c r="I17" s="349" t="s">
        <v>66</v>
      </c>
    </row>
    <row r="18">
      <c r="A18" s="430" t="s">
        <v>39</v>
      </c>
      <c r="B18" s="42">
        <v>16.0</v>
      </c>
      <c r="C18" s="431" t="s">
        <v>552</v>
      </c>
      <c r="D18" s="42" t="s">
        <v>452</v>
      </c>
      <c r="E18" s="431">
        <v>0.0</v>
      </c>
      <c r="F18" s="431">
        <v>15.0</v>
      </c>
      <c r="G18" s="432" t="s">
        <v>68</v>
      </c>
      <c r="H18" s="383"/>
      <c r="I18" s="349" t="s">
        <v>68</v>
      </c>
    </row>
    <row r="19">
      <c r="A19" s="430" t="s">
        <v>39</v>
      </c>
      <c r="B19" s="42">
        <v>20.0</v>
      </c>
      <c r="C19" s="329" t="s">
        <v>533</v>
      </c>
      <c r="D19" s="42" t="s">
        <v>524</v>
      </c>
      <c r="E19" s="431">
        <v>4.0</v>
      </c>
      <c r="F19" s="431">
        <v>10.0</v>
      </c>
      <c r="G19" s="432" t="s">
        <v>68</v>
      </c>
      <c r="H19" s="383"/>
      <c r="I19" s="349" t="s">
        <v>68</v>
      </c>
    </row>
    <row r="20">
      <c r="A20" s="430" t="s">
        <v>39</v>
      </c>
      <c r="B20" s="42">
        <v>21.0</v>
      </c>
      <c r="C20" s="329" t="s">
        <v>583</v>
      </c>
      <c r="D20" s="42" t="s">
        <v>452</v>
      </c>
      <c r="E20" s="431">
        <v>0.0</v>
      </c>
      <c r="F20" s="431">
        <v>11.0</v>
      </c>
      <c r="G20" s="432" t="s">
        <v>68</v>
      </c>
      <c r="H20" s="383"/>
      <c r="I20" s="349" t="s">
        <v>68</v>
      </c>
    </row>
    <row r="21">
      <c r="A21" s="430" t="s">
        <v>39</v>
      </c>
      <c r="B21" s="42">
        <v>25.0</v>
      </c>
      <c r="C21" s="431" t="s">
        <v>331</v>
      </c>
      <c r="D21" s="42" t="s">
        <v>524</v>
      </c>
      <c r="E21" s="431">
        <v>4.0</v>
      </c>
      <c r="F21" s="431">
        <v>6.0</v>
      </c>
      <c r="G21" s="432" t="s">
        <v>68</v>
      </c>
      <c r="H21" s="383"/>
      <c r="I21" s="349" t="s">
        <v>68</v>
      </c>
    </row>
    <row r="22">
      <c r="A22" s="430" t="s">
        <v>43</v>
      </c>
      <c r="B22" s="440">
        <v>7.0</v>
      </c>
      <c r="C22" s="431" t="s">
        <v>543</v>
      </c>
      <c r="D22" s="42" t="s">
        <v>452</v>
      </c>
      <c r="E22" s="431">
        <v>2.0</v>
      </c>
      <c r="F22" s="431">
        <v>9.0</v>
      </c>
      <c r="G22" s="432" t="s">
        <v>68</v>
      </c>
      <c r="H22" s="383"/>
      <c r="I22" s="349" t="s">
        <v>68</v>
      </c>
    </row>
    <row r="23">
      <c r="A23" s="430" t="s">
        <v>43</v>
      </c>
      <c r="B23" s="440">
        <v>10.0</v>
      </c>
      <c r="C23" s="431" t="s">
        <v>218</v>
      </c>
      <c r="D23" s="42" t="s">
        <v>452</v>
      </c>
      <c r="E23" s="431">
        <v>3.0</v>
      </c>
      <c r="F23" s="431">
        <v>5.0</v>
      </c>
      <c r="G23" s="432" t="s">
        <v>68</v>
      </c>
      <c r="H23" s="383"/>
      <c r="I23" s="349" t="s">
        <v>68</v>
      </c>
    </row>
    <row r="24">
      <c r="A24" s="430" t="s">
        <v>43</v>
      </c>
      <c r="B24" s="440">
        <v>15.0</v>
      </c>
      <c r="C24" s="329" t="s">
        <v>478</v>
      </c>
      <c r="D24" s="42" t="s">
        <v>524</v>
      </c>
      <c r="E24" s="431">
        <v>5.0</v>
      </c>
      <c r="F24" s="431">
        <v>1.0</v>
      </c>
      <c r="G24" s="432" t="s">
        <v>66</v>
      </c>
      <c r="H24" s="383"/>
      <c r="I24" s="349" t="s">
        <v>66</v>
      </c>
    </row>
    <row r="25">
      <c r="A25" s="346" t="s">
        <v>43</v>
      </c>
      <c r="B25" s="402">
        <v>21.0</v>
      </c>
      <c r="C25" s="348" t="s">
        <v>461</v>
      </c>
      <c r="D25" s="349" t="s">
        <v>452</v>
      </c>
      <c r="E25" s="348">
        <v>0.0</v>
      </c>
      <c r="F25" s="348">
        <v>9.0</v>
      </c>
      <c r="G25" s="350" t="s">
        <v>68</v>
      </c>
      <c r="H25" s="383"/>
      <c r="I25" s="349" t="s">
        <v>68</v>
      </c>
    </row>
    <row r="26">
      <c r="A26" s="471" t="s">
        <v>346</v>
      </c>
      <c r="B26" s="483">
        <v>24.0</v>
      </c>
      <c r="C26" s="473" t="s">
        <v>454</v>
      </c>
      <c r="D26" s="472" t="s">
        <v>452</v>
      </c>
      <c r="E26" s="473">
        <v>2.0</v>
      </c>
      <c r="F26" s="473">
        <v>1.0</v>
      </c>
      <c r="G26" s="474" t="s">
        <v>66</v>
      </c>
      <c r="H26" s="383"/>
      <c r="I26" s="13"/>
    </row>
    <row r="27">
      <c r="A27" s="389" t="s">
        <v>43</v>
      </c>
      <c r="B27" s="408">
        <v>28.0</v>
      </c>
      <c r="C27" s="362" t="s">
        <v>169</v>
      </c>
      <c r="D27" s="361" t="s">
        <v>452</v>
      </c>
      <c r="E27" s="362">
        <v>1.0</v>
      </c>
      <c r="F27" s="362">
        <v>5.0</v>
      </c>
      <c r="G27" s="363" t="s">
        <v>68</v>
      </c>
      <c r="H27" s="383"/>
      <c r="I27" s="349" t="s">
        <v>68</v>
      </c>
    </row>
    <row r="28">
      <c r="A28" s="318" t="s">
        <v>281</v>
      </c>
      <c r="B28" s="61"/>
      <c r="C28" s="61"/>
      <c r="D28" s="319" t="s">
        <v>282</v>
      </c>
      <c r="E28" s="320">
        <f t="shared" ref="E28:F28" si="1">SUM(E11:E27)</f>
        <v>50</v>
      </c>
      <c r="F28" s="320">
        <f t="shared" si="1"/>
        <v>125</v>
      </c>
      <c r="G28" s="321"/>
      <c r="H28" s="381"/>
      <c r="I28" s="429"/>
    </row>
  </sheetData>
  <mergeCells count="2">
    <mergeCell ref="A5:G6"/>
    <mergeCell ref="A28:C28"/>
  </mergeCell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47"/>
      <c r="B1" s="248"/>
      <c r="C1" s="249" t="s">
        <v>0</v>
      </c>
      <c r="D1" s="3" t="str">
        <f>COUNTIF(G5:G33,"W")&amp;"-"&amp;COUNTIF(G5:G33,"L")&amp;"-"&amp;COUNTIF(G5:G33,"T")&amp;"-"&amp;COUNTIF(G5:G33,"OTL")</f>
        <v>10-13-2-0</v>
      </c>
      <c r="E1" s="250"/>
      <c r="F1" s="250"/>
      <c r="G1" s="251"/>
      <c r="H1" s="381"/>
      <c r="I1" s="428"/>
    </row>
    <row r="2">
      <c r="A2" s="253"/>
      <c r="B2" s="254"/>
      <c r="C2" s="200" t="s">
        <v>1</v>
      </c>
      <c r="D2" s="8" t="str">
        <f>COUNTIF(I5:I33,"W")&amp;"-"&amp;COUNTIF(I5:I33,"L")&amp;"-"&amp;COUNTIF(I5:I33,"T")&amp;"-"&amp;COUNTIF(I5:I33,"OTL")</f>
        <v>6-10-2-0</v>
      </c>
      <c r="E2" s="255"/>
      <c r="F2" s="255"/>
      <c r="G2" s="256"/>
      <c r="H2" s="381"/>
      <c r="I2" s="429"/>
    </row>
    <row r="3">
      <c r="A3" s="257"/>
      <c r="B3" s="258"/>
      <c r="C3" s="259"/>
      <c r="D3" s="260" t="s">
        <v>2</v>
      </c>
      <c r="E3" s="261"/>
      <c r="F3" s="261"/>
      <c r="G3" s="262"/>
      <c r="H3" s="381"/>
      <c r="I3" s="429"/>
    </row>
    <row r="4">
      <c r="A4" s="263"/>
      <c r="B4" s="264"/>
      <c r="C4" s="265"/>
      <c r="D4" s="266"/>
      <c r="E4" s="267"/>
      <c r="F4" s="267"/>
      <c r="G4" s="268"/>
      <c r="H4" s="381"/>
      <c r="I4" s="380" t="s">
        <v>4</v>
      </c>
    </row>
    <row r="5">
      <c r="A5" s="332" t="s">
        <v>584</v>
      </c>
      <c r="B5" s="2"/>
      <c r="C5" s="2"/>
      <c r="D5" s="2"/>
      <c r="E5" s="2"/>
      <c r="F5" s="2"/>
      <c r="G5" s="4"/>
      <c r="H5" s="382"/>
      <c r="I5" s="429"/>
    </row>
    <row r="6">
      <c r="A6" s="272"/>
      <c r="B6" s="11"/>
      <c r="C6" s="11"/>
      <c r="D6" s="11"/>
      <c r="E6" s="11"/>
      <c r="F6" s="11"/>
      <c r="G6" s="12"/>
      <c r="H6" s="382"/>
      <c r="I6" s="429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381"/>
      <c r="I7" s="429"/>
    </row>
    <row r="8">
      <c r="A8" s="467" t="s">
        <v>263</v>
      </c>
      <c r="B8" s="468">
        <v>20.0</v>
      </c>
      <c r="C8" s="469" t="s">
        <v>481</v>
      </c>
      <c r="D8" s="468" t="s">
        <v>524</v>
      </c>
      <c r="E8" s="469">
        <v>5.0</v>
      </c>
      <c r="F8" s="469">
        <v>2.0</v>
      </c>
      <c r="G8" s="470" t="s">
        <v>66</v>
      </c>
      <c r="H8" s="383"/>
      <c r="I8" s="13"/>
    </row>
    <row r="9">
      <c r="A9" s="471" t="s">
        <v>263</v>
      </c>
      <c r="B9" s="472">
        <v>22.0</v>
      </c>
      <c r="C9" s="473" t="s">
        <v>453</v>
      </c>
      <c r="D9" s="472" t="s">
        <v>524</v>
      </c>
      <c r="E9" s="473">
        <v>6.0</v>
      </c>
      <c r="F9" s="473">
        <v>0.0</v>
      </c>
      <c r="G9" s="474" t="s">
        <v>66</v>
      </c>
      <c r="H9" s="381"/>
      <c r="I9" s="429"/>
    </row>
    <row r="10">
      <c r="A10" s="471" t="s">
        <v>263</v>
      </c>
      <c r="B10" s="472">
        <v>25.0</v>
      </c>
      <c r="C10" s="473" t="s">
        <v>336</v>
      </c>
      <c r="D10" s="472" t="s">
        <v>524</v>
      </c>
      <c r="E10" s="473">
        <v>5.0</v>
      </c>
      <c r="F10" s="473">
        <v>2.0</v>
      </c>
      <c r="G10" s="474" t="s">
        <v>66</v>
      </c>
      <c r="H10" s="383"/>
      <c r="I10" s="13"/>
    </row>
    <row r="11">
      <c r="A11" s="346" t="s">
        <v>25</v>
      </c>
      <c r="B11" s="349">
        <v>1.0</v>
      </c>
      <c r="C11" s="348" t="s">
        <v>551</v>
      </c>
      <c r="D11" s="349" t="s">
        <v>452</v>
      </c>
      <c r="E11" s="348">
        <v>6.0</v>
      </c>
      <c r="F11" s="348">
        <v>2.0</v>
      </c>
      <c r="G11" s="350" t="s">
        <v>66</v>
      </c>
      <c r="H11" s="383"/>
      <c r="I11" s="349" t="s">
        <v>66</v>
      </c>
    </row>
    <row r="12">
      <c r="A12" s="471" t="s">
        <v>267</v>
      </c>
      <c r="B12" s="472">
        <v>4.0</v>
      </c>
      <c r="C12" s="473" t="s">
        <v>169</v>
      </c>
      <c r="D12" s="472" t="s">
        <v>452</v>
      </c>
      <c r="E12" s="473">
        <v>7.0</v>
      </c>
      <c r="F12" s="473">
        <v>5.0</v>
      </c>
      <c r="G12" s="474" t="s">
        <v>66</v>
      </c>
      <c r="H12" s="383"/>
      <c r="I12" s="13"/>
    </row>
    <row r="13">
      <c r="A13" s="471" t="s">
        <v>267</v>
      </c>
      <c r="B13" s="472">
        <v>5.0</v>
      </c>
      <c r="C13" s="473" t="s">
        <v>585</v>
      </c>
      <c r="D13" s="472" t="s">
        <v>452</v>
      </c>
      <c r="E13" s="473">
        <v>0.0</v>
      </c>
      <c r="F13" s="473">
        <v>14.0</v>
      </c>
      <c r="G13" s="474" t="s">
        <v>68</v>
      </c>
      <c r="H13" s="383"/>
      <c r="I13" s="13"/>
    </row>
    <row r="14">
      <c r="A14" s="346" t="s">
        <v>25</v>
      </c>
      <c r="B14" s="349">
        <v>10.0</v>
      </c>
      <c r="C14" s="348" t="s">
        <v>582</v>
      </c>
      <c r="D14" s="349" t="s">
        <v>524</v>
      </c>
      <c r="E14" s="348">
        <v>4.0</v>
      </c>
      <c r="F14" s="348">
        <v>7.0</v>
      </c>
      <c r="G14" s="350" t="s">
        <v>68</v>
      </c>
      <c r="H14" s="383"/>
      <c r="I14" s="349" t="s">
        <v>68</v>
      </c>
    </row>
    <row r="15">
      <c r="A15" s="430" t="s">
        <v>25</v>
      </c>
      <c r="B15" s="42">
        <v>15.0</v>
      </c>
      <c r="C15" s="431" t="s">
        <v>534</v>
      </c>
      <c r="D15" s="42" t="s">
        <v>452</v>
      </c>
      <c r="E15" s="431">
        <v>3.0</v>
      </c>
      <c r="F15" s="431">
        <v>3.0</v>
      </c>
      <c r="G15" s="432" t="s">
        <v>82</v>
      </c>
      <c r="H15" s="383"/>
      <c r="I15" s="349" t="s">
        <v>82</v>
      </c>
    </row>
    <row r="16">
      <c r="A16" s="346" t="s">
        <v>25</v>
      </c>
      <c r="B16" s="349">
        <v>18.0</v>
      </c>
      <c r="C16" s="348" t="s">
        <v>359</v>
      </c>
      <c r="D16" s="349" t="s">
        <v>524</v>
      </c>
      <c r="E16" s="348">
        <v>1.0</v>
      </c>
      <c r="F16" s="348">
        <v>2.0</v>
      </c>
      <c r="G16" s="350" t="s">
        <v>68</v>
      </c>
      <c r="H16" s="383"/>
      <c r="I16" s="349" t="s">
        <v>68</v>
      </c>
    </row>
    <row r="17">
      <c r="A17" s="430" t="s">
        <v>25</v>
      </c>
      <c r="B17" s="42">
        <v>26.0</v>
      </c>
      <c r="C17" s="431" t="s">
        <v>553</v>
      </c>
      <c r="D17" s="42" t="s">
        <v>524</v>
      </c>
      <c r="E17" s="431">
        <v>2.0</v>
      </c>
      <c r="F17" s="431">
        <v>8.0</v>
      </c>
      <c r="G17" s="432" t="s">
        <v>68</v>
      </c>
      <c r="H17" s="383"/>
      <c r="I17" s="349" t="s">
        <v>68</v>
      </c>
    </row>
    <row r="18">
      <c r="A18" s="430" t="s">
        <v>34</v>
      </c>
      <c r="B18" s="42">
        <v>8.0</v>
      </c>
      <c r="C18" s="329" t="s">
        <v>540</v>
      </c>
      <c r="D18" s="42" t="s">
        <v>452</v>
      </c>
      <c r="E18" s="431">
        <v>6.0</v>
      </c>
      <c r="F18" s="431">
        <v>8.0</v>
      </c>
      <c r="G18" s="432" t="s">
        <v>68</v>
      </c>
      <c r="H18" s="383"/>
      <c r="I18" s="349" t="s">
        <v>68</v>
      </c>
    </row>
    <row r="19">
      <c r="A19" s="430" t="s">
        <v>34</v>
      </c>
      <c r="B19" s="42">
        <v>9.0</v>
      </c>
      <c r="C19" s="329" t="s">
        <v>574</v>
      </c>
      <c r="D19" s="42" t="s">
        <v>524</v>
      </c>
      <c r="E19" s="431">
        <v>9.0</v>
      </c>
      <c r="F19" s="431">
        <v>4.0</v>
      </c>
      <c r="G19" s="432" t="s">
        <v>66</v>
      </c>
      <c r="H19" s="383"/>
      <c r="I19" s="349" t="s">
        <v>66</v>
      </c>
    </row>
    <row r="20">
      <c r="A20" s="430" t="s">
        <v>39</v>
      </c>
      <c r="B20" s="42">
        <v>7.0</v>
      </c>
      <c r="C20" s="431" t="s">
        <v>360</v>
      </c>
      <c r="D20" s="42" t="s">
        <v>524</v>
      </c>
      <c r="E20" s="431">
        <v>6.0</v>
      </c>
      <c r="F20" s="431">
        <v>5.0</v>
      </c>
      <c r="G20" s="432" t="s">
        <v>66</v>
      </c>
      <c r="H20" s="383"/>
      <c r="I20" s="349" t="s">
        <v>66</v>
      </c>
    </row>
    <row r="21">
      <c r="A21" s="430" t="s">
        <v>39</v>
      </c>
      <c r="B21" s="42">
        <v>11.0</v>
      </c>
      <c r="C21" s="431" t="s">
        <v>552</v>
      </c>
      <c r="D21" s="42" t="s">
        <v>452</v>
      </c>
      <c r="E21" s="431">
        <v>4.0</v>
      </c>
      <c r="F21" s="431">
        <v>10.0</v>
      </c>
      <c r="G21" s="432" t="s">
        <v>68</v>
      </c>
      <c r="H21" s="383"/>
      <c r="I21" s="349" t="s">
        <v>68</v>
      </c>
    </row>
    <row r="22">
      <c r="A22" s="430" t="s">
        <v>39</v>
      </c>
      <c r="B22" s="440">
        <v>12.0</v>
      </c>
      <c r="C22" s="431" t="s">
        <v>586</v>
      </c>
      <c r="D22" s="42" t="s">
        <v>524</v>
      </c>
      <c r="E22" s="431">
        <v>6.0</v>
      </c>
      <c r="F22" s="431">
        <v>1.0</v>
      </c>
      <c r="G22" s="432" t="s">
        <v>66</v>
      </c>
      <c r="H22" s="383"/>
      <c r="I22" s="349" t="s">
        <v>66</v>
      </c>
    </row>
    <row r="23">
      <c r="A23" s="430" t="s">
        <v>39</v>
      </c>
      <c r="B23" s="440">
        <v>20.0</v>
      </c>
      <c r="C23" s="431" t="s">
        <v>587</v>
      </c>
      <c r="D23" s="42" t="s">
        <v>452</v>
      </c>
      <c r="E23" s="431">
        <v>4.0</v>
      </c>
      <c r="F23" s="431">
        <v>7.0</v>
      </c>
      <c r="G23" s="432" t="s">
        <v>68</v>
      </c>
      <c r="H23" s="383"/>
      <c r="I23" s="349" t="s">
        <v>68</v>
      </c>
    </row>
    <row r="24">
      <c r="A24" s="430" t="s">
        <v>39</v>
      </c>
      <c r="B24" s="440">
        <v>27.0</v>
      </c>
      <c r="C24" s="431" t="s">
        <v>528</v>
      </c>
      <c r="D24" s="42" t="s">
        <v>524</v>
      </c>
      <c r="E24" s="431">
        <v>3.0</v>
      </c>
      <c r="F24" s="431">
        <v>3.0</v>
      </c>
      <c r="G24" s="432" t="s">
        <v>82</v>
      </c>
      <c r="H24" s="383"/>
      <c r="I24" s="349" t="s">
        <v>82</v>
      </c>
    </row>
    <row r="25">
      <c r="A25" s="346" t="s">
        <v>43</v>
      </c>
      <c r="B25" s="402">
        <v>4.0</v>
      </c>
      <c r="C25" s="348" t="s">
        <v>543</v>
      </c>
      <c r="D25" s="349" t="s">
        <v>452</v>
      </c>
      <c r="E25" s="348">
        <v>7.0</v>
      </c>
      <c r="F25" s="348">
        <v>1.0</v>
      </c>
      <c r="G25" s="350" t="s">
        <v>66</v>
      </c>
      <c r="H25" s="383"/>
      <c r="I25" s="349" t="s">
        <v>66</v>
      </c>
    </row>
    <row r="26">
      <c r="A26" s="471" t="s">
        <v>346</v>
      </c>
      <c r="B26" s="483">
        <v>6.0</v>
      </c>
      <c r="C26" s="473" t="s">
        <v>588</v>
      </c>
      <c r="D26" s="472" t="s">
        <v>452</v>
      </c>
      <c r="E26" s="473">
        <v>1.0</v>
      </c>
      <c r="F26" s="473">
        <v>6.0</v>
      </c>
      <c r="G26" s="474" t="s">
        <v>68</v>
      </c>
      <c r="H26" s="383"/>
      <c r="I26" s="13"/>
    </row>
    <row r="27">
      <c r="A27" s="346" t="s">
        <v>43</v>
      </c>
      <c r="B27" s="402">
        <v>8.0</v>
      </c>
      <c r="C27" s="348" t="s">
        <v>356</v>
      </c>
      <c r="D27" s="349" t="s">
        <v>452</v>
      </c>
      <c r="E27" s="348">
        <v>7.0</v>
      </c>
      <c r="F27" s="348">
        <v>0.0</v>
      </c>
      <c r="G27" s="350" t="s">
        <v>66</v>
      </c>
      <c r="H27" s="383"/>
      <c r="I27" s="349" t="s">
        <v>66</v>
      </c>
    </row>
    <row r="28">
      <c r="A28" s="346" t="s">
        <v>43</v>
      </c>
      <c r="B28" s="402">
        <v>12.0</v>
      </c>
      <c r="C28" s="208" t="s">
        <v>583</v>
      </c>
      <c r="D28" s="349" t="s">
        <v>452</v>
      </c>
      <c r="E28" s="348">
        <v>7.0</v>
      </c>
      <c r="F28" s="348">
        <v>12.0</v>
      </c>
      <c r="G28" s="350" t="s">
        <v>68</v>
      </c>
      <c r="H28" s="383"/>
      <c r="I28" s="349" t="s">
        <v>68</v>
      </c>
    </row>
    <row r="29">
      <c r="A29" s="346" t="s">
        <v>43</v>
      </c>
      <c r="B29" s="402">
        <v>16.0</v>
      </c>
      <c r="C29" s="348" t="s">
        <v>459</v>
      </c>
      <c r="D29" s="349" t="s">
        <v>524</v>
      </c>
      <c r="E29" s="348">
        <v>4.0</v>
      </c>
      <c r="F29" s="348">
        <v>5.0</v>
      </c>
      <c r="G29" s="350" t="s">
        <v>68</v>
      </c>
      <c r="H29" s="383"/>
      <c r="I29" s="349" t="s">
        <v>68</v>
      </c>
    </row>
    <row r="30">
      <c r="A30" s="471" t="s">
        <v>346</v>
      </c>
      <c r="B30" s="483">
        <v>17.0</v>
      </c>
      <c r="C30" s="473" t="s">
        <v>559</v>
      </c>
      <c r="D30" s="472" t="s">
        <v>452</v>
      </c>
      <c r="E30" s="473">
        <v>3.0</v>
      </c>
      <c r="F30" s="473">
        <v>16.0</v>
      </c>
      <c r="G30" s="474" t="s">
        <v>68</v>
      </c>
      <c r="H30" s="383"/>
      <c r="I30" s="13"/>
    </row>
    <row r="31">
      <c r="A31" s="346" t="s">
        <v>43</v>
      </c>
      <c r="B31" s="402">
        <v>24.0</v>
      </c>
      <c r="C31" s="208" t="s">
        <v>589</v>
      </c>
      <c r="D31" s="349" t="s">
        <v>524</v>
      </c>
      <c r="E31" s="348">
        <v>4.0</v>
      </c>
      <c r="F31" s="348">
        <v>9.0</v>
      </c>
      <c r="G31" s="350" t="s">
        <v>68</v>
      </c>
      <c r="H31" s="383"/>
      <c r="I31" s="349" t="s">
        <v>68</v>
      </c>
    </row>
    <row r="32">
      <c r="A32" s="389" t="s">
        <v>59</v>
      </c>
      <c r="B32" s="408">
        <v>1.0</v>
      </c>
      <c r="C32" s="362" t="s">
        <v>461</v>
      </c>
      <c r="D32" s="361" t="s">
        <v>452</v>
      </c>
      <c r="E32" s="362">
        <v>6.0</v>
      </c>
      <c r="F32" s="362">
        <v>7.0</v>
      </c>
      <c r="G32" s="363" t="s">
        <v>68</v>
      </c>
      <c r="H32" s="383"/>
      <c r="I32" s="349" t="s">
        <v>68</v>
      </c>
    </row>
    <row r="33">
      <c r="A33" s="318" t="s">
        <v>392</v>
      </c>
      <c r="B33" s="61"/>
      <c r="C33" s="61"/>
      <c r="D33" s="319" t="s">
        <v>282</v>
      </c>
      <c r="E33" s="320">
        <f t="shared" ref="E33:F33" si="1">SUM(E7:E32)</f>
        <v>116</v>
      </c>
      <c r="F33" s="320">
        <f t="shared" si="1"/>
        <v>139</v>
      </c>
      <c r="G33" s="321"/>
      <c r="H33" s="381"/>
      <c r="I33" s="429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153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4" t="s">
        <v>6</v>
      </c>
      <c r="C7" s="167" t="s">
        <v>7</v>
      </c>
      <c r="D7" s="167" t="s">
        <v>8</v>
      </c>
      <c r="E7" s="168" t="s">
        <v>9</v>
      </c>
      <c r="F7" s="5"/>
      <c r="G7" s="5"/>
    </row>
    <row r="8">
      <c r="A8" s="169" t="s">
        <v>10</v>
      </c>
      <c r="E8" s="9"/>
      <c r="F8" s="29"/>
      <c r="G8" s="29"/>
    </row>
    <row r="9">
      <c r="A9" s="170" t="s">
        <v>11</v>
      </c>
      <c r="E9" s="9"/>
      <c r="F9" s="29"/>
      <c r="G9" s="29"/>
    </row>
    <row r="10">
      <c r="A10" s="107"/>
      <c r="B10" s="100"/>
      <c r="C10" s="100"/>
      <c r="D10" s="100"/>
      <c r="E10" s="101"/>
      <c r="F10" s="29"/>
      <c r="G10" s="29"/>
    </row>
    <row r="11">
      <c r="A11" s="104" t="s">
        <v>12</v>
      </c>
      <c r="B11" s="171" t="s">
        <v>65</v>
      </c>
      <c r="C11" s="168">
        <v>5.0</v>
      </c>
      <c r="D11" s="168">
        <v>7.0</v>
      </c>
      <c r="E11" s="168" t="s">
        <v>68</v>
      </c>
      <c r="F11" s="29"/>
      <c r="G11" s="35" t="s">
        <v>68</v>
      </c>
    </row>
    <row r="12">
      <c r="A12" s="78">
        <v>25.0</v>
      </c>
      <c r="B12" s="172" t="s">
        <v>154</v>
      </c>
      <c r="E12" s="9"/>
      <c r="F12" s="29"/>
      <c r="G12" s="35"/>
    </row>
    <row r="13">
      <c r="A13" s="152" t="s">
        <v>71</v>
      </c>
      <c r="B13" s="57" t="s">
        <v>74</v>
      </c>
      <c r="C13" s="11"/>
      <c r="D13" s="11"/>
      <c r="E13" s="12"/>
      <c r="F13" s="153"/>
      <c r="G13" s="47"/>
    </row>
    <row r="14">
      <c r="A14" s="75" t="s">
        <v>16</v>
      </c>
      <c r="B14" s="82" t="s">
        <v>65</v>
      </c>
      <c r="C14" s="77">
        <v>1.0</v>
      </c>
      <c r="D14" s="77">
        <v>2.0</v>
      </c>
      <c r="E14" s="77" t="s">
        <v>68</v>
      </c>
      <c r="F14" s="29"/>
      <c r="G14" s="35" t="s">
        <v>68</v>
      </c>
    </row>
    <row r="15">
      <c r="A15" s="78">
        <v>2.0</v>
      </c>
      <c r="B15" s="96" t="s">
        <v>155</v>
      </c>
      <c r="E15" s="9"/>
      <c r="F15" s="29"/>
      <c r="G15" s="35"/>
    </row>
    <row r="16">
      <c r="A16" s="103"/>
      <c r="B16" s="131" t="s">
        <v>116</v>
      </c>
      <c r="C16" s="11"/>
      <c r="D16" s="11"/>
      <c r="E16" s="12"/>
      <c r="F16" s="29"/>
      <c r="G16" s="35"/>
    </row>
    <row r="17">
      <c r="A17" s="173" t="s">
        <v>16</v>
      </c>
      <c r="B17" s="174" t="s">
        <v>65</v>
      </c>
      <c r="C17" s="77">
        <v>2.0</v>
      </c>
      <c r="D17" s="77">
        <v>5.0</v>
      </c>
      <c r="E17" s="77" t="s">
        <v>68</v>
      </c>
      <c r="F17" s="29"/>
      <c r="G17" s="35" t="s">
        <v>68</v>
      </c>
    </row>
    <row r="18">
      <c r="A18" s="78">
        <v>17.0</v>
      </c>
      <c r="B18" s="96" t="s">
        <v>101</v>
      </c>
      <c r="E18" s="9"/>
      <c r="F18" s="42"/>
      <c r="G18" s="35"/>
    </row>
    <row r="19">
      <c r="A19" s="118" t="s">
        <v>71</v>
      </c>
      <c r="B19" s="57" t="s">
        <v>156</v>
      </c>
      <c r="C19" s="11"/>
      <c r="D19" s="11"/>
      <c r="E19" s="12"/>
      <c r="F19" s="46"/>
      <c r="G19" s="47"/>
    </row>
    <row r="20">
      <c r="A20" s="173" t="s">
        <v>16</v>
      </c>
      <c r="B20" s="175" t="str">
        <f>HYPERLINK("https://gamesheet.app/seasons/723/stats/games/126878/box-score?utm_source=post_game&amp;utm_medium=email&amp;utm_campaign=post_game_report&amp;utm_content=view_box_score", "Box Score")</f>
        <v>Box Score</v>
      </c>
      <c r="C20" s="77">
        <v>4.0</v>
      </c>
      <c r="D20" s="77">
        <v>5.0</v>
      </c>
      <c r="E20" s="77" t="s">
        <v>68</v>
      </c>
      <c r="F20" s="42"/>
      <c r="G20" s="35" t="s">
        <v>68</v>
      </c>
    </row>
    <row r="21">
      <c r="A21" s="176">
        <v>24.0</v>
      </c>
      <c r="B21" s="96" t="s">
        <v>106</v>
      </c>
      <c r="E21" s="9"/>
      <c r="F21" s="42"/>
      <c r="G21" s="35"/>
    </row>
    <row r="22">
      <c r="A22" s="118" t="s">
        <v>71</v>
      </c>
      <c r="B22" s="57" t="s">
        <v>156</v>
      </c>
      <c r="C22" s="11"/>
      <c r="D22" s="11"/>
      <c r="E22" s="12"/>
      <c r="F22" s="46"/>
      <c r="G22" s="47"/>
    </row>
    <row r="23">
      <c r="A23" s="173" t="s">
        <v>16</v>
      </c>
      <c r="B23" s="175" t="str">
        <f>HYPERLINK("https://gamesheet.app/seasons/723/stats/games/128233/box-score?utm_source=post_game&amp;utm_medium=email&amp;utm_campaign=post_game_report&amp;utm_content=view_box_score", "Box Score")</f>
        <v>Box Score</v>
      </c>
      <c r="C23" s="77">
        <v>4.0</v>
      </c>
      <c r="D23" s="77">
        <v>1.0</v>
      </c>
      <c r="E23" s="77" t="s">
        <v>66</v>
      </c>
      <c r="F23" s="42"/>
      <c r="G23" s="35" t="s">
        <v>66</v>
      </c>
    </row>
    <row r="24">
      <c r="A24" s="177">
        <v>29.0</v>
      </c>
      <c r="B24" s="96" t="s">
        <v>157</v>
      </c>
      <c r="E24" s="9"/>
      <c r="F24" s="42"/>
      <c r="G24" s="35"/>
    </row>
    <row r="25">
      <c r="A25" s="118" t="s">
        <v>71</v>
      </c>
      <c r="B25" s="57" t="s">
        <v>158</v>
      </c>
      <c r="C25" s="11"/>
      <c r="D25" s="11"/>
      <c r="E25" s="12"/>
      <c r="F25" s="46"/>
      <c r="G25" s="47"/>
    </row>
    <row r="26">
      <c r="A26" s="173" t="s">
        <v>25</v>
      </c>
      <c r="B26" s="174" t="s">
        <v>65</v>
      </c>
      <c r="C26" s="77">
        <v>6.0</v>
      </c>
      <c r="D26" s="77">
        <v>3.0</v>
      </c>
      <c r="E26" s="77" t="s">
        <v>66</v>
      </c>
      <c r="F26" s="42"/>
      <c r="G26" s="35" t="s">
        <v>66</v>
      </c>
    </row>
    <row r="27">
      <c r="A27" s="177">
        <v>7.0</v>
      </c>
      <c r="B27" s="158" t="s">
        <v>159</v>
      </c>
      <c r="E27" s="9"/>
      <c r="F27" s="42"/>
      <c r="G27" s="35"/>
    </row>
    <row r="28">
      <c r="A28" s="118" t="s">
        <v>71</v>
      </c>
      <c r="B28" s="57" t="s">
        <v>156</v>
      </c>
      <c r="C28" s="11"/>
      <c r="D28" s="11"/>
      <c r="E28" s="12"/>
      <c r="F28" s="46"/>
      <c r="G28" s="47"/>
    </row>
    <row r="29">
      <c r="A29" s="173" t="s">
        <v>25</v>
      </c>
      <c r="B29" s="175" t="str">
        <f>HYPERLINK("https://gamesheet.app/seasons/723/stats/games/137310/box-score?utm_source=post_game&amp;utm_medium=email&amp;utm_campaign=post_game_report&amp;utm_content=view_box_score", "Box Score")</f>
        <v>Box Score</v>
      </c>
      <c r="C29" s="77">
        <v>6.0</v>
      </c>
      <c r="D29" s="77">
        <v>3.0</v>
      </c>
      <c r="E29" s="77" t="s">
        <v>66</v>
      </c>
      <c r="F29" s="42"/>
      <c r="G29" s="35" t="s">
        <v>66</v>
      </c>
    </row>
    <row r="30">
      <c r="A30" s="177">
        <v>12.0</v>
      </c>
      <c r="B30" s="158" t="s">
        <v>160</v>
      </c>
      <c r="E30" s="9"/>
      <c r="F30" s="42"/>
      <c r="G30" s="35"/>
    </row>
    <row r="31">
      <c r="A31" s="118" t="s">
        <v>71</v>
      </c>
      <c r="B31" s="57" t="s">
        <v>156</v>
      </c>
      <c r="C31" s="11"/>
      <c r="D31" s="11"/>
      <c r="E31" s="12"/>
      <c r="F31" s="46"/>
      <c r="G31" s="47"/>
    </row>
    <row r="32">
      <c r="A32" s="173" t="s">
        <v>25</v>
      </c>
      <c r="B32" s="174" t="s">
        <v>65</v>
      </c>
      <c r="C32" s="77">
        <v>1.0</v>
      </c>
      <c r="D32" s="77">
        <v>3.0</v>
      </c>
      <c r="E32" s="77" t="s">
        <v>68</v>
      </c>
      <c r="F32" s="42"/>
      <c r="G32" s="35" t="s">
        <v>68</v>
      </c>
    </row>
    <row r="33">
      <c r="A33" s="177">
        <v>14.0</v>
      </c>
      <c r="B33" s="158" t="s">
        <v>161</v>
      </c>
      <c r="E33" s="9"/>
      <c r="F33" s="42"/>
      <c r="G33" s="35"/>
    </row>
    <row r="34">
      <c r="A34" s="118" t="s">
        <v>71</v>
      </c>
      <c r="B34" s="57" t="s">
        <v>51</v>
      </c>
      <c r="C34" s="11"/>
      <c r="D34" s="11"/>
      <c r="E34" s="12"/>
      <c r="F34" s="46"/>
      <c r="G34" s="47"/>
    </row>
    <row r="35">
      <c r="A35" s="123"/>
      <c r="E35" s="9"/>
      <c r="F35" s="42"/>
      <c r="G35" s="35"/>
    </row>
    <row r="36">
      <c r="A36" s="60" t="s">
        <v>32</v>
      </c>
      <c r="B36" s="61"/>
      <c r="C36" s="61"/>
      <c r="D36" s="61"/>
      <c r="E36" s="62"/>
      <c r="F36" s="42"/>
      <c r="G36" s="35"/>
    </row>
    <row r="37">
      <c r="A37" s="63" t="s">
        <v>33</v>
      </c>
      <c r="E37" s="9"/>
      <c r="F37" s="42"/>
      <c r="G37" s="35"/>
    </row>
    <row r="38">
      <c r="A38" s="64" t="s">
        <v>25</v>
      </c>
      <c r="B38" s="124" t="str">
        <f>HYPERLINK("https://gamesheet.app/seasons/723/stats/games/168289/box-score?utm_source=post_game&amp;utm_medium=email&amp;utm_campaign=post_game_report&amp;utm_content=view_box_score", "Box Score")</f>
        <v>Box Score</v>
      </c>
      <c r="C38" s="66">
        <v>4.0</v>
      </c>
      <c r="D38" s="66">
        <v>5.0</v>
      </c>
      <c r="E38" s="66" t="s">
        <v>68</v>
      </c>
      <c r="F38" s="42"/>
      <c r="G38" s="35"/>
    </row>
    <row r="39">
      <c r="A39" s="67">
        <v>19.0</v>
      </c>
      <c r="B39" s="154" t="s">
        <v>162</v>
      </c>
      <c r="E39" s="9"/>
      <c r="F39" s="35"/>
      <c r="G39" s="35"/>
    </row>
    <row r="40">
      <c r="A40" s="69"/>
      <c r="B40" s="11"/>
      <c r="C40" s="11"/>
      <c r="D40" s="11"/>
      <c r="E40" s="12"/>
      <c r="F40" s="35"/>
      <c r="G40" s="35"/>
    </row>
    <row r="41">
      <c r="A41" s="64" t="s">
        <v>25</v>
      </c>
      <c r="B41" s="156" t="str">
        <f>HYPERLINK("https://gamesheet.app/seasons/723/stats/games/146571/box-score?utm_source=post_game&amp;utm_medium=email&amp;utm_campaign=post_game_report&amp;utm_content=view_box_score", "Box Score")</f>
        <v>Box Score</v>
      </c>
      <c r="C41" s="66">
        <v>3.0</v>
      </c>
      <c r="D41" s="66">
        <v>5.0</v>
      </c>
      <c r="E41" s="66" t="s">
        <v>68</v>
      </c>
      <c r="F41" s="35"/>
      <c r="G41" s="35"/>
    </row>
    <row r="42">
      <c r="A42" s="67">
        <v>20.0</v>
      </c>
      <c r="B42" s="154" t="s">
        <v>163</v>
      </c>
      <c r="E42" s="9"/>
      <c r="F42" s="35"/>
      <c r="G42" s="35"/>
    </row>
    <row r="43">
      <c r="A43" s="155" t="s">
        <v>71</v>
      </c>
      <c r="B43" s="11"/>
      <c r="C43" s="11"/>
      <c r="D43" s="11"/>
      <c r="E43" s="12"/>
      <c r="F43" s="47"/>
      <c r="G43" s="47"/>
    </row>
    <row r="44">
      <c r="A44" s="71" t="s">
        <v>25</v>
      </c>
      <c r="B44" s="72" t="s">
        <v>65</v>
      </c>
      <c r="C44" s="66">
        <v>3.0</v>
      </c>
      <c r="D44" s="66">
        <v>3.0</v>
      </c>
      <c r="E44" s="66" t="s">
        <v>82</v>
      </c>
      <c r="F44" s="29"/>
      <c r="G44" s="35"/>
    </row>
    <row r="45">
      <c r="A45" s="67">
        <v>21.0</v>
      </c>
      <c r="B45" s="154" t="s">
        <v>164</v>
      </c>
      <c r="E45" s="9"/>
      <c r="F45" s="29"/>
      <c r="G45" s="35"/>
    </row>
    <row r="46">
      <c r="A46" s="157" t="s">
        <v>71</v>
      </c>
      <c r="E46" s="9"/>
      <c r="F46" s="153"/>
      <c r="G46" s="47"/>
    </row>
    <row r="47">
      <c r="A47" s="107"/>
      <c r="B47" s="100"/>
      <c r="C47" s="100"/>
      <c r="D47" s="100"/>
      <c r="E47" s="101"/>
      <c r="F47" s="29"/>
      <c r="G47" s="35"/>
    </row>
    <row r="48">
      <c r="A48" s="178" t="s">
        <v>34</v>
      </c>
      <c r="B48" s="179" t="str">
        <f>HYPERLINK("https://gamesheet.app/seasons/723/stats/games/155182/box-score?utm_source=post_game&amp;utm_medium=email&amp;utm_campaign=post_game_report&amp;utm_content=view_box_score", "Box Score")</f>
        <v>Box Score</v>
      </c>
      <c r="C48" s="180">
        <v>11.0</v>
      </c>
      <c r="D48" s="180">
        <v>8.0</v>
      </c>
      <c r="E48" s="180" t="s">
        <v>66</v>
      </c>
      <c r="F48" s="29"/>
      <c r="G48" s="35"/>
    </row>
    <row r="49">
      <c r="A49" s="181">
        <v>3.0</v>
      </c>
      <c r="B49" s="154" t="s">
        <v>165</v>
      </c>
      <c r="E49" s="9"/>
      <c r="F49" s="29"/>
      <c r="G49" s="35"/>
    </row>
    <row r="50">
      <c r="A50" s="182"/>
      <c r="B50" s="183" t="s">
        <v>156</v>
      </c>
      <c r="C50" s="11"/>
      <c r="D50" s="11"/>
      <c r="E50" s="12"/>
      <c r="F50" s="29"/>
      <c r="G50" s="35"/>
    </row>
    <row r="51">
      <c r="A51" s="184" t="s">
        <v>39</v>
      </c>
      <c r="B51" s="185" t="s">
        <v>65</v>
      </c>
      <c r="C51" s="66">
        <v>6.0</v>
      </c>
      <c r="D51" s="66">
        <v>10.0</v>
      </c>
      <c r="E51" s="66" t="s">
        <v>68</v>
      </c>
      <c r="F51" s="29"/>
      <c r="G51" s="35"/>
    </row>
    <row r="52">
      <c r="A52" s="181">
        <v>22.0</v>
      </c>
      <c r="B52" s="154" t="s">
        <v>165</v>
      </c>
      <c r="E52" s="9"/>
      <c r="F52" s="29"/>
      <c r="G52" s="35"/>
    </row>
    <row r="53">
      <c r="A53" s="182"/>
      <c r="B53" s="183" t="s">
        <v>156</v>
      </c>
      <c r="C53" s="11"/>
      <c r="D53" s="11"/>
      <c r="E53" s="12"/>
      <c r="F53" s="29"/>
      <c r="G53" s="35"/>
    </row>
    <row r="54">
      <c r="A54" s="75" t="s">
        <v>39</v>
      </c>
      <c r="B54" s="82" t="s">
        <v>65</v>
      </c>
      <c r="C54" s="77">
        <v>4.0</v>
      </c>
      <c r="D54" s="77">
        <v>5.0</v>
      </c>
      <c r="E54" s="77" t="s">
        <v>72</v>
      </c>
      <c r="F54" s="29"/>
      <c r="G54" s="35" t="s">
        <v>72</v>
      </c>
    </row>
    <row r="55">
      <c r="A55" s="78">
        <v>30.0</v>
      </c>
      <c r="B55" s="96" t="s">
        <v>166</v>
      </c>
      <c r="E55" s="9"/>
      <c r="F55" s="29"/>
      <c r="G55" s="35"/>
    </row>
    <row r="56">
      <c r="A56" s="80"/>
      <c r="B56" s="131" t="s">
        <v>167</v>
      </c>
      <c r="C56" s="11"/>
      <c r="D56" s="11"/>
      <c r="E56" s="12"/>
      <c r="F56" s="29"/>
      <c r="G56" s="35"/>
    </row>
    <row r="57">
      <c r="A57" s="75" t="s">
        <v>43</v>
      </c>
      <c r="B57" s="82" t="s">
        <v>65</v>
      </c>
      <c r="C57" s="77">
        <v>3.0</v>
      </c>
      <c r="D57" s="77">
        <v>6.0</v>
      </c>
      <c r="E57" s="77" t="s">
        <v>68</v>
      </c>
      <c r="F57" s="29"/>
      <c r="G57" s="35" t="s">
        <v>68</v>
      </c>
    </row>
    <row r="58">
      <c r="A58" s="78">
        <v>6.0</v>
      </c>
      <c r="B58" s="96" t="s">
        <v>168</v>
      </c>
      <c r="E58" s="9"/>
      <c r="F58" s="29"/>
      <c r="G58" s="35"/>
    </row>
    <row r="59">
      <c r="A59" s="118" t="s">
        <v>71</v>
      </c>
      <c r="B59" s="57" t="s">
        <v>92</v>
      </c>
      <c r="C59" s="11"/>
      <c r="D59" s="11"/>
      <c r="E59" s="12"/>
      <c r="F59" s="153"/>
      <c r="G59" s="47"/>
    </row>
    <row r="60">
      <c r="A60" s="75" t="s">
        <v>43</v>
      </c>
      <c r="B60" s="82" t="s">
        <v>65</v>
      </c>
      <c r="C60" s="77">
        <v>9.0</v>
      </c>
      <c r="D60" s="77">
        <v>4.0</v>
      </c>
      <c r="E60" s="77" t="s">
        <v>66</v>
      </c>
      <c r="F60" s="29"/>
      <c r="G60" s="35" t="s">
        <v>66</v>
      </c>
    </row>
    <row r="61">
      <c r="A61" s="78">
        <v>11.0</v>
      </c>
      <c r="B61" s="96" t="s">
        <v>169</v>
      </c>
      <c r="E61" s="9"/>
      <c r="F61" s="29"/>
      <c r="G61" s="35"/>
    </row>
    <row r="62">
      <c r="A62" s="118" t="s">
        <v>71</v>
      </c>
      <c r="B62" s="57" t="s">
        <v>156</v>
      </c>
      <c r="C62" s="11"/>
      <c r="D62" s="11"/>
      <c r="E62" s="12"/>
      <c r="F62" s="153"/>
      <c r="G62" s="47"/>
    </row>
    <row r="63">
      <c r="A63" s="75" t="s">
        <v>43</v>
      </c>
      <c r="B63" s="82" t="s">
        <v>65</v>
      </c>
      <c r="C63" s="77">
        <v>0.0</v>
      </c>
      <c r="D63" s="77">
        <v>5.0</v>
      </c>
      <c r="E63" s="77" t="s">
        <v>68</v>
      </c>
      <c r="F63" s="35"/>
      <c r="G63" s="35" t="s">
        <v>68</v>
      </c>
    </row>
    <row r="64">
      <c r="A64" s="83">
        <v>12.0</v>
      </c>
      <c r="B64" s="158" t="s">
        <v>100</v>
      </c>
      <c r="E64" s="9"/>
      <c r="F64" s="35"/>
      <c r="G64" s="35"/>
    </row>
    <row r="65">
      <c r="A65" s="80"/>
      <c r="B65" s="131" t="s">
        <v>156</v>
      </c>
      <c r="C65" s="11"/>
      <c r="D65" s="11"/>
      <c r="E65" s="12"/>
      <c r="F65" s="35"/>
      <c r="G65" s="35"/>
    </row>
    <row r="66">
      <c r="A66" s="173" t="s">
        <v>43</v>
      </c>
      <c r="B66" s="175" t="str">
        <f>HYPERLINK("https://gamesheet.app/seasons/723/stats/games/195113/box-score?utm_source=post_game&amp;utm_medium=email&amp;utm_campaign=post_game_report&amp;utm_content=view_box_score", "Box Score")</f>
        <v>Box Score</v>
      </c>
      <c r="C66" s="77">
        <v>0.0</v>
      </c>
      <c r="D66" s="77">
        <v>5.0</v>
      </c>
      <c r="E66" s="77" t="s">
        <v>68</v>
      </c>
      <c r="F66" s="5"/>
      <c r="G66" s="86" t="s">
        <v>68</v>
      </c>
    </row>
    <row r="67">
      <c r="A67" s="78">
        <v>18.0</v>
      </c>
      <c r="B67" s="96" t="s">
        <v>104</v>
      </c>
      <c r="E67" s="9"/>
      <c r="F67" s="5"/>
      <c r="G67" s="86"/>
    </row>
    <row r="68">
      <c r="A68" s="103"/>
      <c r="B68" s="131" t="s">
        <v>156</v>
      </c>
      <c r="C68" s="11"/>
      <c r="D68" s="11"/>
      <c r="E68" s="12"/>
      <c r="F68" s="5"/>
      <c r="G68" s="86"/>
    </row>
    <row r="69">
      <c r="A69" s="75" t="s">
        <v>43</v>
      </c>
      <c r="B69" s="125" t="str">
        <f>HYPERLINK("https://gamesheet.app/seasons/723/stats/games/197153/box-score?utm_source=post_game&amp;utm_medium=email&amp;utm_campaign=post_game_report&amp;utm_content=view_box_score", "Box Score")</f>
        <v>Box Score</v>
      </c>
      <c r="C69" s="77">
        <v>9.0</v>
      </c>
      <c r="D69" s="77">
        <v>2.0</v>
      </c>
      <c r="E69" s="77" t="s">
        <v>66</v>
      </c>
      <c r="F69" s="5"/>
      <c r="G69" s="86" t="s">
        <v>66</v>
      </c>
    </row>
    <row r="70">
      <c r="A70" s="83">
        <v>19.0</v>
      </c>
      <c r="B70" s="158" t="s">
        <v>170</v>
      </c>
      <c r="E70" s="9"/>
      <c r="F70" s="5"/>
      <c r="G70" s="86"/>
    </row>
    <row r="71">
      <c r="A71" s="87"/>
      <c r="B71" s="186" t="s">
        <v>156</v>
      </c>
      <c r="E71" s="9"/>
      <c r="F71" s="5"/>
      <c r="G71" s="86"/>
    </row>
    <row r="72">
      <c r="A72" s="162"/>
      <c r="B72" s="100"/>
      <c r="C72" s="100"/>
      <c r="D72" s="100"/>
      <c r="E72" s="101"/>
      <c r="F72" s="5"/>
      <c r="G72" s="5"/>
    </row>
    <row r="73">
      <c r="A73" s="99" t="s">
        <v>171</v>
      </c>
      <c r="B73" s="100"/>
      <c r="C73" s="100"/>
      <c r="D73" s="100"/>
      <c r="E73" s="101"/>
      <c r="F73" s="93"/>
      <c r="G73" s="29"/>
    </row>
    <row r="74">
      <c r="A74" s="94" t="s">
        <v>51</v>
      </c>
      <c r="E74" s="9"/>
      <c r="F74" s="35"/>
      <c r="G74" s="35"/>
    </row>
    <row r="75">
      <c r="A75" s="75" t="s">
        <v>43</v>
      </c>
      <c r="B75" s="125" t="str">
        <f>HYPERLINK("https://gamesheet.app/seasons/723/stats/games/201096/box-score?utm_source=post_game&amp;utm_medium=email&amp;utm_campaign=post_game_report&amp;utm_content=view_box_score", "Box Score")</f>
        <v>Box Score</v>
      </c>
      <c r="C75" s="95">
        <v>3.0</v>
      </c>
      <c r="D75" s="95">
        <v>5.0</v>
      </c>
      <c r="E75" s="95" t="s">
        <v>68</v>
      </c>
      <c r="F75" s="35"/>
      <c r="G75" s="35" t="s">
        <v>68</v>
      </c>
    </row>
    <row r="76">
      <c r="A76" s="163">
        <v>25.0</v>
      </c>
      <c r="B76" s="96" t="s">
        <v>166</v>
      </c>
      <c r="E76" s="74"/>
      <c r="F76" s="86"/>
      <c r="G76" s="86"/>
    </row>
    <row r="77">
      <c r="A77" s="97" t="s">
        <v>52</v>
      </c>
      <c r="B77" s="11"/>
      <c r="C77" s="11"/>
      <c r="D77" s="11"/>
      <c r="E77" s="12"/>
      <c r="F77" s="86"/>
      <c r="G77" s="86"/>
    </row>
    <row r="78" hidden="1">
      <c r="A78" s="75" t="s">
        <v>43</v>
      </c>
      <c r="B78" s="88"/>
      <c r="C78" s="77"/>
      <c r="D78" s="77"/>
      <c r="E78" s="77"/>
      <c r="F78" s="86"/>
      <c r="G78" s="86"/>
    </row>
    <row r="79" hidden="1">
      <c r="A79" s="78">
        <v>26.0</v>
      </c>
      <c r="B79" s="96" t="s">
        <v>53</v>
      </c>
      <c r="E79" s="9"/>
      <c r="F79" s="86"/>
      <c r="G79" s="86"/>
    </row>
    <row r="80" hidden="1">
      <c r="A80" s="97" t="s">
        <v>54</v>
      </c>
      <c r="B80" s="11"/>
      <c r="C80" s="11"/>
      <c r="D80" s="11"/>
      <c r="E80" s="12"/>
      <c r="F80" s="86"/>
      <c r="G80" s="86"/>
    </row>
    <row r="81" hidden="1">
      <c r="A81" s="75" t="s">
        <v>43</v>
      </c>
      <c r="B81" s="88"/>
      <c r="C81" s="77"/>
      <c r="D81" s="77"/>
      <c r="E81" s="77"/>
      <c r="F81" s="86"/>
      <c r="G81" s="86"/>
    </row>
    <row r="82" hidden="1">
      <c r="A82" s="78">
        <v>27.0</v>
      </c>
      <c r="B82" s="96" t="s">
        <v>53</v>
      </c>
      <c r="E82" s="9"/>
      <c r="F82" s="86"/>
      <c r="G82" s="86"/>
    </row>
    <row r="83" hidden="1">
      <c r="A83" s="164" t="s">
        <v>55</v>
      </c>
      <c r="E83" s="9"/>
      <c r="F83" s="86"/>
      <c r="G83" s="86"/>
    </row>
    <row r="84">
      <c r="A84" s="165"/>
      <c r="B84" s="100"/>
      <c r="C84" s="100"/>
      <c r="D84" s="100"/>
      <c r="E84" s="101"/>
      <c r="F84" s="86"/>
      <c r="G84" s="86"/>
    </row>
    <row r="85">
      <c r="A85" s="99" t="s">
        <v>172</v>
      </c>
      <c r="B85" s="100"/>
      <c r="C85" s="100"/>
      <c r="D85" s="100"/>
      <c r="E85" s="101"/>
      <c r="F85" s="16"/>
      <c r="G85" s="86"/>
    </row>
    <row r="86">
      <c r="A86" s="102" t="s">
        <v>173</v>
      </c>
      <c r="E86" s="9"/>
      <c r="F86" s="16"/>
      <c r="G86" s="86"/>
    </row>
    <row r="87">
      <c r="A87" s="103" t="s">
        <v>130</v>
      </c>
      <c r="B87" s="11"/>
      <c r="C87" s="11"/>
      <c r="D87" s="11"/>
      <c r="E87" s="12"/>
      <c r="F87" s="16"/>
      <c r="G87" s="86"/>
    </row>
    <row r="88">
      <c r="A88" s="75" t="s">
        <v>59</v>
      </c>
      <c r="B88" s="125" t="str">
        <f>HYPERLINK("https://gamesheet.app/seasons/1497/stats/games/216374/box-score?utm_source=post_game&amp;utm_medium=email&amp;utm_campaign=post_game_report&amp;utm_content=view_box_score", "Box Score")</f>
        <v>Box Score</v>
      </c>
      <c r="C88" s="77">
        <v>1.0</v>
      </c>
      <c r="D88" s="77">
        <v>11.0</v>
      </c>
      <c r="E88" s="77" t="s">
        <v>68</v>
      </c>
      <c r="F88" s="16"/>
      <c r="G88" s="86"/>
    </row>
    <row r="89">
      <c r="A89" s="78">
        <v>18.0</v>
      </c>
      <c r="B89" s="96" t="s">
        <v>161</v>
      </c>
      <c r="E89" s="9"/>
      <c r="F89" s="16"/>
      <c r="G89" s="86"/>
    </row>
    <row r="90">
      <c r="A90" s="97"/>
      <c r="B90" s="11"/>
      <c r="C90" s="11"/>
      <c r="D90" s="11"/>
      <c r="E90" s="12"/>
      <c r="F90" s="16"/>
      <c r="G90" s="86"/>
    </row>
    <row r="91">
      <c r="A91" s="104" t="s">
        <v>59</v>
      </c>
      <c r="B91" s="149" t="str">
        <f>HYPERLINK("https://gamesheet.app/seasons/1497/stats/games/216894/box-score?utm_source=post_game&amp;utm_medium=email&amp;utm_campaign=post_game_report&amp;utm_content=view_box_score", "Box Score")</f>
        <v>Box Score</v>
      </c>
      <c r="C91" s="77">
        <v>4.0</v>
      </c>
      <c r="D91" s="77">
        <v>5.0</v>
      </c>
      <c r="E91" s="77" t="s">
        <v>68</v>
      </c>
      <c r="F91" s="16"/>
      <c r="G91" s="86"/>
    </row>
    <row r="92">
      <c r="A92" s="78">
        <v>19.0</v>
      </c>
      <c r="B92" s="96" t="s">
        <v>174</v>
      </c>
      <c r="E92" s="9"/>
      <c r="F92" s="16"/>
      <c r="G92" s="86"/>
    </row>
    <row r="93">
      <c r="A93" s="97"/>
      <c r="B93" s="11"/>
      <c r="C93" s="11"/>
      <c r="D93" s="11"/>
      <c r="E93" s="12"/>
      <c r="F93" s="16"/>
      <c r="G93" s="86"/>
    </row>
    <row r="94">
      <c r="A94" s="104" t="s">
        <v>59</v>
      </c>
      <c r="B94" s="149" t="str">
        <f>HYPERLINK("https://gamesheet.app/seasons/1497/stats/games/217772/box-score?utm_source=post_game&amp;utm_medium=email&amp;utm_campaign=post_game_report&amp;utm_content=view_box_score", "Box Score")</f>
        <v>Box Score</v>
      </c>
      <c r="C94" s="77">
        <v>0.0</v>
      </c>
      <c r="D94" s="77">
        <v>8.0</v>
      </c>
      <c r="E94" s="77" t="s">
        <v>68</v>
      </c>
      <c r="F94" s="16"/>
      <c r="G94" s="86"/>
    </row>
    <row r="95">
      <c r="A95" s="78">
        <v>20.0</v>
      </c>
      <c r="B95" s="96" t="s">
        <v>131</v>
      </c>
      <c r="E95" s="9"/>
      <c r="F95" s="16"/>
      <c r="G95" s="86"/>
    </row>
    <row r="96">
      <c r="A96" s="97"/>
      <c r="B96" s="11"/>
      <c r="C96" s="11"/>
      <c r="D96" s="11"/>
      <c r="E96" s="12"/>
      <c r="F96" s="16"/>
      <c r="G96" s="86"/>
    </row>
    <row r="97" hidden="1">
      <c r="A97" s="104"/>
      <c r="C97" s="77"/>
      <c r="D97" s="77"/>
      <c r="E97" s="77"/>
      <c r="F97" s="16"/>
      <c r="G97" s="86"/>
    </row>
    <row r="98" hidden="1">
      <c r="A98" s="78"/>
      <c r="B98" s="96" t="s">
        <v>53</v>
      </c>
      <c r="E98" s="9"/>
      <c r="F98" s="16"/>
      <c r="G98" s="86"/>
    </row>
    <row r="99" hidden="1">
      <c r="A99" s="166"/>
      <c r="E99" s="9"/>
      <c r="F99" s="16"/>
      <c r="G99" s="86"/>
    </row>
    <row r="100">
      <c r="A100" s="107"/>
      <c r="B100" s="100"/>
      <c r="C100" s="100"/>
      <c r="D100" s="100"/>
      <c r="E100" s="101"/>
      <c r="F100" s="16"/>
      <c r="G100" s="86"/>
    </row>
    <row r="101">
      <c r="A101" s="108" t="s">
        <v>60</v>
      </c>
      <c r="C101" s="109">
        <f t="shared" ref="C101:D101" si="1">SUM(C11:C100)</f>
        <v>89</v>
      </c>
      <c r="D101" s="109">
        <f t="shared" si="1"/>
        <v>116</v>
      </c>
      <c r="E101" s="110"/>
      <c r="F101" s="5"/>
      <c r="G101" s="5"/>
    </row>
    <row r="102">
      <c r="A102" s="113" t="s">
        <v>62</v>
      </c>
      <c r="B102" s="11"/>
      <c r="C102" s="114" t="s">
        <v>63</v>
      </c>
      <c r="D102" s="11"/>
      <c r="E102" s="12"/>
      <c r="F102" s="112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A13"/>
    <hyperlink r:id="rId3" ref="B14"/>
    <hyperlink r:id="rId4" ref="B17"/>
    <hyperlink r:id="rId5" ref="A19"/>
    <hyperlink r:id="rId6" ref="A22"/>
    <hyperlink r:id="rId7" ref="A25"/>
    <hyperlink r:id="rId8" ref="B26"/>
    <hyperlink r:id="rId9" ref="A28"/>
    <hyperlink r:id="rId10" ref="A31"/>
    <hyperlink r:id="rId11" ref="B32"/>
    <hyperlink r:id="rId12" ref="A34"/>
    <hyperlink r:id="rId13" ref="A43"/>
    <hyperlink r:id="rId14" ref="B44"/>
    <hyperlink r:id="rId15" ref="A46"/>
    <hyperlink r:id="rId16" ref="B51"/>
    <hyperlink r:id="rId17" ref="B54"/>
    <hyperlink r:id="rId18" ref="B57"/>
    <hyperlink r:id="rId19" ref="A59"/>
    <hyperlink r:id="rId20" ref="B60"/>
    <hyperlink r:id="rId21" ref="A62"/>
    <hyperlink r:id="rId22" ref="B63"/>
  </hyperlinks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87" t="s">
        <v>175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176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4" t="s">
        <v>6</v>
      </c>
      <c r="C7" s="167" t="s">
        <v>7</v>
      </c>
      <c r="D7" s="167" t="s">
        <v>8</v>
      </c>
      <c r="E7" s="168" t="s">
        <v>9</v>
      </c>
      <c r="F7" s="5"/>
      <c r="G7" s="5"/>
    </row>
    <row r="8">
      <c r="A8" s="169" t="s">
        <v>10</v>
      </c>
      <c r="E8" s="9"/>
      <c r="F8" s="29"/>
      <c r="G8" s="29"/>
    </row>
    <row r="9">
      <c r="A9" s="170" t="s">
        <v>11</v>
      </c>
      <c r="E9" s="9"/>
      <c r="F9" s="29"/>
      <c r="G9" s="29"/>
    </row>
    <row r="10">
      <c r="A10" s="107"/>
      <c r="B10" s="100"/>
      <c r="C10" s="100"/>
      <c r="D10" s="100"/>
      <c r="E10" s="101"/>
      <c r="F10" s="29"/>
      <c r="G10" s="29"/>
    </row>
    <row r="11">
      <c r="A11" s="188" t="s">
        <v>177</v>
      </c>
      <c r="B11" s="11"/>
      <c r="C11" s="11"/>
      <c r="D11" s="11"/>
      <c r="E11" s="12"/>
      <c r="F11" s="29"/>
      <c r="G11" s="29"/>
    </row>
    <row r="12">
      <c r="A12" s="189" t="s">
        <v>33</v>
      </c>
      <c r="E12" s="9"/>
      <c r="F12" s="5"/>
      <c r="G12" s="5"/>
    </row>
    <row r="13">
      <c r="A13" s="184" t="s">
        <v>12</v>
      </c>
      <c r="B13" s="190" t="str">
        <f>HYPERLINK("https://gamesheet.app/seasons/228/stats/games/43251/box-score?filter%5Bdivision%5D=1541","Box Score")</f>
        <v>Box Score</v>
      </c>
      <c r="C13" s="66">
        <v>6.0</v>
      </c>
      <c r="D13" s="66">
        <v>0.0</v>
      </c>
      <c r="E13" s="66" t="s">
        <v>66</v>
      </c>
      <c r="F13" s="5"/>
      <c r="G13" s="191"/>
    </row>
    <row r="14">
      <c r="A14" s="181">
        <v>13.0</v>
      </c>
      <c r="B14" s="154" t="s">
        <v>178</v>
      </c>
      <c r="E14" s="9"/>
      <c r="F14" s="29"/>
      <c r="G14" s="29"/>
    </row>
    <row r="15">
      <c r="A15" s="192"/>
      <c r="E15" s="9"/>
      <c r="F15" s="29"/>
      <c r="G15" s="29"/>
    </row>
    <row r="16">
      <c r="A16" s="184" t="s">
        <v>12</v>
      </c>
      <c r="B16" s="190" t="str">
        <f>HYPERLINK("https://gamesheet.app/seasons/228/stats/games/43253/box-score?filter%5Bdivision%5D=1541","Box Score")</f>
        <v>Box Score</v>
      </c>
      <c r="C16" s="66">
        <v>9.0</v>
      </c>
      <c r="D16" s="66">
        <v>0.0</v>
      </c>
      <c r="E16" s="66" t="s">
        <v>66</v>
      </c>
      <c r="F16" s="29"/>
      <c r="G16" s="29"/>
    </row>
    <row r="17">
      <c r="A17" s="181">
        <v>14.0</v>
      </c>
      <c r="B17" s="154" t="s">
        <v>179</v>
      </c>
      <c r="E17" s="9"/>
      <c r="F17" s="29"/>
      <c r="G17" s="29"/>
    </row>
    <row r="18">
      <c r="A18" s="193"/>
      <c r="B18" s="11"/>
      <c r="C18" s="11"/>
      <c r="D18" s="11"/>
      <c r="E18" s="12"/>
      <c r="F18" s="29"/>
      <c r="G18" s="29"/>
    </row>
    <row r="19">
      <c r="A19" s="178" t="s">
        <v>12</v>
      </c>
      <c r="B19" s="179" t="str">
        <f>HYPERLINK("https://gamesheet.app/seasons/228/stats/games/43255/box-score?filter%5Bdivision%5D=1541","Box Score")</f>
        <v>Box Score</v>
      </c>
      <c r="C19" s="66">
        <v>5.0</v>
      </c>
      <c r="D19" s="66">
        <v>2.0</v>
      </c>
      <c r="E19" s="66" t="s">
        <v>66</v>
      </c>
      <c r="F19" s="29"/>
      <c r="G19" s="29"/>
    </row>
    <row r="20">
      <c r="A20" s="181">
        <v>14.0</v>
      </c>
      <c r="B20" s="194" t="s">
        <v>180</v>
      </c>
      <c r="E20" s="9"/>
      <c r="F20" s="29"/>
      <c r="G20" s="29"/>
    </row>
    <row r="21">
      <c r="A21" s="192"/>
      <c r="E21" s="9"/>
      <c r="F21" s="29"/>
      <c r="G21" s="29"/>
    </row>
    <row r="22">
      <c r="A22" s="184" t="s">
        <v>12</v>
      </c>
      <c r="B22" s="190" t="str">
        <f>HYPERLINK("https://gamesheet.app/seasons/228/stats/games/43252/box-score?filter%5Bdivision%5D=1541","Box Score")</f>
        <v>Box Score</v>
      </c>
      <c r="C22" s="66">
        <v>7.0</v>
      </c>
      <c r="D22" s="66">
        <v>2.0</v>
      </c>
      <c r="E22" s="66" t="s">
        <v>66</v>
      </c>
      <c r="F22" s="29"/>
      <c r="G22" s="29"/>
    </row>
    <row r="23">
      <c r="A23" s="181">
        <v>15.0</v>
      </c>
      <c r="B23" s="154" t="s">
        <v>181</v>
      </c>
      <c r="E23" s="9"/>
      <c r="F23" s="29"/>
      <c r="G23" s="29"/>
    </row>
    <row r="24">
      <c r="A24" s="192"/>
      <c r="E24" s="9"/>
      <c r="F24" s="29"/>
      <c r="G24" s="29"/>
    </row>
    <row r="25">
      <c r="A25" s="195"/>
      <c r="B25" s="100"/>
      <c r="C25" s="100"/>
      <c r="D25" s="100"/>
      <c r="E25" s="101"/>
      <c r="F25" s="29"/>
      <c r="G25" s="29"/>
    </row>
    <row r="26">
      <c r="A26" s="104" t="s">
        <v>12</v>
      </c>
      <c r="B26" s="149" t="str">
        <f>HYPERLINK("https://gamesheet.app/seasons/228/stats/games/42109/box-score?filter%5Bdivision%5D=1541","Box Score")</f>
        <v>Box Score</v>
      </c>
      <c r="C26" s="168">
        <v>2.0</v>
      </c>
      <c r="D26" s="168">
        <v>1.0</v>
      </c>
      <c r="E26" s="168" t="s">
        <v>66</v>
      </c>
      <c r="F26" s="29"/>
      <c r="G26" s="35" t="s">
        <v>66</v>
      </c>
    </row>
    <row r="27">
      <c r="A27" s="78">
        <v>21.0</v>
      </c>
      <c r="B27" s="96" t="s">
        <v>154</v>
      </c>
      <c r="E27" s="9"/>
      <c r="F27" s="29"/>
      <c r="G27" s="35"/>
    </row>
    <row r="28">
      <c r="A28" s="103"/>
      <c r="B28" s="131" t="s">
        <v>74</v>
      </c>
      <c r="C28" s="11"/>
      <c r="D28" s="11"/>
      <c r="E28" s="12"/>
      <c r="F28" s="29"/>
      <c r="G28" s="35"/>
    </row>
    <row r="29">
      <c r="A29" s="75" t="s">
        <v>12</v>
      </c>
      <c r="B29" s="125" t="str">
        <f>HYPERLINK("https://gamesheet.app/seasons/228/stats/games/43249/box-score?filter%5Bdivision%5D=1541","Box Score")</f>
        <v>Box Score</v>
      </c>
      <c r="C29" s="77">
        <v>6.0</v>
      </c>
      <c r="D29" s="77">
        <v>3.0</v>
      </c>
      <c r="E29" s="77" t="s">
        <v>66</v>
      </c>
      <c r="F29" s="29"/>
      <c r="G29" s="35" t="s">
        <v>66</v>
      </c>
    </row>
    <row r="30">
      <c r="A30" s="78">
        <v>29.0</v>
      </c>
      <c r="B30" s="172" t="s">
        <v>159</v>
      </c>
      <c r="E30" s="9"/>
      <c r="F30" s="29"/>
      <c r="G30" s="35" t="s">
        <v>182</v>
      </c>
    </row>
    <row r="31">
      <c r="A31" s="152" t="s">
        <v>71</v>
      </c>
      <c r="B31" s="131" t="s">
        <v>156</v>
      </c>
      <c r="C31" s="11"/>
      <c r="D31" s="11"/>
      <c r="E31" s="12"/>
      <c r="F31" s="29"/>
      <c r="G31" s="35"/>
    </row>
    <row r="32">
      <c r="A32" s="75" t="s">
        <v>16</v>
      </c>
      <c r="B32" s="125" t="str">
        <f>HYPERLINK("https://gamesheet.app/seasons/228/stats/games/44108/box-score?filter%5Bdivision%5D=1541","Box Score")</f>
        <v>Box Score</v>
      </c>
      <c r="C32" s="77">
        <v>3.0</v>
      </c>
      <c r="D32" s="77">
        <v>3.0</v>
      </c>
      <c r="E32" s="77" t="s">
        <v>82</v>
      </c>
      <c r="F32" s="29"/>
      <c r="G32" s="35" t="s">
        <v>82</v>
      </c>
    </row>
    <row r="33">
      <c r="A33" s="78">
        <v>5.0</v>
      </c>
      <c r="B33" s="96" t="s">
        <v>155</v>
      </c>
      <c r="E33" s="9"/>
      <c r="F33" s="29"/>
      <c r="G33" s="35"/>
    </row>
    <row r="34">
      <c r="A34" s="103"/>
      <c r="B34" s="131" t="s">
        <v>92</v>
      </c>
      <c r="C34" s="11"/>
      <c r="D34" s="11"/>
      <c r="E34" s="12"/>
      <c r="F34" s="29"/>
      <c r="G34" s="35"/>
    </row>
    <row r="35">
      <c r="A35" s="173" t="s">
        <v>16</v>
      </c>
      <c r="B35" s="175" t="str">
        <f>HYPERLINK("https://gamesheet.app/seasons/228/stats/games/43250/box-score?filter%5Bdivision%5D=1541","Box Score")</f>
        <v>Box Score</v>
      </c>
      <c r="C35" s="77">
        <v>6.0</v>
      </c>
      <c r="D35" s="77">
        <v>4.0</v>
      </c>
      <c r="E35" s="77" t="s">
        <v>66</v>
      </c>
      <c r="F35" s="29"/>
      <c r="G35" s="35" t="s">
        <v>66</v>
      </c>
    </row>
    <row r="36">
      <c r="A36" s="78">
        <v>13.0</v>
      </c>
      <c r="B36" s="96" t="s">
        <v>104</v>
      </c>
      <c r="E36" s="9"/>
      <c r="F36" s="29"/>
      <c r="G36" s="35"/>
    </row>
    <row r="37">
      <c r="A37" s="103"/>
      <c r="B37" s="131" t="s">
        <v>156</v>
      </c>
      <c r="C37" s="11"/>
      <c r="D37" s="11"/>
      <c r="E37" s="12"/>
      <c r="F37" s="29"/>
      <c r="G37" s="35"/>
    </row>
    <row r="38">
      <c r="A38" s="173" t="s">
        <v>16</v>
      </c>
      <c r="B38" s="175" t="str">
        <f>HYPERLINK("https://gamesheet.app/seasons/228/stats/games/45650/box-score?filter%5Bdivision%5D=1541","Box Score")</f>
        <v>Box Score</v>
      </c>
      <c r="C38" s="77">
        <v>3.0</v>
      </c>
      <c r="D38" s="77">
        <v>7.0</v>
      </c>
      <c r="E38" s="77" t="s">
        <v>68</v>
      </c>
      <c r="F38" s="29"/>
      <c r="G38" s="35" t="s">
        <v>68</v>
      </c>
    </row>
    <row r="39">
      <c r="A39" s="78">
        <v>20.0</v>
      </c>
      <c r="B39" s="96" t="s">
        <v>101</v>
      </c>
      <c r="E39" s="9"/>
      <c r="F39" s="42"/>
      <c r="G39" s="35"/>
    </row>
    <row r="40">
      <c r="A40" s="80"/>
      <c r="B40" s="131" t="s">
        <v>156</v>
      </c>
      <c r="C40" s="11"/>
      <c r="D40" s="11"/>
      <c r="E40" s="12"/>
      <c r="F40" s="42"/>
      <c r="G40" s="35"/>
    </row>
    <row r="41">
      <c r="A41" s="173" t="s">
        <v>16</v>
      </c>
      <c r="B41" s="175" t="str">
        <f>HYPERLINK("https://gamesheet.app/seasons/228/stats/games/48237/box-score?filter%5Bdivision%5D=1541","Box Score")</f>
        <v>Box Score</v>
      </c>
      <c r="C41" s="77">
        <v>1.0</v>
      </c>
      <c r="D41" s="77">
        <v>11.0</v>
      </c>
      <c r="E41" s="77" t="s">
        <v>68</v>
      </c>
      <c r="F41" s="42"/>
      <c r="G41" s="35" t="s">
        <v>68</v>
      </c>
    </row>
    <row r="42">
      <c r="A42" s="176">
        <v>27.0</v>
      </c>
      <c r="B42" s="96" t="s">
        <v>106</v>
      </c>
      <c r="E42" s="9"/>
      <c r="F42" s="42"/>
      <c r="G42" s="35"/>
    </row>
    <row r="43">
      <c r="A43" s="80"/>
      <c r="B43" s="131" t="s">
        <v>156</v>
      </c>
      <c r="C43" s="11"/>
      <c r="D43" s="11"/>
      <c r="E43" s="12"/>
      <c r="F43" s="42"/>
      <c r="G43" s="35"/>
    </row>
    <row r="44">
      <c r="A44" s="64" t="s">
        <v>25</v>
      </c>
      <c r="B44" s="124" t="str">
        <f>HYPERLINK("https://gamesheet.app/seasons/228/stats/games/50893/box-score?filter%5Bdivision%5D=1541","Box Score")</f>
        <v>Box Score</v>
      </c>
      <c r="C44" s="66">
        <v>6.0</v>
      </c>
      <c r="D44" s="66">
        <v>2.0</v>
      </c>
      <c r="E44" s="66" t="s">
        <v>66</v>
      </c>
      <c r="F44" s="35"/>
      <c r="G44" s="35"/>
    </row>
    <row r="45">
      <c r="A45" s="67">
        <v>3.0</v>
      </c>
      <c r="B45" s="154" t="s">
        <v>98</v>
      </c>
      <c r="E45" s="9"/>
      <c r="F45" s="42"/>
      <c r="G45" s="35"/>
    </row>
    <row r="46">
      <c r="A46" s="182"/>
      <c r="B46" s="183" t="s">
        <v>156</v>
      </c>
      <c r="C46" s="11"/>
      <c r="D46" s="11"/>
      <c r="E46" s="12"/>
      <c r="F46" s="42"/>
      <c r="G46" s="35"/>
    </row>
    <row r="47">
      <c r="A47" s="173" t="s">
        <v>25</v>
      </c>
      <c r="B47" s="175" t="str">
        <f>HYPERLINK("https://gamesheet.app/seasons/228/stats/games/53111/box-score?filter%5Bdivision%5D=1541","Box Score")</f>
        <v>Box Score</v>
      </c>
      <c r="C47" s="77">
        <v>5.0</v>
      </c>
      <c r="D47" s="77">
        <v>4.0</v>
      </c>
      <c r="E47" s="77" t="s">
        <v>66</v>
      </c>
      <c r="F47" s="42"/>
      <c r="G47" s="35" t="s">
        <v>66</v>
      </c>
    </row>
    <row r="48">
      <c r="A48" s="177">
        <v>9.0</v>
      </c>
      <c r="B48" s="96" t="s">
        <v>160</v>
      </c>
      <c r="E48" s="9"/>
      <c r="F48" s="42"/>
      <c r="G48" s="35"/>
    </row>
    <row r="49">
      <c r="A49" s="80"/>
      <c r="B49" s="131" t="s">
        <v>156</v>
      </c>
      <c r="C49" s="11"/>
      <c r="D49" s="11"/>
      <c r="E49" s="12"/>
      <c r="F49" s="42"/>
      <c r="G49" s="35"/>
    </row>
    <row r="50">
      <c r="A50" s="173" t="s">
        <v>25</v>
      </c>
      <c r="B50" s="175" t="str">
        <f>HYPERLINK("https://gamesheet.app/seasons/228/stats/games/55591/box-score?filter%5Bdivision%5D=1541","Box Score")</f>
        <v>Box Score</v>
      </c>
      <c r="C50" s="77">
        <v>7.0</v>
      </c>
      <c r="D50" s="77">
        <v>4.0</v>
      </c>
      <c r="E50" s="77" t="s">
        <v>66</v>
      </c>
      <c r="F50" s="42"/>
      <c r="G50" s="35" t="s">
        <v>66</v>
      </c>
    </row>
    <row r="51">
      <c r="A51" s="177">
        <v>15.0</v>
      </c>
      <c r="B51" s="158" t="s">
        <v>168</v>
      </c>
      <c r="E51" s="9"/>
      <c r="F51" s="42"/>
      <c r="G51" s="35"/>
    </row>
    <row r="52">
      <c r="A52" s="80"/>
      <c r="B52" s="57" t="s">
        <v>116</v>
      </c>
      <c r="C52" s="11"/>
      <c r="D52" s="11"/>
      <c r="E52" s="12"/>
      <c r="F52" s="42"/>
      <c r="G52" s="35"/>
    </row>
    <row r="53">
      <c r="A53" s="123"/>
      <c r="E53" s="9"/>
      <c r="F53" s="42"/>
      <c r="G53" s="35"/>
    </row>
    <row r="54">
      <c r="A54" s="60" t="s">
        <v>183</v>
      </c>
      <c r="B54" s="61"/>
      <c r="C54" s="61"/>
      <c r="D54" s="61"/>
      <c r="E54" s="62"/>
      <c r="F54" s="42"/>
      <c r="G54" s="35"/>
    </row>
    <row r="55">
      <c r="A55" s="63" t="s">
        <v>184</v>
      </c>
      <c r="E55" s="9"/>
      <c r="F55" s="42"/>
      <c r="G55" s="35"/>
    </row>
    <row r="56">
      <c r="A56" s="64" t="s">
        <v>25</v>
      </c>
      <c r="B56" s="124" t="str">
        <f>HYPERLINK("https://gamesheet.app/seasons/228/stats/games/57947/box-score?filter%5Bdivision%5D=1541","Box Score")</f>
        <v>Box Score</v>
      </c>
      <c r="C56" s="66">
        <v>5.0</v>
      </c>
      <c r="D56" s="66">
        <v>1.0</v>
      </c>
      <c r="E56" s="66" t="s">
        <v>66</v>
      </c>
      <c r="F56" s="42"/>
      <c r="G56" s="35"/>
    </row>
    <row r="57">
      <c r="A57" s="67">
        <v>22.0</v>
      </c>
      <c r="B57" s="154" t="s">
        <v>185</v>
      </c>
      <c r="E57" s="9"/>
      <c r="F57" s="35"/>
      <c r="G57" s="35"/>
    </row>
    <row r="58">
      <c r="A58" s="69"/>
      <c r="B58" s="11"/>
      <c r="C58" s="11"/>
      <c r="D58" s="11"/>
      <c r="E58" s="12"/>
      <c r="F58" s="35"/>
      <c r="G58" s="35"/>
    </row>
    <row r="59">
      <c r="A59" s="64" t="s">
        <v>25</v>
      </c>
      <c r="B59" s="2"/>
      <c r="C59" s="66">
        <v>3.0</v>
      </c>
      <c r="D59" s="66">
        <v>2.0</v>
      </c>
      <c r="E59" s="66" t="s">
        <v>66</v>
      </c>
      <c r="F59" s="35"/>
      <c r="G59" s="35"/>
    </row>
    <row r="60">
      <c r="A60" s="67">
        <v>23.0</v>
      </c>
      <c r="B60" s="154" t="s">
        <v>186</v>
      </c>
      <c r="E60" s="9"/>
      <c r="F60" s="35"/>
      <c r="G60" s="35"/>
    </row>
    <row r="61">
      <c r="A61" s="69"/>
      <c r="B61" s="11"/>
      <c r="C61" s="11"/>
      <c r="D61" s="11"/>
      <c r="E61" s="12"/>
      <c r="F61" s="35"/>
      <c r="G61" s="35"/>
    </row>
    <row r="62">
      <c r="A62" s="71" t="s">
        <v>25</v>
      </c>
      <c r="B62" s="196" t="str">
        <f>HYPERLINK("https://gamesheet.app/seasons/228/stats/games/59566/box-score?filter%5Bdivision%5D=1541","Box Score")</f>
        <v>Box Score</v>
      </c>
      <c r="C62" s="66">
        <v>6.0</v>
      </c>
      <c r="D62" s="66">
        <v>4.0</v>
      </c>
      <c r="E62" s="66" t="s">
        <v>66</v>
      </c>
      <c r="F62" s="29"/>
      <c r="G62" s="35"/>
    </row>
    <row r="63">
      <c r="A63" s="67">
        <v>24.0</v>
      </c>
      <c r="B63" s="154" t="s">
        <v>187</v>
      </c>
      <c r="E63" s="9"/>
      <c r="F63" s="29"/>
      <c r="G63" s="35"/>
    </row>
    <row r="64">
      <c r="A64" s="197"/>
      <c r="E64" s="9"/>
      <c r="F64" s="29"/>
      <c r="G64" s="35"/>
    </row>
    <row r="65">
      <c r="A65" s="107"/>
      <c r="B65" s="100"/>
      <c r="C65" s="100"/>
      <c r="D65" s="100"/>
      <c r="E65" s="101"/>
      <c r="F65" s="29"/>
      <c r="G65" s="35"/>
    </row>
    <row r="66">
      <c r="A66" s="104" t="s">
        <v>34</v>
      </c>
      <c r="B66" s="149" t="str">
        <f>HYPERLINK("https://gamesheet.app/seasons/228/stats/games/63921/box-score?filter%5Bdivision%5D=1541","Box Score")</f>
        <v>Box Score</v>
      </c>
      <c r="C66" s="168">
        <v>7.0</v>
      </c>
      <c r="D66" s="168">
        <v>3.0</v>
      </c>
      <c r="E66" s="168" t="s">
        <v>66</v>
      </c>
      <c r="F66" s="29"/>
      <c r="G66" s="35" t="s">
        <v>66</v>
      </c>
    </row>
    <row r="67">
      <c r="A67" s="78">
        <v>6.0</v>
      </c>
      <c r="B67" s="96" t="s">
        <v>169</v>
      </c>
      <c r="E67" s="9"/>
      <c r="F67" s="29"/>
      <c r="G67" s="35"/>
    </row>
    <row r="68">
      <c r="A68" s="80"/>
      <c r="B68" s="131" t="s">
        <v>156</v>
      </c>
      <c r="C68" s="11"/>
      <c r="D68" s="11"/>
      <c r="E68" s="12"/>
      <c r="F68" s="29"/>
      <c r="G68" s="35"/>
    </row>
    <row r="69">
      <c r="A69" s="184" t="s">
        <v>39</v>
      </c>
      <c r="B69" s="2"/>
      <c r="C69" s="66"/>
      <c r="D69" s="66"/>
      <c r="E69" s="66" t="s">
        <v>188</v>
      </c>
      <c r="F69" s="29"/>
      <c r="G69" s="35"/>
    </row>
    <row r="70">
      <c r="A70" s="181">
        <v>18.0</v>
      </c>
      <c r="B70" s="154" t="s">
        <v>189</v>
      </c>
      <c r="E70" s="9"/>
      <c r="F70" s="29"/>
      <c r="G70" s="35"/>
    </row>
    <row r="71">
      <c r="A71" s="182"/>
      <c r="B71" s="183" t="s">
        <v>156</v>
      </c>
      <c r="C71" s="11"/>
      <c r="D71" s="11"/>
      <c r="E71" s="12"/>
      <c r="F71" s="29"/>
      <c r="G71" s="35"/>
    </row>
    <row r="72">
      <c r="A72" s="75" t="s">
        <v>39</v>
      </c>
      <c r="B72" s="125" t="str">
        <f>HYPERLINK("https://gamesheet.app/seasons/228/stats/games/81859/box-score?utm_source=post_game&amp;utm_medium=email&amp;utm_campaign=post_game_report&amp;utm_content=view_box_score","Box Score")</f>
        <v>Box Score</v>
      </c>
      <c r="C72" s="77">
        <v>3.0</v>
      </c>
      <c r="D72" s="77">
        <v>2.0</v>
      </c>
      <c r="E72" s="77" t="s">
        <v>66</v>
      </c>
      <c r="F72" s="29"/>
      <c r="G72" s="35" t="s">
        <v>66</v>
      </c>
    </row>
    <row r="73">
      <c r="A73" s="78">
        <v>24.0</v>
      </c>
      <c r="B73" s="96" t="s">
        <v>100</v>
      </c>
      <c r="E73" s="9"/>
      <c r="F73" s="29"/>
      <c r="G73" s="35"/>
    </row>
    <row r="74">
      <c r="A74" s="80"/>
      <c r="B74" s="131" t="s">
        <v>156</v>
      </c>
      <c r="C74" s="11"/>
      <c r="D74" s="11"/>
      <c r="E74" s="12"/>
      <c r="F74" s="29"/>
      <c r="G74" s="35"/>
    </row>
    <row r="75">
      <c r="A75" s="184" t="s">
        <v>39</v>
      </c>
      <c r="B75" s="190" t="str">
        <f>HYPERLINK("https://gamesheet.app/seasons/228/stats/games/83775/box-score?utm_source=post_game&amp;utm_medium=email&amp;utm_campaign=post_game_report&amp;utm_content=view_box_score","Box Score")</f>
        <v>Box Score</v>
      </c>
      <c r="C75" s="66">
        <v>2.0</v>
      </c>
      <c r="D75" s="66">
        <v>3.0</v>
      </c>
      <c r="E75" s="66" t="s">
        <v>68</v>
      </c>
      <c r="F75" s="29"/>
      <c r="G75" s="35"/>
    </row>
    <row r="76">
      <c r="A76" s="181">
        <v>31.0</v>
      </c>
      <c r="B76" s="154" t="s">
        <v>190</v>
      </c>
      <c r="E76" s="9"/>
      <c r="F76" s="29"/>
      <c r="G76" s="35"/>
    </row>
    <row r="77">
      <c r="A77" s="182"/>
      <c r="B77" s="183" t="s">
        <v>114</v>
      </c>
      <c r="C77" s="11"/>
      <c r="D77" s="11"/>
      <c r="E77" s="12"/>
      <c r="F77" s="29"/>
      <c r="G77" s="35"/>
    </row>
    <row r="78">
      <c r="A78" s="75" t="s">
        <v>43</v>
      </c>
      <c r="B78" s="125" t="str">
        <f>HYPERLINK("https://gamesheet.app/seasons/228/stats/games/86316/box-score?utm_source=post_game&amp;utm_medium=email&amp;utm_campaign=post_game_report&amp;utm_content=view_box_score","Box Score")</f>
        <v>Box Score</v>
      </c>
      <c r="C78" s="77">
        <v>6.0</v>
      </c>
      <c r="D78" s="77">
        <v>2.0</v>
      </c>
      <c r="E78" s="77" t="s">
        <v>66</v>
      </c>
      <c r="F78" s="35"/>
      <c r="G78" s="35" t="s">
        <v>66</v>
      </c>
    </row>
    <row r="79">
      <c r="A79" s="83">
        <v>7.0</v>
      </c>
      <c r="B79" s="158" t="s">
        <v>157</v>
      </c>
      <c r="E79" s="9"/>
      <c r="F79" s="35"/>
      <c r="G79" s="35"/>
    </row>
    <row r="80">
      <c r="A80" s="80"/>
      <c r="B80" s="131" t="s">
        <v>191</v>
      </c>
      <c r="C80" s="11"/>
      <c r="D80" s="11"/>
      <c r="E80" s="12"/>
      <c r="F80" s="35"/>
      <c r="G80" s="35"/>
    </row>
    <row r="81">
      <c r="A81" s="75" t="s">
        <v>43</v>
      </c>
      <c r="B81" s="125" t="str">
        <f>HYPERLINK("https://gamesheet.app/seasons/228/stats/games/87809/box-score?utm_source=post_game&amp;utm_medium=email&amp;utm_campaign=post_game_report&amp;utm_content=view_box_score","Box Score")</f>
        <v>Box Score</v>
      </c>
      <c r="C81" s="77">
        <v>2.0</v>
      </c>
      <c r="D81" s="77">
        <v>4.0</v>
      </c>
      <c r="E81" s="77" t="s">
        <v>68</v>
      </c>
      <c r="F81" s="29"/>
      <c r="G81" s="35" t="s">
        <v>68</v>
      </c>
    </row>
    <row r="82">
      <c r="A82" s="78">
        <v>9.0</v>
      </c>
      <c r="B82" s="96" t="s">
        <v>161</v>
      </c>
      <c r="E82" s="9"/>
      <c r="F82" s="29"/>
      <c r="G82" s="35"/>
    </row>
    <row r="83">
      <c r="A83" s="80"/>
      <c r="B83" s="131" t="s">
        <v>51</v>
      </c>
      <c r="C83" s="11"/>
      <c r="D83" s="11"/>
      <c r="E83" s="12"/>
      <c r="F83" s="29"/>
      <c r="G83" s="35"/>
    </row>
    <row r="84">
      <c r="A84" s="75" t="s">
        <v>43</v>
      </c>
      <c r="B84" s="125" t="str">
        <f>HYPERLINK("https://gamesheet.app/seasons/228/stats/games/89382/box-score?filter%5Bdivision%5D=1541","Box Score")</f>
        <v>Box Score</v>
      </c>
      <c r="C84" s="77">
        <v>15.0</v>
      </c>
      <c r="D84" s="77">
        <v>0.0</v>
      </c>
      <c r="E84" s="77" t="s">
        <v>66</v>
      </c>
      <c r="F84" s="29"/>
      <c r="G84" s="35" t="s">
        <v>66</v>
      </c>
    </row>
    <row r="85">
      <c r="A85" s="78">
        <v>14.0</v>
      </c>
      <c r="B85" s="96" t="s">
        <v>170</v>
      </c>
      <c r="E85" s="9"/>
      <c r="F85" s="29"/>
      <c r="G85" s="35"/>
    </row>
    <row r="86">
      <c r="A86" s="80"/>
      <c r="B86" s="131" t="s">
        <v>156</v>
      </c>
      <c r="C86" s="11"/>
      <c r="D86" s="11"/>
      <c r="E86" s="12"/>
      <c r="F86" s="29"/>
      <c r="G86" s="35"/>
    </row>
    <row r="87">
      <c r="A87" s="75" t="s">
        <v>43</v>
      </c>
      <c r="B87" s="125" t="str">
        <f>HYPERLINK("https://gamesheet.app/seasons/228/stats/games/90747/box-score?filter%5Bdivision%5D=1541","Box Score")</f>
        <v>Box Score</v>
      </c>
      <c r="C87" s="77">
        <v>2.0</v>
      </c>
      <c r="D87" s="77">
        <v>3.0</v>
      </c>
      <c r="E87" s="77" t="s">
        <v>68</v>
      </c>
      <c r="F87" s="5"/>
      <c r="G87" s="86" t="s">
        <v>68</v>
      </c>
    </row>
    <row r="88">
      <c r="A88" s="83">
        <v>16.0</v>
      </c>
      <c r="B88" s="158" t="s">
        <v>166</v>
      </c>
      <c r="E88" s="9"/>
      <c r="F88" s="5"/>
      <c r="G88" s="86"/>
    </row>
    <row r="89">
      <c r="A89" s="87"/>
      <c r="B89" s="186" t="s">
        <v>28</v>
      </c>
      <c r="E89" s="9"/>
      <c r="F89" s="5"/>
      <c r="G89" s="86"/>
    </row>
    <row r="90">
      <c r="A90" s="162"/>
      <c r="B90" s="100"/>
      <c r="C90" s="100"/>
      <c r="D90" s="100"/>
      <c r="E90" s="101"/>
      <c r="F90" s="5"/>
      <c r="G90" s="5"/>
    </row>
    <row r="91">
      <c r="A91" s="99" t="s">
        <v>192</v>
      </c>
      <c r="B91" s="100"/>
      <c r="C91" s="100"/>
      <c r="D91" s="100"/>
      <c r="E91" s="101"/>
      <c r="F91" s="93"/>
      <c r="G91" s="29"/>
    </row>
    <row r="92">
      <c r="A92" s="94" t="s">
        <v>51</v>
      </c>
      <c r="E92" s="9"/>
      <c r="F92" s="35"/>
      <c r="G92" s="35"/>
    </row>
    <row r="93">
      <c r="A93" s="75" t="s">
        <v>43</v>
      </c>
      <c r="B93" s="125" t="str">
        <f>HYPERLINK("https://gamesheet.app/seasons/228/stats/games/92400/box-score?filter%5Bdivision%5D=1541","Box Score")</f>
        <v>Box Score</v>
      </c>
      <c r="C93" s="77">
        <v>8.0</v>
      </c>
      <c r="D93" s="77">
        <v>1.0</v>
      </c>
      <c r="E93" s="77" t="s">
        <v>66</v>
      </c>
      <c r="F93" s="35"/>
      <c r="G93" s="35" t="s">
        <v>66</v>
      </c>
    </row>
    <row r="94">
      <c r="A94" s="78">
        <v>22.0</v>
      </c>
      <c r="B94" s="96" t="s">
        <v>160</v>
      </c>
      <c r="E94" s="9"/>
      <c r="F94" s="86"/>
      <c r="G94" s="86"/>
    </row>
    <row r="95">
      <c r="A95" s="97" t="s">
        <v>54</v>
      </c>
      <c r="B95" s="11"/>
      <c r="C95" s="11"/>
      <c r="D95" s="11"/>
      <c r="E95" s="12"/>
      <c r="F95" s="86"/>
      <c r="G95" s="86"/>
    </row>
    <row r="96">
      <c r="A96" s="75" t="s">
        <v>43</v>
      </c>
      <c r="B96" s="88"/>
      <c r="C96" s="77">
        <v>2.0</v>
      </c>
      <c r="D96" s="77">
        <v>4.0</v>
      </c>
      <c r="E96" s="77" t="s">
        <v>68</v>
      </c>
      <c r="F96" s="86"/>
      <c r="G96" s="86" t="s">
        <v>68</v>
      </c>
    </row>
    <row r="97">
      <c r="A97" s="78">
        <v>23.0</v>
      </c>
      <c r="B97" s="96" t="s">
        <v>161</v>
      </c>
      <c r="E97" s="9"/>
      <c r="F97" s="86"/>
      <c r="G97" s="86"/>
    </row>
    <row r="98">
      <c r="A98" s="164" t="s">
        <v>54</v>
      </c>
      <c r="E98" s="9"/>
      <c r="F98" s="86"/>
      <c r="G98" s="86"/>
    </row>
    <row r="99">
      <c r="A99" s="165"/>
      <c r="B99" s="100"/>
      <c r="C99" s="100"/>
      <c r="D99" s="100"/>
      <c r="E99" s="101"/>
      <c r="F99" s="86"/>
      <c r="G99" s="86"/>
    </row>
    <row r="100">
      <c r="A100" s="178" t="s">
        <v>59</v>
      </c>
      <c r="B100" s="198"/>
      <c r="C100" s="180">
        <v>11.0</v>
      </c>
      <c r="D100" s="180">
        <v>1.0</v>
      </c>
      <c r="E100" s="180" t="s">
        <v>66</v>
      </c>
      <c r="F100" s="86"/>
      <c r="G100" s="86"/>
    </row>
    <row r="101">
      <c r="A101" s="181">
        <v>6.0</v>
      </c>
      <c r="B101" s="194" t="s">
        <v>178</v>
      </c>
      <c r="E101" s="9"/>
      <c r="F101" s="86"/>
      <c r="G101" s="86"/>
    </row>
    <row r="102">
      <c r="A102" s="63"/>
      <c r="B102" s="199" t="s">
        <v>156</v>
      </c>
      <c r="E102" s="9"/>
      <c r="F102" s="16"/>
      <c r="G102" s="86"/>
    </row>
    <row r="103">
      <c r="A103" s="162"/>
      <c r="B103" s="100"/>
      <c r="C103" s="100"/>
      <c r="D103" s="100"/>
      <c r="E103" s="101"/>
      <c r="F103" s="16"/>
      <c r="G103" s="86"/>
    </row>
    <row r="104">
      <c r="A104" s="99" t="s">
        <v>193</v>
      </c>
      <c r="B104" s="100"/>
      <c r="C104" s="100"/>
      <c r="D104" s="100"/>
      <c r="E104" s="101"/>
      <c r="F104" s="16"/>
      <c r="G104" s="86"/>
    </row>
    <row r="105">
      <c r="A105" s="102" t="s">
        <v>194</v>
      </c>
      <c r="E105" s="9"/>
      <c r="F105" s="16"/>
      <c r="G105" s="86"/>
    </row>
    <row r="106">
      <c r="A106" s="103" t="s">
        <v>130</v>
      </c>
      <c r="B106" s="11"/>
      <c r="C106" s="11"/>
      <c r="D106" s="11"/>
      <c r="E106" s="12"/>
      <c r="F106" s="16"/>
      <c r="G106" s="86"/>
    </row>
    <row r="107">
      <c r="A107" s="75" t="s">
        <v>59</v>
      </c>
      <c r="B107" s="125" t="str">
        <f>HYPERLINK("https://gamesheet.app/seasons/466/stats/games/98689/box-score?utm_source=post_game&amp;utm_medium=email&amp;utm_campaign=post_game_report&amp;utm_content=view_box_score","Box Score")</f>
        <v>Box Score</v>
      </c>
      <c r="C107" s="77">
        <v>5.0</v>
      </c>
      <c r="D107" s="77">
        <v>4.0</v>
      </c>
      <c r="E107" s="77" t="s">
        <v>66</v>
      </c>
      <c r="F107" s="16"/>
      <c r="G107" s="86"/>
    </row>
    <row r="108">
      <c r="A108" s="78">
        <v>10.0</v>
      </c>
      <c r="B108" s="96" t="s">
        <v>195</v>
      </c>
      <c r="E108" s="9"/>
      <c r="F108" s="16"/>
      <c r="G108" s="86"/>
    </row>
    <row r="109">
      <c r="A109" s="97" t="s">
        <v>196</v>
      </c>
      <c r="B109" s="11"/>
      <c r="C109" s="11"/>
      <c r="D109" s="11"/>
      <c r="E109" s="12"/>
      <c r="F109" s="16"/>
      <c r="G109" s="86"/>
    </row>
    <row r="110">
      <c r="A110" s="104" t="s">
        <v>59</v>
      </c>
      <c r="B110" s="149" t="str">
        <f>HYPERLINK("https://gamesheet.app/seasons/466/stats/games/99082/box-score?utm_source=post_game&amp;utm_medium=email&amp;utm_campaign=post_game_report&amp;utm_content=view_box_score","Box Score")</f>
        <v>Box Score</v>
      </c>
      <c r="C110" s="77">
        <v>5.0</v>
      </c>
      <c r="D110" s="77">
        <v>3.0</v>
      </c>
      <c r="E110" s="77" t="s">
        <v>66</v>
      </c>
      <c r="F110" s="16"/>
      <c r="G110" s="86"/>
    </row>
    <row r="111">
      <c r="A111" s="78">
        <v>11.0</v>
      </c>
      <c r="B111" s="96" t="s">
        <v>197</v>
      </c>
      <c r="E111" s="9"/>
      <c r="F111" s="16"/>
      <c r="G111" s="86"/>
    </row>
    <row r="112">
      <c r="A112" s="97" t="s">
        <v>198</v>
      </c>
      <c r="B112" s="11"/>
      <c r="C112" s="11"/>
      <c r="D112" s="11"/>
      <c r="E112" s="12"/>
      <c r="F112" s="16"/>
      <c r="G112" s="86"/>
    </row>
    <row r="113">
      <c r="A113" s="104" t="s">
        <v>59</v>
      </c>
      <c r="B113" s="149" t="str">
        <f>HYPERLINK("https://gamesheet.app/seasons/466/stats/games/99091/box-score?utm_source=post_game&amp;utm_medium=email&amp;utm_campaign=post_game_report&amp;utm_content=view_box_score","Box Score")</f>
        <v>Box Score</v>
      </c>
      <c r="C113" s="77">
        <v>12.0</v>
      </c>
      <c r="D113" s="77">
        <v>1.0</v>
      </c>
      <c r="E113" s="77" t="s">
        <v>66</v>
      </c>
      <c r="F113" s="16"/>
      <c r="G113" s="86"/>
    </row>
    <row r="114">
      <c r="A114" s="78">
        <v>12.0</v>
      </c>
      <c r="B114" s="96" t="s">
        <v>199</v>
      </c>
      <c r="E114" s="9"/>
      <c r="F114" s="16"/>
      <c r="G114" s="86"/>
    </row>
    <row r="115">
      <c r="A115" s="97" t="s">
        <v>200</v>
      </c>
      <c r="B115" s="11"/>
      <c r="C115" s="11"/>
      <c r="D115" s="11"/>
      <c r="E115" s="12"/>
      <c r="F115" s="16"/>
      <c r="G115" s="86"/>
    </row>
    <row r="116">
      <c r="A116" s="104" t="s">
        <v>59</v>
      </c>
      <c r="C116" s="77"/>
      <c r="D116" s="77"/>
      <c r="E116" s="77"/>
      <c r="F116" s="16"/>
      <c r="G116" s="86"/>
    </row>
    <row r="117">
      <c r="A117" s="78">
        <v>13.0</v>
      </c>
      <c r="B117" s="96"/>
      <c r="E117" s="9"/>
      <c r="F117" s="16"/>
      <c r="G117" s="86"/>
    </row>
    <row r="118">
      <c r="A118" s="166" t="s">
        <v>201</v>
      </c>
      <c r="E118" s="9"/>
      <c r="F118" s="16"/>
      <c r="G118" s="86"/>
    </row>
    <row r="119">
      <c r="A119" s="107"/>
      <c r="B119" s="100"/>
      <c r="C119" s="100"/>
      <c r="D119" s="100"/>
      <c r="E119" s="101"/>
      <c r="F119" s="16"/>
      <c r="G119" s="86"/>
    </row>
    <row r="120">
      <c r="A120" s="108" t="s">
        <v>60</v>
      </c>
      <c r="C120" s="109">
        <f t="shared" ref="C120:D120" si="1">SUM(C11:C119)</f>
        <v>160</v>
      </c>
      <c r="D120" s="109">
        <f t="shared" si="1"/>
        <v>81</v>
      </c>
      <c r="E120" s="110"/>
      <c r="F120" s="5"/>
      <c r="G120" s="5"/>
    </row>
    <row r="121">
      <c r="A121" s="113" t="s">
        <v>62</v>
      </c>
      <c r="B121" s="11"/>
      <c r="C121" s="114" t="s">
        <v>63</v>
      </c>
      <c r="D121" s="11"/>
      <c r="E121" s="12"/>
      <c r="F121" s="112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hyperlinks>
    <hyperlink r:id="rId1" ref="A3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200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200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201" t="s">
        <v>2</v>
      </c>
      <c r="F3" s="5"/>
      <c r="G3" s="5"/>
    </row>
    <row r="4">
      <c r="A4" s="202"/>
      <c r="B4" s="14"/>
      <c r="C4" s="13"/>
      <c r="D4" s="13"/>
      <c r="E4" s="13"/>
      <c r="F4" s="16" t="s">
        <v>3</v>
      </c>
      <c r="G4" s="17" t="s">
        <v>4</v>
      </c>
    </row>
    <row r="5">
      <c r="A5" s="203" t="s">
        <v>202</v>
      </c>
      <c r="F5" s="21"/>
      <c r="G5" s="5"/>
    </row>
    <row r="6">
      <c r="F6" s="21"/>
      <c r="G6" s="5"/>
    </row>
    <row r="7">
      <c r="A7" s="204" t="s">
        <v>203</v>
      </c>
      <c r="B7" s="2"/>
      <c r="C7" s="205" t="s">
        <v>7</v>
      </c>
      <c r="D7" s="205" t="s">
        <v>8</v>
      </c>
      <c r="E7" s="206" t="s">
        <v>204</v>
      </c>
      <c r="F7" s="5"/>
      <c r="G7" s="5"/>
    </row>
    <row r="8">
      <c r="A8" s="207" t="s">
        <v>11</v>
      </c>
      <c r="B8" s="11"/>
      <c r="C8" s="11"/>
      <c r="D8" s="11"/>
      <c r="E8" s="12"/>
      <c r="F8" s="29"/>
      <c r="G8" s="29"/>
    </row>
    <row r="9">
      <c r="A9" s="208"/>
      <c r="F9" s="29"/>
      <c r="G9" s="29"/>
    </row>
    <row r="10">
      <c r="A10" s="209" t="s">
        <v>205</v>
      </c>
      <c r="F10" s="29"/>
      <c r="G10" s="29"/>
    </row>
    <row r="11">
      <c r="A11" s="60" t="s">
        <v>177</v>
      </c>
      <c r="B11" s="61"/>
      <c r="C11" s="61"/>
      <c r="D11" s="61"/>
      <c r="E11" s="62"/>
      <c r="F11" s="29"/>
      <c r="G11" s="29"/>
    </row>
    <row r="12">
      <c r="A12" s="210">
        <v>14.0</v>
      </c>
      <c r="B12" s="211" t="s">
        <v>206</v>
      </c>
      <c r="C12" s="211">
        <v>2.0</v>
      </c>
      <c r="D12" s="211">
        <v>4.0</v>
      </c>
      <c r="E12" s="212" t="s">
        <v>68</v>
      </c>
      <c r="F12" s="5"/>
      <c r="G12" s="5"/>
    </row>
    <row r="13">
      <c r="A13" s="213" t="s">
        <v>33</v>
      </c>
      <c r="E13" s="9"/>
      <c r="F13" s="29"/>
      <c r="G13" s="29"/>
    </row>
    <row r="14">
      <c r="A14" s="214">
        <v>15.0</v>
      </c>
      <c r="B14" s="215" t="s">
        <v>207</v>
      </c>
      <c r="C14" s="215">
        <v>4.0</v>
      </c>
      <c r="D14" s="215">
        <v>1.0</v>
      </c>
      <c r="E14" s="216" t="s">
        <v>66</v>
      </c>
      <c r="F14" s="29"/>
      <c r="G14" s="29"/>
    </row>
    <row r="15">
      <c r="A15" s="213" t="s">
        <v>33</v>
      </c>
      <c r="E15" s="9"/>
      <c r="F15" s="29"/>
      <c r="G15" s="29"/>
    </row>
    <row r="16">
      <c r="A16" s="214">
        <v>15.0</v>
      </c>
      <c r="B16" s="215" t="s">
        <v>208</v>
      </c>
      <c r="C16" s="215">
        <v>2.0</v>
      </c>
      <c r="D16" s="215">
        <v>2.0</v>
      </c>
      <c r="E16" s="216" t="s">
        <v>82</v>
      </c>
      <c r="F16" s="29"/>
      <c r="G16" s="29"/>
    </row>
    <row r="17">
      <c r="A17" s="213" t="s">
        <v>33</v>
      </c>
      <c r="E17" s="9"/>
      <c r="F17" s="29"/>
      <c r="G17" s="29"/>
    </row>
    <row r="18">
      <c r="A18" s="214">
        <v>16.0</v>
      </c>
      <c r="B18" s="215" t="s">
        <v>209</v>
      </c>
      <c r="C18" s="215">
        <v>6.0</v>
      </c>
      <c r="D18" s="215">
        <v>0.0</v>
      </c>
      <c r="E18" s="216" t="s">
        <v>66</v>
      </c>
      <c r="F18" s="29"/>
      <c r="G18" s="29"/>
    </row>
    <row r="19">
      <c r="A19" s="217" t="s">
        <v>33</v>
      </c>
      <c r="B19" s="11"/>
      <c r="C19" s="11"/>
      <c r="D19" s="11"/>
      <c r="E19" s="12"/>
      <c r="F19" s="29"/>
      <c r="G19" s="29"/>
    </row>
    <row r="20">
      <c r="A20" s="218"/>
      <c r="F20" s="29"/>
      <c r="G20" s="29"/>
    </row>
    <row r="21">
      <c r="A21" s="219">
        <v>30.0</v>
      </c>
      <c r="B21" s="220" t="s">
        <v>210</v>
      </c>
      <c r="C21" s="220">
        <v>5.0</v>
      </c>
      <c r="D21" s="220">
        <v>6.0</v>
      </c>
      <c r="E21" s="221" t="s">
        <v>68</v>
      </c>
      <c r="F21" s="29"/>
      <c r="G21" s="35"/>
    </row>
    <row r="22">
      <c r="A22" s="222" t="s">
        <v>28</v>
      </c>
      <c r="B22" s="11"/>
      <c r="C22" s="11"/>
      <c r="D22" s="11"/>
      <c r="E22" s="12"/>
      <c r="F22" s="29"/>
      <c r="G22" s="35"/>
    </row>
    <row r="23">
      <c r="A23" s="209" t="s">
        <v>211</v>
      </c>
      <c r="F23" s="35"/>
      <c r="G23" s="35"/>
    </row>
    <row r="24">
      <c r="A24" s="219">
        <v>6.0</v>
      </c>
      <c r="B24" s="220" t="s">
        <v>212</v>
      </c>
      <c r="C24" s="220">
        <v>8.0</v>
      </c>
      <c r="D24" s="220">
        <v>2.0</v>
      </c>
      <c r="E24" s="221" t="s">
        <v>66</v>
      </c>
      <c r="F24" s="35"/>
      <c r="G24" s="35"/>
    </row>
    <row r="25">
      <c r="A25" s="223" t="s">
        <v>191</v>
      </c>
      <c r="E25" s="9"/>
      <c r="F25" s="35"/>
      <c r="G25" s="35"/>
    </row>
    <row r="26">
      <c r="A26" s="224">
        <v>7.0</v>
      </c>
      <c r="B26" s="208" t="s">
        <v>213</v>
      </c>
      <c r="C26" s="208">
        <v>10.0</v>
      </c>
      <c r="D26" s="208">
        <v>3.0</v>
      </c>
      <c r="E26" s="225" t="s">
        <v>66</v>
      </c>
      <c r="F26" s="29"/>
      <c r="G26" s="35" t="s">
        <v>66</v>
      </c>
    </row>
    <row r="27">
      <c r="A27" s="226" t="s">
        <v>14</v>
      </c>
      <c r="E27" s="9"/>
      <c r="F27" s="29"/>
      <c r="G27" s="35"/>
    </row>
    <row r="28">
      <c r="A28" s="227">
        <v>14.0</v>
      </c>
      <c r="B28" s="208" t="s">
        <v>214</v>
      </c>
      <c r="C28" s="208">
        <v>7.0</v>
      </c>
      <c r="D28" s="208">
        <v>0.0</v>
      </c>
      <c r="E28" s="225" t="s">
        <v>66</v>
      </c>
      <c r="F28" s="29"/>
      <c r="G28" s="35" t="s">
        <v>66</v>
      </c>
    </row>
    <row r="29">
      <c r="A29" s="226" t="s">
        <v>14</v>
      </c>
      <c r="E29" s="9"/>
      <c r="F29" s="29"/>
      <c r="G29" s="35"/>
    </row>
    <row r="30">
      <c r="A30" s="227">
        <v>26.0</v>
      </c>
      <c r="B30" s="208" t="s">
        <v>215</v>
      </c>
      <c r="C30" s="208">
        <v>4.0</v>
      </c>
      <c r="D30" s="208">
        <v>1.0</v>
      </c>
      <c r="E30" s="225" t="s">
        <v>66</v>
      </c>
      <c r="F30" s="29"/>
      <c r="G30" s="35" t="s">
        <v>66</v>
      </c>
    </row>
    <row r="31">
      <c r="A31" s="226" t="s">
        <v>216</v>
      </c>
      <c r="E31" s="9"/>
      <c r="F31" s="42"/>
      <c r="G31" s="35"/>
    </row>
    <row r="32">
      <c r="A32" s="227">
        <v>28.0</v>
      </c>
      <c r="B32" s="208" t="s">
        <v>159</v>
      </c>
      <c r="C32" s="208">
        <v>4.0</v>
      </c>
      <c r="D32" s="208">
        <v>2.0</v>
      </c>
      <c r="E32" s="225" t="s">
        <v>66</v>
      </c>
      <c r="F32" s="42"/>
      <c r="G32" s="35" t="s">
        <v>66</v>
      </c>
    </row>
    <row r="33">
      <c r="A33" s="207" t="s">
        <v>14</v>
      </c>
      <c r="B33" s="11"/>
      <c r="C33" s="11"/>
      <c r="D33" s="11"/>
      <c r="E33" s="12"/>
      <c r="F33" s="42"/>
      <c r="G33" s="35"/>
    </row>
    <row r="34">
      <c r="A34" s="209" t="s">
        <v>217</v>
      </c>
      <c r="F34" s="35"/>
      <c r="G34" s="35"/>
    </row>
    <row r="35">
      <c r="A35" s="228">
        <v>3.0</v>
      </c>
      <c r="B35" s="229" t="s">
        <v>218</v>
      </c>
      <c r="C35" s="229">
        <v>10.0</v>
      </c>
      <c r="D35" s="229">
        <v>3.0</v>
      </c>
      <c r="E35" s="230" t="s">
        <v>66</v>
      </c>
      <c r="F35" s="35"/>
      <c r="G35" s="35" t="s">
        <v>66</v>
      </c>
    </row>
    <row r="36">
      <c r="A36" s="226" t="s">
        <v>219</v>
      </c>
      <c r="E36" s="9"/>
      <c r="F36" s="42"/>
      <c r="G36" s="35"/>
    </row>
    <row r="37">
      <c r="A37" s="227">
        <v>4.0</v>
      </c>
      <c r="B37" s="208" t="s">
        <v>220</v>
      </c>
      <c r="C37" s="208">
        <v>10.0</v>
      </c>
      <c r="D37" s="208">
        <v>3.0</v>
      </c>
      <c r="E37" s="225" t="s">
        <v>66</v>
      </c>
      <c r="F37" s="42"/>
      <c r="G37" s="35" t="s">
        <v>66</v>
      </c>
    </row>
    <row r="38">
      <c r="A38" s="226" t="s">
        <v>14</v>
      </c>
      <c r="E38" s="9"/>
      <c r="F38" s="35"/>
      <c r="G38" s="35"/>
    </row>
    <row r="39">
      <c r="A39" s="227">
        <v>9.0</v>
      </c>
      <c r="B39" s="208" t="s">
        <v>221</v>
      </c>
      <c r="C39" s="208">
        <v>15.0</v>
      </c>
      <c r="D39" s="208">
        <v>3.0</v>
      </c>
      <c r="E39" s="225" t="s">
        <v>66</v>
      </c>
      <c r="F39" s="35"/>
      <c r="G39" s="35" t="s">
        <v>66</v>
      </c>
    </row>
    <row r="40">
      <c r="A40" s="226" t="s">
        <v>14</v>
      </c>
      <c r="E40" s="9"/>
      <c r="F40" s="35"/>
      <c r="G40" s="35"/>
    </row>
    <row r="41">
      <c r="A41" s="231">
        <v>11.0</v>
      </c>
      <c r="B41" s="232" t="s">
        <v>222</v>
      </c>
      <c r="C41" s="232">
        <v>4.0</v>
      </c>
      <c r="D41" s="232">
        <v>4.0</v>
      </c>
      <c r="E41" s="233" t="s">
        <v>82</v>
      </c>
      <c r="F41" s="29"/>
      <c r="G41" s="35"/>
    </row>
    <row r="42">
      <c r="A42" s="222" t="s">
        <v>223</v>
      </c>
      <c r="B42" s="11"/>
      <c r="C42" s="11"/>
      <c r="D42" s="11"/>
      <c r="E42" s="12"/>
      <c r="F42" s="29"/>
      <c r="G42" s="35"/>
    </row>
    <row r="43">
      <c r="A43" s="208"/>
      <c r="F43" s="29"/>
      <c r="G43" s="35"/>
    </row>
    <row r="44">
      <c r="A44" s="60" t="s">
        <v>183</v>
      </c>
      <c r="B44" s="61"/>
      <c r="C44" s="61"/>
      <c r="D44" s="61"/>
      <c r="E44" s="62"/>
      <c r="F44" s="29"/>
      <c r="G44" s="35"/>
    </row>
    <row r="45">
      <c r="A45" s="234">
        <v>16.0</v>
      </c>
      <c r="B45" s="220" t="s">
        <v>224</v>
      </c>
      <c r="C45" s="220">
        <v>1.0</v>
      </c>
      <c r="D45" s="220">
        <v>7.0</v>
      </c>
      <c r="E45" s="221" t="s">
        <v>68</v>
      </c>
      <c r="F45" s="29"/>
      <c r="G45" s="35"/>
    </row>
    <row r="46">
      <c r="A46" s="223" t="s">
        <v>184</v>
      </c>
      <c r="E46" s="9"/>
      <c r="F46" s="29"/>
      <c r="G46" s="35"/>
    </row>
    <row r="47">
      <c r="A47" s="231">
        <v>17.0</v>
      </c>
      <c r="B47" s="232" t="s">
        <v>225</v>
      </c>
      <c r="C47" s="232">
        <v>4.0</v>
      </c>
      <c r="D47" s="232">
        <v>2.0</v>
      </c>
      <c r="E47" s="233" t="s">
        <v>66</v>
      </c>
      <c r="F47" s="29"/>
      <c r="G47" s="35"/>
    </row>
    <row r="48">
      <c r="A48" s="223" t="s">
        <v>184</v>
      </c>
      <c r="E48" s="9"/>
      <c r="F48" s="29"/>
      <c r="G48" s="35"/>
    </row>
    <row r="49">
      <c r="A49" s="231">
        <v>18.0</v>
      </c>
      <c r="B49" s="232" t="s">
        <v>226</v>
      </c>
      <c r="C49" s="232">
        <v>4.0</v>
      </c>
      <c r="D49" s="232">
        <v>1.0</v>
      </c>
      <c r="E49" s="233" t="s">
        <v>66</v>
      </c>
      <c r="F49" s="29"/>
      <c r="G49" s="35"/>
    </row>
    <row r="50">
      <c r="A50" s="222" t="s">
        <v>184</v>
      </c>
      <c r="B50" s="11"/>
      <c r="C50" s="11"/>
      <c r="D50" s="11"/>
      <c r="E50" s="12"/>
      <c r="F50" s="29"/>
      <c r="G50" s="35"/>
    </row>
    <row r="51">
      <c r="A51" s="235"/>
      <c r="F51" s="29"/>
      <c r="G51" s="35"/>
    </row>
    <row r="52">
      <c r="A52" s="209" t="s">
        <v>227</v>
      </c>
      <c r="F52" s="29"/>
      <c r="G52" s="35"/>
    </row>
    <row r="53">
      <c r="A53" s="236">
        <v>1.0</v>
      </c>
      <c r="B53" s="229" t="s">
        <v>168</v>
      </c>
      <c r="C53" s="229">
        <v>6.0</v>
      </c>
      <c r="D53" s="229">
        <v>5.0</v>
      </c>
      <c r="E53" s="230" t="s">
        <v>66</v>
      </c>
      <c r="F53" s="29"/>
      <c r="G53" s="35" t="s">
        <v>66</v>
      </c>
    </row>
    <row r="54">
      <c r="A54" s="226" t="s">
        <v>116</v>
      </c>
      <c r="E54" s="9"/>
      <c r="F54" s="29"/>
      <c r="G54" s="35"/>
    </row>
    <row r="55">
      <c r="A55" s="237">
        <v>7.0</v>
      </c>
      <c r="B55" s="232" t="s">
        <v>228</v>
      </c>
      <c r="C55" s="232">
        <v>5.0</v>
      </c>
      <c r="D55" s="232">
        <v>4.0</v>
      </c>
      <c r="E55" s="233" t="s">
        <v>66</v>
      </c>
      <c r="F55" s="29"/>
      <c r="G55" s="35"/>
    </row>
    <row r="56">
      <c r="A56" s="223" t="s">
        <v>14</v>
      </c>
      <c r="E56" s="9"/>
      <c r="F56" s="29"/>
      <c r="G56" s="35"/>
    </row>
    <row r="57">
      <c r="A57" s="224">
        <v>8.0</v>
      </c>
      <c r="B57" s="208" t="s">
        <v>229</v>
      </c>
      <c r="C57" s="208">
        <v>15.0</v>
      </c>
      <c r="D57" s="208">
        <v>8.0</v>
      </c>
      <c r="E57" s="225" t="s">
        <v>66</v>
      </c>
      <c r="F57" s="29"/>
      <c r="G57" s="35" t="s">
        <v>66</v>
      </c>
    </row>
    <row r="58">
      <c r="A58" s="207" t="s">
        <v>14</v>
      </c>
      <c r="B58" s="11"/>
      <c r="C58" s="11"/>
      <c r="D58" s="11"/>
      <c r="E58" s="12"/>
      <c r="F58" s="29"/>
      <c r="G58" s="35"/>
    </row>
    <row r="59">
      <c r="A59" s="209" t="s">
        <v>230</v>
      </c>
      <c r="F59" s="29"/>
      <c r="G59" s="35"/>
    </row>
    <row r="60">
      <c r="A60" s="236">
        <v>26.0</v>
      </c>
      <c r="B60" s="229" t="s">
        <v>231</v>
      </c>
      <c r="C60" s="229">
        <v>10.0</v>
      </c>
      <c r="D60" s="229">
        <v>3.0</v>
      </c>
      <c r="E60" s="230" t="s">
        <v>66</v>
      </c>
      <c r="F60" s="29"/>
      <c r="G60" s="35" t="s">
        <v>66</v>
      </c>
    </row>
    <row r="61">
      <c r="A61" s="207" t="s">
        <v>232</v>
      </c>
      <c r="B61" s="11"/>
      <c r="C61" s="11"/>
      <c r="D61" s="11"/>
      <c r="E61" s="12"/>
      <c r="F61" s="29"/>
      <c r="G61" s="35"/>
    </row>
    <row r="62">
      <c r="A62" s="209" t="s">
        <v>233</v>
      </c>
      <c r="F62" s="35"/>
      <c r="G62" s="35"/>
    </row>
    <row r="63">
      <c r="A63" s="236">
        <v>1.0</v>
      </c>
      <c r="B63" s="229" t="s">
        <v>234</v>
      </c>
      <c r="C63" s="229">
        <v>13.0</v>
      </c>
      <c r="D63" s="229">
        <v>2.0</v>
      </c>
      <c r="E63" s="230" t="s">
        <v>66</v>
      </c>
      <c r="F63" s="35"/>
      <c r="G63" s="35" t="s">
        <v>66</v>
      </c>
    </row>
    <row r="64">
      <c r="A64" s="226" t="s">
        <v>14</v>
      </c>
      <c r="E64" s="9"/>
      <c r="F64" s="35"/>
      <c r="G64" s="35"/>
    </row>
    <row r="65">
      <c r="A65" s="224">
        <v>2.0</v>
      </c>
      <c r="B65" s="208" t="s">
        <v>235</v>
      </c>
      <c r="C65" s="208">
        <v>14.0</v>
      </c>
      <c r="D65" s="208">
        <v>2.0</v>
      </c>
      <c r="E65" s="225" t="s">
        <v>66</v>
      </c>
      <c r="F65" s="29"/>
      <c r="G65" s="35" t="s">
        <v>66</v>
      </c>
    </row>
    <row r="66">
      <c r="A66" s="226" t="s">
        <v>236</v>
      </c>
      <c r="E66" s="9"/>
      <c r="F66" s="29"/>
      <c r="G66" s="35"/>
    </row>
    <row r="67">
      <c r="A67" s="237">
        <v>8.0</v>
      </c>
      <c r="B67" s="232" t="s">
        <v>237</v>
      </c>
      <c r="C67" s="232">
        <v>3.0</v>
      </c>
      <c r="D67" s="232">
        <v>1.0</v>
      </c>
      <c r="E67" s="233" t="s">
        <v>66</v>
      </c>
      <c r="F67" s="29"/>
      <c r="G67" s="35"/>
    </row>
    <row r="68">
      <c r="A68" s="223" t="s">
        <v>14</v>
      </c>
      <c r="E68" s="9"/>
      <c r="F68" s="29"/>
      <c r="G68" s="35"/>
    </row>
    <row r="69">
      <c r="A69" s="237">
        <v>10.0</v>
      </c>
      <c r="B69" s="232" t="s">
        <v>224</v>
      </c>
      <c r="C69" s="232">
        <v>3.0</v>
      </c>
      <c r="D69" s="232">
        <v>4.0</v>
      </c>
      <c r="E69" s="233" t="s">
        <v>68</v>
      </c>
      <c r="F69" s="29"/>
      <c r="G69" s="35"/>
    </row>
    <row r="70">
      <c r="A70" s="223" t="s">
        <v>92</v>
      </c>
      <c r="E70" s="9"/>
      <c r="F70" s="29"/>
      <c r="G70" s="35"/>
    </row>
    <row r="71">
      <c r="A71" s="224">
        <v>16.0</v>
      </c>
      <c r="B71" s="208" t="s">
        <v>238</v>
      </c>
      <c r="C71" s="208">
        <v>10.0</v>
      </c>
      <c r="D71" s="208">
        <v>4.0</v>
      </c>
      <c r="E71" s="225" t="s">
        <v>66</v>
      </c>
      <c r="F71" s="29"/>
      <c r="G71" s="35" t="s">
        <v>66</v>
      </c>
    </row>
    <row r="72">
      <c r="A72" s="226" t="s">
        <v>239</v>
      </c>
      <c r="E72" s="9"/>
      <c r="F72" s="29"/>
      <c r="G72" s="35"/>
    </row>
    <row r="73">
      <c r="A73" s="224">
        <v>17.0</v>
      </c>
      <c r="B73" s="208" t="s">
        <v>240</v>
      </c>
      <c r="C73" s="208">
        <v>4.0</v>
      </c>
      <c r="D73" s="208">
        <v>1.0</v>
      </c>
      <c r="E73" s="225" t="s">
        <v>66</v>
      </c>
      <c r="F73" s="5"/>
      <c r="G73" s="86" t="s">
        <v>66</v>
      </c>
    </row>
    <row r="74">
      <c r="A74" s="207" t="s">
        <v>14</v>
      </c>
      <c r="B74" s="11"/>
      <c r="C74" s="11"/>
      <c r="D74" s="11"/>
      <c r="E74" s="12"/>
      <c r="F74" s="5"/>
      <c r="G74" s="86"/>
    </row>
    <row r="75">
      <c r="A75" s="238"/>
      <c r="F75" s="5"/>
      <c r="G75" s="5"/>
    </row>
    <row r="76">
      <c r="A76" s="203" t="s">
        <v>241</v>
      </c>
      <c r="F76" s="93"/>
      <c r="G76" s="29"/>
    </row>
    <row r="77">
      <c r="A77" s="239">
        <v>23.0</v>
      </c>
      <c r="B77" s="229" t="s">
        <v>242</v>
      </c>
      <c r="C77" s="229">
        <v>5.0</v>
      </c>
      <c r="D77" s="229">
        <v>2.0</v>
      </c>
      <c r="E77" s="230" t="s">
        <v>66</v>
      </c>
      <c r="F77" s="35"/>
      <c r="G77" s="35" t="s">
        <v>66</v>
      </c>
    </row>
    <row r="78">
      <c r="A78" s="226" t="s">
        <v>236</v>
      </c>
      <c r="E78" s="9"/>
      <c r="F78" s="86"/>
      <c r="G78" s="86"/>
    </row>
    <row r="79">
      <c r="A79" s="78">
        <v>24.0</v>
      </c>
      <c r="B79" s="208" t="s">
        <v>243</v>
      </c>
      <c r="C79" s="208">
        <v>4.0</v>
      </c>
      <c r="D79" s="208">
        <v>3.0</v>
      </c>
      <c r="E79" s="225" t="s">
        <v>66</v>
      </c>
      <c r="F79" s="86" t="s">
        <v>80</v>
      </c>
      <c r="G79" s="86" t="s">
        <v>66</v>
      </c>
    </row>
    <row r="80">
      <c r="A80" s="207" t="s">
        <v>236</v>
      </c>
      <c r="B80" s="11"/>
      <c r="C80" s="11"/>
      <c r="D80" s="11"/>
      <c r="E80" s="12"/>
      <c r="F80" s="86"/>
      <c r="G80" s="86"/>
    </row>
    <row r="81">
      <c r="A81" s="238"/>
      <c r="F81" s="16"/>
      <c r="G81" s="86"/>
    </row>
    <row r="82">
      <c r="A82" s="209" t="s">
        <v>244</v>
      </c>
      <c r="F82" s="16"/>
      <c r="G82" s="86"/>
    </row>
    <row r="83">
      <c r="A83" s="203" t="s">
        <v>245</v>
      </c>
      <c r="F83" s="16"/>
      <c r="G83" s="86"/>
    </row>
    <row r="84">
      <c r="A84" s="240">
        <v>9.0</v>
      </c>
      <c r="B84" s="229" t="s">
        <v>246</v>
      </c>
      <c r="C84" s="229">
        <v>6.0</v>
      </c>
      <c r="D84" s="229">
        <v>3.0</v>
      </c>
      <c r="E84" s="230" t="s">
        <v>66</v>
      </c>
      <c r="F84" s="16"/>
      <c r="G84" s="86"/>
    </row>
    <row r="85">
      <c r="A85" s="226" t="s">
        <v>247</v>
      </c>
      <c r="E85" s="9"/>
      <c r="F85" s="16"/>
      <c r="G85" s="86"/>
    </row>
    <row r="86">
      <c r="A86" s="241">
        <v>10.0</v>
      </c>
      <c r="B86" s="208" t="s">
        <v>248</v>
      </c>
      <c r="C86" s="208">
        <v>7.0</v>
      </c>
      <c r="D86" s="208">
        <v>1.0</v>
      </c>
      <c r="E86" s="225" t="s">
        <v>66</v>
      </c>
      <c r="F86" s="16"/>
      <c r="G86" s="86"/>
    </row>
    <row r="87">
      <c r="A87" s="207" t="s">
        <v>247</v>
      </c>
      <c r="B87" s="11"/>
      <c r="C87" s="11"/>
      <c r="D87" s="11"/>
      <c r="E87" s="12"/>
      <c r="F87" s="16"/>
      <c r="G87" s="86"/>
    </row>
    <row r="88">
      <c r="A88" s="242"/>
      <c r="F88" s="16"/>
      <c r="G88" s="86"/>
    </row>
    <row r="89">
      <c r="A89" s="203" t="s">
        <v>249</v>
      </c>
      <c r="F89" s="16"/>
      <c r="G89" s="86"/>
    </row>
    <row r="90">
      <c r="A90" s="240">
        <v>26.0</v>
      </c>
      <c r="B90" s="229" t="s">
        <v>250</v>
      </c>
      <c r="C90" s="229">
        <v>3.0</v>
      </c>
      <c r="D90" s="229">
        <v>2.0</v>
      </c>
      <c r="E90" s="230" t="s">
        <v>66</v>
      </c>
      <c r="F90" s="16"/>
      <c r="G90" s="86"/>
    </row>
    <row r="91">
      <c r="A91" s="226" t="s">
        <v>251</v>
      </c>
      <c r="E91" s="9"/>
      <c r="F91" s="16"/>
      <c r="G91" s="86"/>
    </row>
    <row r="92">
      <c r="A92" s="241">
        <v>27.0</v>
      </c>
      <c r="B92" s="208" t="s">
        <v>252</v>
      </c>
      <c r="C92" s="208">
        <v>1.0</v>
      </c>
      <c r="D92" s="208">
        <v>2.0</v>
      </c>
      <c r="E92" s="225" t="s">
        <v>68</v>
      </c>
      <c r="F92" s="16"/>
      <c r="G92" s="86"/>
    </row>
    <row r="93">
      <c r="A93" s="226" t="s">
        <v>251</v>
      </c>
      <c r="E93" s="9"/>
      <c r="F93" s="16"/>
      <c r="G93" s="86"/>
    </row>
    <row r="94">
      <c r="A94" s="241">
        <v>28.0</v>
      </c>
      <c r="B94" s="208" t="s">
        <v>253</v>
      </c>
      <c r="C94" s="208">
        <v>8.0</v>
      </c>
      <c r="D94" s="208">
        <v>4.0</v>
      </c>
      <c r="E94" s="225" t="s">
        <v>66</v>
      </c>
      <c r="F94" s="16"/>
      <c r="G94" s="86"/>
    </row>
    <row r="95">
      <c r="A95" s="207" t="s">
        <v>251</v>
      </c>
      <c r="B95" s="11"/>
      <c r="C95" s="11"/>
      <c r="D95" s="11"/>
      <c r="E95" s="12"/>
      <c r="F95" s="16"/>
      <c r="G95" s="86"/>
    </row>
    <row r="96">
      <c r="A96" s="242"/>
      <c r="F96" s="16"/>
      <c r="G96" s="86"/>
    </row>
    <row r="97">
      <c r="A97" s="243" t="s">
        <v>254</v>
      </c>
      <c r="C97" s="109">
        <f t="shared" ref="C97:D97" si="1">SUM(C11:C96)</f>
        <v>217</v>
      </c>
      <c r="D97" s="109">
        <f t="shared" si="1"/>
        <v>95</v>
      </c>
      <c r="E97" s="244"/>
      <c r="F97" s="5"/>
      <c r="G97" s="5"/>
    </row>
    <row r="98">
      <c r="A98" s="245" t="s">
        <v>62</v>
      </c>
      <c r="C98" s="246" t="s">
        <v>63</v>
      </c>
      <c r="F98" s="112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247"/>
      <c r="B1" s="248"/>
      <c r="C1" s="249" t="s">
        <v>0</v>
      </c>
      <c r="D1" s="3" t="str">
        <f>COUNTIF(G8:G47,"W")&amp;"-"&amp;COUNTIF(G8:G47,"L")&amp;"-"&amp;COUNTIF(G8:G47,"T")&amp;"-"&amp;COUNTIF(G8:G47,"OTL")</f>
        <v>25-4-0-1</v>
      </c>
      <c r="E1" s="250"/>
      <c r="F1" s="250"/>
      <c r="G1" s="251"/>
      <c r="H1" s="252"/>
      <c r="I1" s="6"/>
    </row>
    <row r="2">
      <c r="A2" s="253"/>
      <c r="B2" s="254"/>
      <c r="C2" s="200" t="s">
        <v>1</v>
      </c>
      <c r="D2" s="8" t="str">
        <f>COUNTIF(I8:I47,"W")&amp;"-"&amp;COUNTIF(I8:I47,"L")&amp;"-"&amp;COUNTIF(I8:I47,"T")&amp;"-"&amp;COUNTIF(I8:I47,"OTL")</f>
        <v>17-0-0-1</v>
      </c>
      <c r="E2" s="255"/>
      <c r="F2" s="255"/>
      <c r="G2" s="256"/>
      <c r="H2" s="252"/>
      <c r="I2" s="5"/>
    </row>
    <row r="3">
      <c r="A3" s="257"/>
      <c r="B3" s="258"/>
      <c r="C3" s="259"/>
      <c r="D3" s="260" t="s">
        <v>2</v>
      </c>
      <c r="E3" s="261"/>
      <c r="F3" s="261"/>
      <c r="G3" s="262"/>
      <c r="H3" s="252"/>
      <c r="I3" s="5"/>
    </row>
    <row r="4">
      <c r="A4" s="263"/>
      <c r="B4" s="264"/>
      <c r="C4" s="265"/>
      <c r="D4" s="266"/>
      <c r="E4" s="267"/>
      <c r="F4" s="267"/>
      <c r="G4" s="268"/>
      <c r="H4" s="269" t="s">
        <v>3</v>
      </c>
      <c r="I4" s="17" t="s">
        <v>4</v>
      </c>
    </row>
    <row r="5">
      <c r="A5" s="270" t="s">
        <v>255</v>
      </c>
      <c r="B5" s="2"/>
      <c r="C5" s="2"/>
      <c r="D5" s="2"/>
      <c r="E5" s="2"/>
      <c r="F5" s="2"/>
      <c r="G5" s="4"/>
      <c r="H5" s="271"/>
      <c r="I5" s="5"/>
    </row>
    <row r="6">
      <c r="A6" s="272"/>
      <c r="B6" s="11"/>
      <c r="C6" s="11"/>
      <c r="D6" s="11"/>
      <c r="E6" s="11"/>
      <c r="F6" s="11"/>
      <c r="G6" s="12"/>
      <c r="H6" s="271"/>
      <c r="I6" s="5"/>
    </row>
    <row r="7">
      <c r="A7" s="273" t="s">
        <v>256</v>
      </c>
      <c r="B7" s="264"/>
      <c r="C7" s="274" t="s">
        <v>257</v>
      </c>
      <c r="D7" s="274" t="s">
        <v>258</v>
      </c>
      <c r="E7" s="274" t="s">
        <v>7</v>
      </c>
      <c r="F7" s="274" t="s">
        <v>8</v>
      </c>
      <c r="G7" s="275" t="s">
        <v>204</v>
      </c>
      <c r="H7" s="252"/>
      <c r="I7" s="5"/>
    </row>
    <row r="8">
      <c r="A8" s="276" t="s">
        <v>177</v>
      </c>
      <c r="B8" s="61"/>
      <c r="C8" s="61"/>
      <c r="D8" s="61"/>
      <c r="E8" s="61"/>
      <c r="F8" s="61"/>
      <c r="G8" s="62"/>
      <c r="H8" s="277"/>
      <c r="I8" s="29"/>
    </row>
    <row r="9">
      <c r="A9" s="278" t="s">
        <v>259</v>
      </c>
      <c r="B9" s="279">
        <v>15.0</v>
      </c>
      <c r="C9" s="211" t="s">
        <v>260</v>
      </c>
      <c r="D9" s="280" t="s">
        <v>33</v>
      </c>
      <c r="E9" s="211">
        <v>8.0</v>
      </c>
      <c r="F9" s="211">
        <v>5.0</v>
      </c>
      <c r="G9" s="212" t="s">
        <v>66</v>
      </c>
      <c r="H9" s="252"/>
      <c r="I9" s="5"/>
    </row>
    <row r="10">
      <c r="A10" s="281" t="s">
        <v>259</v>
      </c>
      <c r="B10" s="282">
        <v>16.0</v>
      </c>
      <c r="C10" s="215" t="s">
        <v>261</v>
      </c>
      <c r="D10" s="283" t="s">
        <v>33</v>
      </c>
      <c r="E10" s="215">
        <v>15.0</v>
      </c>
      <c r="F10" s="215">
        <v>0.0</v>
      </c>
      <c r="G10" s="216" t="s">
        <v>66</v>
      </c>
      <c r="H10" s="277"/>
      <c r="I10" s="29"/>
    </row>
    <row r="11">
      <c r="A11" s="281" t="s">
        <v>259</v>
      </c>
      <c r="B11" s="282">
        <v>16.0</v>
      </c>
      <c r="C11" s="215" t="s">
        <v>162</v>
      </c>
      <c r="D11" s="283" t="s">
        <v>33</v>
      </c>
      <c r="E11" s="215">
        <v>12.0</v>
      </c>
      <c r="F11" s="215">
        <v>1.0</v>
      </c>
      <c r="G11" s="216" t="s">
        <v>66</v>
      </c>
      <c r="H11" s="277"/>
      <c r="I11" s="29"/>
    </row>
    <row r="12">
      <c r="A12" s="284" t="s">
        <v>259</v>
      </c>
      <c r="B12" s="285">
        <v>17.0</v>
      </c>
      <c r="C12" s="286" t="s">
        <v>262</v>
      </c>
      <c r="D12" s="287" t="s">
        <v>33</v>
      </c>
      <c r="E12" s="286">
        <v>8.0</v>
      </c>
      <c r="F12" s="286">
        <v>0.0</v>
      </c>
      <c r="G12" s="288" t="s">
        <v>66</v>
      </c>
      <c r="H12" s="277"/>
      <c r="I12" s="29"/>
    </row>
    <row r="13">
      <c r="A13" s="289"/>
      <c r="B13" s="61"/>
      <c r="C13" s="61"/>
      <c r="D13" s="61"/>
      <c r="E13" s="61"/>
      <c r="F13" s="61"/>
      <c r="G13" s="62"/>
      <c r="H13" s="277"/>
      <c r="I13" s="29"/>
    </row>
    <row r="14">
      <c r="A14" s="104" t="s">
        <v>12</v>
      </c>
      <c r="B14" s="290">
        <v>29.0</v>
      </c>
      <c r="C14" s="208" t="s">
        <v>154</v>
      </c>
      <c r="D14" s="163" t="s">
        <v>216</v>
      </c>
      <c r="E14" s="208">
        <v>4.0</v>
      </c>
      <c r="F14" s="208">
        <v>3.0</v>
      </c>
      <c r="G14" s="225" t="s">
        <v>66</v>
      </c>
      <c r="H14" s="277"/>
      <c r="I14" s="35" t="s">
        <v>66</v>
      </c>
    </row>
    <row r="15">
      <c r="A15" s="291" t="s">
        <v>263</v>
      </c>
      <c r="B15" s="292">
        <v>1.0</v>
      </c>
      <c r="C15" s="232" t="s">
        <v>264</v>
      </c>
      <c r="D15" s="293" t="s">
        <v>14</v>
      </c>
      <c r="E15" s="232">
        <v>1.0</v>
      </c>
      <c r="F15" s="232">
        <v>5.0</v>
      </c>
      <c r="G15" s="233" t="s">
        <v>66</v>
      </c>
      <c r="H15" s="36" t="s">
        <v>265</v>
      </c>
      <c r="I15" s="35"/>
    </row>
    <row r="16">
      <c r="A16" s="104" t="s">
        <v>16</v>
      </c>
      <c r="B16" s="290">
        <v>7.0</v>
      </c>
      <c r="C16" s="208" t="s">
        <v>229</v>
      </c>
      <c r="D16" s="163" t="s">
        <v>14</v>
      </c>
      <c r="E16" s="208">
        <v>19.0</v>
      </c>
      <c r="F16" s="208">
        <v>2.0</v>
      </c>
      <c r="G16" s="225" t="s">
        <v>66</v>
      </c>
      <c r="H16" s="277"/>
      <c r="I16" s="35" t="s">
        <v>66</v>
      </c>
    </row>
    <row r="17">
      <c r="A17" s="104" t="s">
        <v>16</v>
      </c>
      <c r="B17" s="294">
        <v>8.0</v>
      </c>
      <c r="C17" s="208" t="s">
        <v>214</v>
      </c>
      <c r="D17" s="163" t="s">
        <v>14</v>
      </c>
      <c r="E17" s="208">
        <v>6.0</v>
      </c>
      <c r="F17" s="208">
        <v>2.0</v>
      </c>
      <c r="G17" s="225" t="s">
        <v>66</v>
      </c>
      <c r="H17" s="277"/>
      <c r="I17" s="35" t="s">
        <v>66</v>
      </c>
    </row>
    <row r="18">
      <c r="A18" s="104" t="s">
        <v>16</v>
      </c>
      <c r="B18" s="294">
        <v>13.0</v>
      </c>
      <c r="C18" s="208" t="s">
        <v>168</v>
      </c>
      <c r="D18" s="163" t="s">
        <v>116</v>
      </c>
      <c r="E18" s="208">
        <v>7.0</v>
      </c>
      <c r="F18" s="208">
        <v>1.0</v>
      </c>
      <c r="G18" s="225" t="s">
        <v>66</v>
      </c>
      <c r="H18" s="277"/>
      <c r="I18" s="35" t="s">
        <v>66</v>
      </c>
    </row>
    <row r="19">
      <c r="A19" s="104" t="s">
        <v>16</v>
      </c>
      <c r="B19" s="294">
        <v>15.0</v>
      </c>
      <c r="C19" s="208" t="s">
        <v>221</v>
      </c>
      <c r="D19" s="163" t="s">
        <v>14</v>
      </c>
      <c r="E19" s="208">
        <v>13.0</v>
      </c>
      <c r="F19" s="208">
        <v>1.0</v>
      </c>
      <c r="G19" s="225" t="s">
        <v>66</v>
      </c>
      <c r="H19" s="295"/>
      <c r="I19" s="35" t="s">
        <v>66</v>
      </c>
    </row>
    <row r="20">
      <c r="A20" s="104" t="s">
        <v>16</v>
      </c>
      <c r="B20" s="294">
        <v>22.0</v>
      </c>
      <c r="C20" s="208" t="s">
        <v>220</v>
      </c>
      <c r="D20" s="163" t="s">
        <v>14</v>
      </c>
      <c r="E20" s="208">
        <v>6.0</v>
      </c>
      <c r="F20" s="208">
        <v>4.0</v>
      </c>
      <c r="G20" s="225" t="s">
        <v>66</v>
      </c>
      <c r="H20" s="36"/>
      <c r="I20" s="35" t="s">
        <v>66</v>
      </c>
    </row>
    <row r="21">
      <c r="A21" s="291" t="s">
        <v>263</v>
      </c>
      <c r="B21" s="296">
        <v>29.0</v>
      </c>
      <c r="C21" s="232" t="s">
        <v>101</v>
      </c>
      <c r="D21" s="293" t="s">
        <v>14</v>
      </c>
      <c r="E21" s="232">
        <v>0.0</v>
      </c>
      <c r="F21" s="232">
        <v>6.0</v>
      </c>
      <c r="G21" s="233" t="s">
        <v>68</v>
      </c>
      <c r="H21" s="295"/>
      <c r="I21" s="35"/>
    </row>
    <row r="22">
      <c r="A22" s="104" t="s">
        <v>25</v>
      </c>
      <c r="B22" s="294">
        <v>3.0</v>
      </c>
      <c r="C22" s="208" t="s">
        <v>266</v>
      </c>
      <c r="D22" s="163" t="s">
        <v>216</v>
      </c>
      <c r="E22" s="208">
        <v>6.0</v>
      </c>
      <c r="F22" s="208">
        <v>1.0</v>
      </c>
      <c r="G22" s="225" t="s">
        <v>66</v>
      </c>
      <c r="H22" s="36"/>
      <c r="I22" s="35" t="s">
        <v>66</v>
      </c>
    </row>
    <row r="23">
      <c r="A23" s="104" t="s">
        <v>25</v>
      </c>
      <c r="B23" s="294">
        <v>10.0</v>
      </c>
      <c r="C23" s="208" t="s">
        <v>240</v>
      </c>
      <c r="D23" s="163" t="s">
        <v>14</v>
      </c>
      <c r="E23" s="208">
        <v>5.0</v>
      </c>
      <c r="F23" s="208">
        <v>0.0</v>
      </c>
      <c r="G23" s="225" t="s">
        <v>66</v>
      </c>
      <c r="H23" s="277"/>
      <c r="I23" s="35" t="s">
        <v>66</v>
      </c>
    </row>
    <row r="24">
      <c r="A24" s="104" t="s">
        <v>25</v>
      </c>
      <c r="B24" s="294">
        <v>11.0</v>
      </c>
      <c r="C24" s="208" t="s">
        <v>238</v>
      </c>
      <c r="D24" s="163" t="s">
        <v>239</v>
      </c>
      <c r="E24" s="208">
        <v>14.0</v>
      </c>
      <c r="F24" s="208">
        <v>0.0</v>
      </c>
      <c r="G24" s="225" t="s">
        <v>66</v>
      </c>
      <c r="H24" s="277"/>
      <c r="I24" s="35" t="s">
        <v>66</v>
      </c>
    </row>
    <row r="25">
      <c r="A25" s="297"/>
      <c r="H25" s="277"/>
      <c r="I25" s="35"/>
    </row>
    <row r="26">
      <c r="A26" s="297" t="s">
        <v>183</v>
      </c>
      <c r="H26" s="277"/>
      <c r="I26" s="35"/>
    </row>
    <row r="27">
      <c r="A27" s="298" t="s">
        <v>267</v>
      </c>
      <c r="B27" s="299">
        <v>17.0</v>
      </c>
      <c r="C27" s="220" t="s">
        <v>161</v>
      </c>
      <c r="D27" s="300" t="s">
        <v>268</v>
      </c>
      <c r="E27" s="220">
        <v>1.0</v>
      </c>
      <c r="F27" s="220">
        <v>4.0</v>
      </c>
      <c r="G27" s="221" t="s">
        <v>68</v>
      </c>
      <c r="H27" s="277"/>
      <c r="I27" s="35"/>
    </row>
    <row r="28">
      <c r="A28" s="291" t="s">
        <v>267</v>
      </c>
      <c r="B28" s="296">
        <v>18.0</v>
      </c>
      <c r="C28" s="232" t="s">
        <v>269</v>
      </c>
      <c r="D28" s="293" t="s">
        <v>268</v>
      </c>
      <c r="E28" s="232">
        <v>4.0</v>
      </c>
      <c r="F28" s="232">
        <v>3.0</v>
      </c>
      <c r="G28" s="233" t="s">
        <v>66</v>
      </c>
      <c r="H28" s="277"/>
      <c r="I28" s="35"/>
    </row>
    <row r="29">
      <c r="A29" s="301" t="s">
        <v>267</v>
      </c>
      <c r="B29" s="302">
        <v>19.0</v>
      </c>
      <c r="C29" s="303" t="s">
        <v>270</v>
      </c>
      <c r="D29" s="304" t="s">
        <v>268</v>
      </c>
      <c r="E29" s="303">
        <v>8.0</v>
      </c>
      <c r="F29" s="303">
        <v>3.0</v>
      </c>
      <c r="G29" s="305" t="s">
        <v>66</v>
      </c>
      <c r="H29" s="277"/>
      <c r="I29" s="35"/>
    </row>
    <row r="30">
      <c r="A30" s="104"/>
      <c r="H30" s="277"/>
      <c r="I30" s="35"/>
    </row>
    <row r="31">
      <c r="A31" s="104" t="s">
        <v>34</v>
      </c>
      <c r="B31" s="290">
        <v>2.0</v>
      </c>
      <c r="C31" s="208" t="s">
        <v>159</v>
      </c>
      <c r="D31" s="163" t="s">
        <v>14</v>
      </c>
      <c r="E31" s="208">
        <v>6.0</v>
      </c>
      <c r="F31" s="208">
        <v>2.0</v>
      </c>
      <c r="G31" s="225" t="s">
        <v>66</v>
      </c>
      <c r="H31" s="277"/>
      <c r="I31" s="35" t="s">
        <v>66</v>
      </c>
    </row>
    <row r="32">
      <c r="A32" s="104" t="s">
        <v>34</v>
      </c>
      <c r="B32" s="290">
        <v>8.0</v>
      </c>
      <c r="C32" s="208" t="s">
        <v>271</v>
      </c>
      <c r="D32" s="163" t="s">
        <v>14</v>
      </c>
      <c r="E32" s="208">
        <v>10.0</v>
      </c>
      <c r="F32" s="208">
        <v>2.0</v>
      </c>
      <c r="G32" s="225" t="s">
        <v>66</v>
      </c>
      <c r="H32" s="277"/>
      <c r="I32" s="35" t="s">
        <v>66</v>
      </c>
    </row>
    <row r="33">
      <c r="A33" s="104" t="s">
        <v>39</v>
      </c>
      <c r="B33" s="290">
        <v>21.0</v>
      </c>
      <c r="C33" s="208" t="s">
        <v>231</v>
      </c>
      <c r="D33" s="163" t="s">
        <v>232</v>
      </c>
      <c r="E33" s="208">
        <v>11.0</v>
      </c>
      <c r="F33" s="208">
        <v>1.0</v>
      </c>
      <c r="G33" s="225" t="s">
        <v>66</v>
      </c>
      <c r="H33" s="277"/>
      <c r="I33" s="35" t="s">
        <v>66</v>
      </c>
    </row>
    <row r="34">
      <c r="A34" s="291" t="s">
        <v>272</v>
      </c>
      <c r="B34" s="292">
        <v>28.0</v>
      </c>
      <c r="C34" s="232" t="s">
        <v>161</v>
      </c>
      <c r="D34" s="293" t="s">
        <v>223</v>
      </c>
      <c r="E34" s="232">
        <v>2.0</v>
      </c>
      <c r="F34" s="232">
        <v>4.0</v>
      </c>
      <c r="G34" s="233" t="s">
        <v>68</v>
      </c>
      <c r="H34" s="36"/>
      <c r="I34" s="35"/>
    </row>
    <row r="35">
      <c r="A35" s="104" t="s">
        <v>43</v>
      </c>
      <c r="B35" s="290">
        <v>1.0</v>
      </c>
      <c r="C35" s="208" t="s">
        <v>234</v>
      </c>
      <c r="D35" s="163" t="s">
        <v>14</v>
      </c>
      <c r="E35" s="208">
        <v>6.0</v>
      </c>
      <c r="F35" s="208">
        <v>3.0</v>
      </c>
      <c r="G35" s="225" t="s">
        <v>66</v>
      </c>
      <c r="H35" s="277"/>
      <c r="I35" s="35" t="s">
        <v>66</v>
      </c>
    </row>
    <row r="36">
      <c r="A36" s="104" t="s">
        <v>43</v>
      </c>
      <c r="B36" s="290">
        <v>3.0</v>
      </c>
      <c r="C36" s="208" t="s">
        <v>235</v>
      </c>
      <c r="D36" s="163" t="s">
        <v>236</v>
      </c>
      <c r="E36" s="208">
        <v>6.0</v>
      </c>
      <c r="F36" s="208">
        <v>5.0</v>
      </c>
      <c r="G36" s="225" t="s">
        <v>66</v>
      </c>
      <c r="H36" s="36" t="s">
        <v>273</v>
      </c>
      <c r="I36" s="35" t="s">
        <v>66</v>
      </c>
    </row>
    <row r="37">
      <c r="A37" s="104" t="s">
        <v>43</v>
      </c>
      <c r="B37" s="290">
        <v>9.0</v>
      </c>
      <c r="C37" s="208" t="s">
        <v>104</v>
      </c>
      <c r="D37" s="163" t="s">
        <v>14</v>
      </c>
      <c r="E37" s="208">
        <v>2.0</v>
      </c>
      <c r="F37" s="208">
        <v>3.0</v>
      </c>
      <c r="G37" s="225" t="s">
        <v>72</v>
      </c>
      <c r="H37" s="277"/>
      <c r="I37" s="35" t="s">
        <v>72</v>
      </c>
    </row>
    <row r="38">
      <c r="A38" s="306" t="s">
        <v>43</v>
      </c>
      <c r="B38" s="307">
        <v>10.0</v>
      </c>
      <c r="C38" s="308" t="s">
        <v>218</v>
      </c>
      <c r="D38" s="309" t="s">
        <v>274</v>
      </c>
      <c r="E38" s="308">
        <v>7.0</v>
      </c>
      <c r="F38" s="308">
        <v>3.0</v>
      </c>
      <c r="G38" s="310" t="s">
        <v>66</v>
      </c>
      <c r="H38" s="277"/>
      <c r="I38" s="35" t="s">
        <v>66</v>
      </c>
    </row>
    <row r="39">
      <c r="A39" s="311"/>
      <c r="B39" s="2"/>
      <c r="C39" s="2"/>
      <c r="D39" s="2"/>
      <c r="E39" s="2"/>
      <c r="F39" s="2"/>
      <c r="G39" s="2"/>
      <c r="H39" s="252"/>
      <c r="I39" s="5"/>
    </row>
    <row r="40">
      <c r="A40" s="312" t="s">
        <v>275</v>
      </c>
      <c r="B40" s="11"/>
      <c r="C40" s="11"/>
      <c r="D40" s="11"/>
      <c r="E40" s="11"/>
      <c r="F40" s="11"/>
      <c r="G40" s="12"/>
      <c r="H40" s="313"/>
      <c r="I40" s="29"/>
    </row>
    <row r="41">
      <c r="A41" s="75" t="s">
        <v>43</v>
      </c>
      <c r="B41" s="314">
        <v>17.0</v>
      </c>
      <c r="C41" s="229" t="s">
        <v>276</v>
      </c>
      <c r="D41" s="314" t="s">
        <v>236</v>
      </c>
      <c r="E41" s="229">
        <v>3.0</v>
      </c>
      <c r="F41" s="229">
        <v>0.0</v>
      </c>
      <c r="G41" s="230" t="s">
        <v>66</v>
      </c>
      <c r="H41" s="36"/>
      <c r="I41" s="35" t="s">
        <v>66</v>
      </c>
    </row>
    <row r="42">
      <c r="A42" s="315" t="s">
        <v>43</v>
      </c>
      <c r="B42" s="309">
        <v>18.0</v>
      </c>
      <c r="C42" s="308" t="s">
        <v>277</v>
      </c>
      <c r="D42" s="309" t="s">
        <v>236</v>
      </c>
      <c r="E42" s="308">
        <v>4.0</v>
      </c>
      <c r="F42" s="308">
        <v>1.0</v>
      </c>
      <c r="G42" s="310" t="s">
        <v>66</v>
      </c>
      <c r="H42" s="269"/>
      <c r="I42" s="86" t="s">
        <v>66</v>
      </c>
    </row>
    <row r="43">
      <c r="A43" s="241"/>
      <c r="H43" s="269"/>
      <c r="I43" s="86"/>
    </row>
    <row r="44">
      <c r="A44" s="316" t="s">
        <v>278</v>
      </c>
      <c r="G44" s="9"/>
      <c r="H44" s="269"/>
      <c r="I44" s="86"/>
    </row>
    <row r="45">
      <c r="A45" s="240" t="s">
        <v>43</v>
      </c>
      <c r="B45" s="314">
        <v>23.0</v>
      </c>
      <c r="C45" s="229" t="s">
        <v>279</v>
      </c>
      <c r="D45" s="314" t="s">
        <v>33</v>
      </c>
      <c r="E45" s="229">
        <v>4.0</v>
      </c>
      <c r="F45" s="229">
        <v>1.0</v>
      </c>
      <c r="G45" s="230" t="s">
        <v>66</v>
      </c>
      <c r="H45" s="16"/>
      <c r="I45" s="86"/>
    </row>
    <row r="46">
      <c r="A46" s="315" t="s">
        <v>43</v>
      </c>
      <c r="B46" s="317">
        <v>24.0</v>
      </c>
      <c r="C46" s="308" t="s">
        <v>280</v>
      </c>
      <c r="D46" s="309" t="s">
        <v>33</v>
      </c>
      <c r="E46" s="308">
        <v>2.0</v>
      </c>
      <c r="F46" s="308">
        <v>3.0</v>
      </c>
      <c r="G46" s="310" t="s">
        <v>68</v>
      </c>
      <c r="H46" s="16"/>
      <c r="I46" s="86"/>
    </row>
    <row r="47">
      <c r="A47" s="315"/>
      <c r="B47" s="11"/>
      <c r="C47" s="11"/>
      <c r="D47" s="11"/>
      <c r="E47" s="11"/>
      <c r="F47" s="11"/>
      <c r="G47" s="11"/>
      <c r="H47" s="269"/>
      <c r="I47" s="86"/>
    </row>
    <row r="48">
      <c r="A48" s="318" t="s">
        <v>281</v>
      </c>
      <c r="B48" s="61"/>
      <c r="C48" s="61"/>
      <c r="D48" s="319" t="s">
        <v>282</v>
      </c>
      <c r="E48" s="320">
        <f t="shared" ref="E48:F48" si="1">SUM(E8:E47)</f>
        <v>200</v>
      </c>
      <c r="F48" s="320">
        <f t="shared" si="1"/>
        <v>69</v>
      </c>
      <c r="G48" s="321"/>
      <c r="H48" s="252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