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michaellukas/Downloads/Football correllation 2 4:"/>
    </mc:Choice>
  </mc:AlternateContent>
  <xr:revisionPtr revIDLastSave="0" documentId="8_{82D14457-0387-1B44-9B77-01DB1739A147}" xr6:coauthVersionLast="47" xr6:coauthVersionMax="47" xr10:uidLastSave="{00000000-0000-0000-0000-000000000000}"/>
  <bookViews>
    <workbookView xWindow="0" yWindow="780" windowWidth="21800" windowHeight="12980" activeTab="1" xr2:uid="{90857FF1-878F-4EFE-9B5A-473DC1544BAB}"/>
  </bookViews>
  <sheets>
    <sheet name="Regression" sheetId="17" r:id="rId1"/>
    <sheet name="Data" sheetId="2" r:id="rId2"/>
    <sheet name="Data Analysis" sheetId="4" r:id="rId3"/>
    <sheet name="H1" sheetId="6" r:id="rId4"/>
    <sheet name="H2" sheetId="9" r:id="rId5"/>
    <sheet name="H3" sheetId="10" r:id="rId6"/>
    <sheet name="H4" sheetId="11" r:id="rId7"/>
    <sheet name="H5" sheetId="12" r:id="rId8"/>
  </sheets>
  <definedNames>
    <definedName name="_xlchart.v1.0" hidden="1">Data!#REF!</definedName>
    <definedName name="_xlchart.v1.1" hidden="1">Data!$S$2:$S$97</definedName>
    <definedName name="_xlchart.v1.2" hidden="1">'Data Analysis'!$O$22:$O$36</definedName>
    <definedName name="_xlchart.v1.3" hidden="1">'Data Analysis'!$P$22:$P$36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S16" i="2"/>
  <c r="S17" i="2"/>
  <c r="S18" i="2"/>
  <c r="S19" i="2"/>
  <c r="S20" i="2"/>
  <c r="S21" i="2"/>
  <c r="S22" i="2"/>
  <c r="S2" i="2"/>
  <c r="S23" i="2"/>
  <c r="S24" i="2"/>
  <c r="S25" i="2"/>
  <c r="S3" i="2"/>
  <c r="S4" i="2"/>
  <c r="S26" i="2"/>
  <c r="S27" i="2"/>
  <c r="S5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6" i="2"/>
  <c r="S47" i="2"/>
  <c r="S48" i="2"/>
  <c r="S49" i="2"/>
  <c r="S50" i="2"/>
  <c r="S51" i="2"/>
  <c r="S52" i="2"/>
  <c r="S7" i="2"/>
  <c r="S53" i="2"/>
  <c r="S54" i="2"/>
  <c r="S55" i="2"/>
  <c r="S56" i="2"/>
  <c r="S57" i="2"/>
  <c r="S8" i="2"/>
  <c r="S9" i="2"/>
  <c r="S58" i="2"/>
  <c r="S10" i="2"/>
  <c r="S11" i="2"/>
  <c r="S59" i="2"/>
  <c r="S12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13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14" i="2"/>
  <c r="J16" i="2"/>
  <c r="J17" i="2"/>
  <c r="J18" i="2"/>
  <c r="J19" i="2"/>
  <c r="J20" i="2"/>
  <c r="J21" i="2"/>
  <c r="J22" i="2"/>
  <c r="J2" i="2"/>
  <c r="J23" i="2"/>
  <c r="J24" i="2"/>
  <c r="J25" i="2"/>
  <c r="J3" i="2"/>
  <c r="J4" i="2"/>
  <c r="J26" i="2"/>
  <c r="J27" i="2"/>
  <c r="J5" i="2"/>
  <c r="J28" i="2"/>
  <c r="J29" i="2"/>
  <c r="J30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6" i="2"/>
  <c r="J47" i="2"/>
  <c r="J49" i="2"/>
  <c r="J50" i="2"/>
  <c r="J51" i="2"/>
  <c r="J7" i="2"/>
  <c r="J53" i="2"/>
  <c r="J54" i="2"/>
  <c r="J55" i="2"/>
  <c r="J56" i="2"/>
  <c r="J57" i="2"/>
  <c r="J8" i="2"/>
  <c r="J9" i="2"/>
  <c r="J58" i="2"/>
  <c r="J10" i="2"/>
  <c r="J11" i="2"/>
  <c r="J59" i="2"/>
  <c r="J12" i="2"/>
  <c r="J31" i="2"/>
  <c r="J60" i="2"/>
  <c r="J61" i="2"/>
  <c r="J62" i="2"/>
  <c r="J63" i="2"/>
  <c r="J64" i="2"/>
  <c r="J65" i="2"/>
  <c r="J66" i="2"/>
  <c r="J67" i="2"/>
  <c r="J68" i="2"/>
  <c r="J69" i="2"/>
  <c r="J70" i="2"/>
  <c r="J71" i="2"/>
  <c r="J73" i="2"/>
  <c r="J75" i="2"/>
  <c r="J76" i="2"/>
  <c r="J77" i="2"/>
  <c r="J78" i="2"/>
  <c r="J13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74" i="2"/>
  <c r="J72" i="2"/>
  <c r="J48" i="2"/>
  <c r="J52" i="2"/>
  <c r="J34" i="2"/>
  <c r="J14" i="2"/>
  <c r="J15" i="2"/>
  <c r="O81" i="2"/>
  <c r="O92" i="2"/>
  <c r="O10" i="2"/>
  <c r="O97" i="2"/>
  <c r="O93" i="2"/>
  <c r="O83" i="2"/>
  <c r="O76" i="2"/>
  <c r="O35" i="2"/>
  <c r="O71" i="2"/>
  <c r="O68" i="2"/>
  <c r="O94" i="2"/>
  <c r="O84" i="2"/>
  <c r="O62" i="2"/>
  <c r="O90" i="2"/>
  <c r="O88" i="2"/>
  <c r="O95" i="2"/>
  <c r="O13" i="2"/>
  <c r="O44" i="2"/>
  <c r="O56" i="2"/>
  <c r="O21" i="2"/>
  <c r="O91" i="2"/>
  <c r="O49" i="2"/>
  <c r="O59" i="2"/>
  <c r="O7" i="2"/>
  <c r="O87" i="2"/>
  <c r="O67" i="2"/>
  <c r="O74" i="2"/>
  <c r="O53" i="2"/>
  <c r="O75" i="2"/>
  <c r="O86" i="2"/>
  <c r="O72" i="2"/>
  <c r="O48" i="2"/>
  <c r="O79" i="2"/>
  <c r="O66" i="2"/>
  <c r="O45" i="2"/>
  <c r="O37" i="2"/>
  <c r="O52" i="2"/>
  <c r="O46" i="2"/>
  <c r="O30" i="2"/>
  <c r="O6" i="2"/>
  <c r="O34" i="2"/>
  <c r="O40" i="2"/>
  <c r="O14" i="2"/>
  <c r="O96" i="2"/>
  <c r="O73" i="2"/>
  <c r="O50" i="2"/>
  <c r="O12" i="2"/>
  <c r="O31" i="2"/>
  <c r="O64" i="2"/>
  <c r="O3" i="2"/>
  <c r="O29" i="2"/>
  <c r="O78" i="2"/>
  <c r="O58" i="2"/>
  <c r="O4" i="2"/>
  <c r="O41" i="2"/>
  <c r="O33" i="2"/>
  <c r="O54" i="2"/>
  <c r="O69" i="2"/>
  <c r="O11" i="2"/>
  <c r="O60" i="2"/>
  <c r="O55" i="2"/>
  <c r="O5" i="2"/>
  <c r="O65" i="2"/>
  <c r="O38" i="2"/>
  <c r="O22" i="2"/>
  <c r="O32" i="2"/>
  <c r="O18" i="2"/>
  <c r="O70" i="2"/>
  <c r="O61" i="2"/>
  <c r="O16" i="2"/>
  <c r="O47" i="2"/>
  <c r="O63" i="2"/>
  <c r="O80" i="2"/>
  <c r="O15" i="2"/>
  <c r="O36" i="2"/>
  <c r="O51" i="2"/>
  <c r="O17" i="2"/>
  <c r="O25" i="2"/>
  <c r="O26" i="2"/>
  <c r="O57" i="2"/>
  <c r="O28" i="2"/>
  <c r="O8" i="2"/>
  <c r="O85" i="2"/>
  <c r="O77" i="2"/>
  <c r="O2" i="2"/>
  <c r="O9" i="2"/>
  <c r="O23" i="2"/>
  <c r="O24" i="2"/>
  <c r="O89" i="2"/>
  <c r="O42" i="2"/>
  <c r="O43" i="2"/>
  <c r="O20" i="2"/>
  <c r="O39" i="2"/>
  <c r="O27" i="2"/>
  <c r="O19" i="2"/>
  <c r="O82" i="2"/>
  <c r="D31" i="10" l="1"/>
  <c r="C31" i="10"/>
  <c r="B31" i="10"/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4" i="4"/>
  <c r="D6" i="4"/>
  <c r="C3" i="4"/>
  <c r="D3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F6" i="4" l="1"/>
  <c r="C6" i="4"/>
  <c r="B6" i="4"/>
</calcChain>
</file>

<file path=xl/sharedStrings.xml><?xml version="1.0" encoding="utf-8"?>
<sst xmlns="http://schemas.openxmlformats.org/spreadsheetml/2006/main" count="355" uniqueCount="178">
  <si>
    <t>Rank</t>
  </si>
  <si>
    <t>Team</t>
  </si>
  <si>
    <t>Points</t>
  </si>
  <si>
    <t>MP</t>
  </si>
  <si>
    <t>Win</t>
  </si>
  <si>
    <t>Draw</t>
  </si>
  <si>
    <t>Loss</t>
  </si>
  <si>
    <t>GF</t>
  </si>
  <si>
    <t>GA</t>
  </si>
  <si>
    <t>GD</t>
  </si>
  <si>
    <t>Average Attendence</t>
  </si>
  <si>
    <t>Transfer Budget (miilion)</t>
  </si>
  <si>
    <t>City Pop.(thousands)</t>
  </si>
  <si>
    <t>Value of team(in millions)</t>
  </si>
  <si>
    <t>Age</t>
  </si>
  <si>
    <t>Avg. Market Value (millions)</t>
  </si>
  <si>
    <t>PPG2</t>
  </si>
  <si>
    <t>Younger</t>
  </si>
  <si>
    <t>Country</t>
  </si>
  <si>
    <t>Inter</t>
  </si>
  <si>
    <t>Italy</t>
  </si>
  <si>
    <t>Bayer 04 Leverkusen</t>
  </si>
  <si>
    <t>Germany</t>
  </si>
  <si>
    <t>Manchester City</t>
  </si>
  <si>
    <t>England</t>
  </si>
  <si>
    <t>Arsenal</t>
  </si>
  <si>
    <t>Real Madrid</t>
  </si>
  <si>
    <t>Spain</t>
  </si>
  <si>
    <t>FC Bayern München</t>
  </si>
  <si>
    <t>Paris Saint-Germain</t>
  </si>
  <si>
    <t>France</t>
  </si>
  <si>
    <t>Liverpool</t>
  </si>
  <si>
    <t>Girona</t>
  </si>
  <si>
    <t>VfB Stuttgart</t>
  </si>
  <si>
    <t>RB Leipzig</t>
  </si>
  <si>
    <t>Barcelona</t>
  </si>
  <si>
    <t>Atalanta</t>
  </si>
  <si>
    <t>Milan</t>
  </si>
  <si>
    <t>Atlético Madrid</t>
  </si>
  <si>
    <t>AS Monaco</t>
  </si>
  <si>
    <t>Borussia Dortmund</t>
  </si>
  <si>
    <t>Athletic Club</t>
  </si>
  <si>
    <t>Aston Villa</t>
  </si>
  <si>
    <t>Juventus</t>
  </si>
  <si>
    <t>Bologna</t>
  </si>
  <si>
    <t>Stade Brestois 29</t>
  </si>
  <si>
    <t>Roma</t>
  </si>
  <si>
    <t>LOSC Lille</t>
  </si>
  <si>
    <t>Fiorentina</t>
  </si>
  <si>
    <t>Tottenham Hotspur</t>
  </si>
  <si>
    <t>Chelsea</t>
  </si>
  <si>
    <t>Newcastle United</t>
  </si>
  <si>
    <t>Real Sociedad</t>
  </si>
  <si>
    <t>OGC Nice</t>
  </si>
  <si>
    <t>Olympique de Marseille</t>
  </si>
  <si>
    <t>Lazio</t>
  </si>
  <si>
    <t>RC Lens</t>
  </si>
  <si>
    <t>Stade Rennais FC</t>
  </si>
  <si>
    <t>Napoli</t>
  </si>
  <si>
    <t>Real Betis</t>
  </si>
  <si>
    <t>Eintracht Frankfurt</t>
  </si>
  <si>
    <t>TSG Hoffenheim</t>
  </si>
  <si>
    <t>Villarreal</t>
  </si>
  <si>
    <t>Genoa</t>
  </si>
  <si>
    <t>Torino</t>
  </si>
  <si>
    <t>Manchester United</t>
  </si>
  <si>
    <t>West Ham United</t>
  </si>
  <si>
    <t>Toulouse FC</t>
  </si>
  <si>
    <t>1. FC Heidenheim 1846</t>
  </si>
  <si>
    <t>Stade de Reims</t>
  </si>
  <si>
    <t>Montpellier HSC</t>
  </si>
  <si>
    <t>Valencia</t>
  </si>
  <si>
    <t>Olympique Lyonnais</t>
  </si>
  <si>
    <t>SV Werder Bremen</t>
  </si>
  <si>
    <t>Sevilla</t>
  </si>
  <si>
    <t>Crystal Palace</t>
  </si>
  <si>
    <t>Brighton &amp; Hove Albion</t>
  </si>
  <si>
    <t>AFC Bournemouth</t>
  </si>
  <si>
    <t>FC Augsburg</t>
  </si>
  <si>
    <t>Alavés</t>
  </si>
  <si>
    <t>Havre AC</t>
  </si>
  <si>
    <t>Osasuna</t>
  </si>
  <si>
    <t>Borussia Mönchengladbach</t>
  </si>
  <si>
    <t>Celta Vigo</t>
  </si>
  <si>
    <t>Fulham</t>
  </si>
  <si>
    <t>Mallorca</t>
  </si>
  <si>
    <t>Monza</t>
  </si>
  <si>
    <t>Getafe</t>
  </si>
  <si>
    <t>1. FSV Mainz 05</t>
  </si>
  <si>
    <t>RC Strasbourg Alsace</t>
  </si>
  <si>
    <t>Sport-Club Freiburg</t>
  </si>
  <si>
    <t>Hellas Verona</t>
  </si>
  <si>
    <t>Wolverhampton Wanderers</t>
  </si>
  <si>
    <t>Las Palmas</t>
  </si>
  <si>
    <t>Everton</t>
  </si>
  <si>
    <t>VfL Wolfsburg</t>
  </si>
  <si>
    <t>Brentford</t>
  </si>
  <si>
    <t>Udinese</t>
  </si>
  <si>
    <t>Nottingham Forest</t>
  </si>
  <si>
    <t>Rayo Vallecano</t>
  </si>
  <si>
    <t>Lecce</t>
  </si>
  <si>
    <t>FC Lorient</t>
  </si>
  <si>
    <t>FC Metz</t>
  </si>
  <si>
    <t>Frosinone</t>
  </si>
  <si>
    <t>Empoli</t>
  </si>
  <si>
    <t>FC Nantes</t>
  </si>
  <si>
    <t>1. FC Union Berlin</t>
  </si>
  <si>
    <t>Cagliari</t>
  </si>
  <si>
    <t>Cádiz</t>
  </si>
  <si>
    <t>Sassuolo</t>
  </si>
  <si>
    <t>Almería</t>
  </si>
  <si>
    <t>VfL Bochum 1848</t>
  </si>
  <si>
    <t>1. FC Köln</t>
  </si>
  <si>
    <t>Luton Town</t>
  </si>
  <si>
    <t>Clermont Foot 63</t>
  </si>
  <si>
    <t>Burnley</t>
  </si>
  <si>
    <t>Granada</t>
  </si>
  <si>
    <t>Salernitana</t>
  </si>
  <si>
    <t>SV Darmstadt 98</t>
  </si>
  <si>
    <t>Sheffield United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</si>
  <si>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</si>
  <si>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</si>
  <si>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</si>
  <si>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</si>
  <si>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</si>
  <si>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</si>
  <si>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</si>
  <si>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</si>
  <si>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</si>
  <si>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</si>
  <si>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</si>
  <si>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</si>
  <si>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</si>
  <si>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</si>
  <si>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</si>
  <si>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</si>
  <si>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</si>
  <si>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</si>
  <si>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</si>
  <si>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</si>
  <si>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</si>
  <si>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</si>
  <si>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</si>
  <si>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</si>
  <si>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</si>
  <si>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</si>
  <si>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</si>
  <si>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</si>
  <si>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</si>
  <si>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</si>
  <si>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Avg</t>
  </si>
  <si>
    <t>SD</t>
  </si>
  <si>
    <t>Phil was here</t>
  </si>
  <si>
    <t>Young 15</t>
  </si>
  <si>
    <t xml:space="preserve">Old 15 </t>
  </si>
  <si>
    <t>Younger Team</t>
  </si>
  <si>
    <t>Not Younger Team</t>
  </si>
  <si>
    <t>youngest 15</t>
  </si>
  <si>
    <t>oldest 15</t>
  </si>
  <si>
    <t xml:space="preserve">Hypothesis 1 </t>
  </si>
  <si>
    <t>Hypothesis 2</t>
  </si>
  <si>
    <t>Hypothesis 3</t>
  </si>
  <si>
    <t>AVG</t>
  </si>
  <si>
    <t>IQR</t>
  </si>
  <si>
    <t>R^2</t>
  </si>
  <si>
    <t>Attendance</t>
  </si>
  <si>
    <t>Hypothesis 4</t>
  </si>
  <si>
    <t>Hypothesis 5</t>
  </si>
  <si>
    <t>Budget</t>
  </si>
  <si>
    <t>Y/O Qual</t>
  </si>
  <si>
    <t>Team Value</t>
  </si>
  <si>
    <t>passing completion</t>
  </si>
  <si>
    <t>passing completion2</t>
  </si>
  <si>
    <t>X Variable 7</t>
  </si>
  <si>
    <t>W GD</t>
  </si>
  <si>
    <t>W out gd</t>
  </si>
  <si>
    <t>Pop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</si>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</sst>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0.000"/>
    <numFmt numFmtId="166" formatCode="0.0"/>
    <numFmt numFmtId="167" formatCode="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C0C0C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C0C0C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E6F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164" fontId="18" fillId="33" borderId="10" xfId="0" applyNumberFormat="1" applyFont="1" applyFill="1" applyBorder="1" applyAlignment="1">
      <alignment horizontal="center"/>
    </xf>
    <xf numFmtId="164" fontId="18" fillId="33" borderId="12" xfId="0" applyNumberFormat="1" applyFont="1" applyFill="1" applyBorder="1" applyAlignment="1">
      <alignment horizontal="center"/>
    </xf>
    <xf numFmtId="164" fontId="18" fillId="33" borderId="13" xfId="0" applyNumberFormat="1" applyFont="1" applyFill="1" applyBorder="1" applyAlignment="1">
      <alignment horizontal="center"/>
    </xf>
    <xf numFmtId="49" fontId="18" fillId="34" borderId="11" xfId="0" applyNumberFormat="1" applyFont="1" applyFill="1" applyBorder="1" applyAlignment="1">
      <alignment horizontal="right"/>
    </xf>
    <xf numFmtId="49" fontId="18" fillId="34" borderId="13" xfId="0" applyNumberFormat="1" applyFont="1" applyFill="1" applyBorder="1" applyAlignment="1">
      <alignment horizontal="right"/>
    </xf>
    <xf numFmtId="0" fontId="0" fillId="35" borderId="14" xfId="0" applyFill="1" applyBorder="1" applyAlignment="1">
      <alignment horizontal="center"/>
    </xf>
    <xf numFmtId="164" fontId="18" fillId="35" borderId="14" xfId="0" applyNumberFormat="1" applyFont="1" applyFill="1" applyBorder="1" applyAlignment="1">
      <alignment horizontal="center"/>
    </xf>
    <xf numFmtId="0" fontId="19" fillId="34" borderId="0" xfId="0" applyFont="1" applyFill="1" applyAlignment="1">
      <alignment horizontal="right"/>
    </xf>
    <xf numFmtId="0" fontId="19" fillId="33" borderId="15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35" borderId="13" xfId="0" applyFill="1" applyBorder="1" applyAlignment="1">
      <alignment horizontal="center"/>
    </xf>
    <xf numFmtId="164" fontId="18" fillId="33" borderId="14" xfId="0" applyNumberFormat="1" applyFont="1" applyFill="1" applyBorder="1" applyAlignment="1">
      <alignment horizontal="center"/>
    </xf>
    <xf numFmtId="164" fontId="18" fillId="35" borderId="13" xfId="0" applyNumberFormat="1" applyFon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165" fontId="22" fillId="33" borderId="0" xfId="0" applyNumberFormat="1" applyFont="1" applyFill="1" applyAlignment="1">
      <alignment horizontal="center"/>
    </xf>
    <xf numFmtId="49" fontId="18" fillId="34" borderId="16" xfId="0" applyNumberFormat="1" applyFont="1" applyFill="1" applyBorder="1" applyAlignment="1">
      <alignment horizontal="right"/>
    </xf>
    <xf numFmtId="49" fontId="18" fillId="34" borderId="17" xfId="0" applyNumberFormat="1" applyFont="1" applyFill="1" applyBorder="1" applyAlignment="1">
      <alignment horizontal="right"/>
    </xf>
    <xf numFmtId="0" fontId="19" fillId="34" borderId="16" xfId="0" applyFont="1" applyFill="1" applyBorder="1" applyAlignment="1">
      <alignment horizontal="center"/>
    </xf>
    <xf numFmtId="49" fontId="18" fillId="34" borderId="16" xfId="0" applyNumberFormat="1" applyFont="1" applyFill="1" applyBorder="1" applyAlignment="1">
      <alignment horizontal="center"/>
    </xf>
    <xf numFmtId="49" fontId="18" fillId="34" borderId="17" xfId="0" applyNumberFormat="1" applyFont="1" applyFill="1" applyBorder="1" applyAlignment="1">
      <alignment horizontal="center"/>
    </xf>
    <xf numFmtId="166" fontId="18" fillId="33" borderId="13" xfId="0" applyNumberFormat="1" applyFont="1" applyFill="1" applyBorder="1" applyAlignment="1">
      <alignment horizontal="center"/>
    </xf>
    <xf numFmtId="166" fontId="0" fillId="35" borderId="13" xfId="0" applyNumberForma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166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20" xfId="0" applyBorder="1"/>
    <xf numFmtId="166" fontId="0" fillId="0" borderId="20" xfId="0" applyNumberFormat="1" applyBorder="1"/>
    <xf numFmtId="165" fontId="0" fillId="0" borderId="0" xfId="0" applyNumberFormat="1"/>
    <xf numFmtId="166" fontId="0" fillId="35" borderId="18" xfId="0" applyNumberFormat="1" applyFill="1" applyBorder="1" applyAlignment="1">
      <alignment horizontal="center"/>
    </xf>
    <xf numFmtId="166" fontId="18" fillId="33" borderId="18" xfId="0" applyNumberFormat="1" applyFont="1" applyFill="1" applyBorder="1" applyAlignment="1">
      <alignment horizontal="center"/>
    </xf>
    <xf numFmtId="165" fontId="22" fillId="33" borderId="18" xfId="0" applyNumberFormat="1" applyFont="1" applyFill="1" applyBorder="1" applyAlignment="1">
      <alignment horizontal="center"/>
    </xf>
    <xf numFmtId="0" fontId="0" fillId="0" borderId="21" xfId="0" applyBorder="1"/>
    <xf numFmtId="0" fontId="16" fillId="0" borderId="21" xfId="0" applyFont="1" applyBorder="1"/>
    <xf numFmtId="164" fontId="0" fillId="0" borderId="21" xfId="0" applyNumberFormat="1" applyBorder="1"/>
    <xf numFmtId="164" fontId="18" fillId="33" borderId="0" xfId="0" applyNumberFormat="1" applyFont="1" applyFill="1" applyAlignment="1">
      <alignment horizontal="center"/>
    </xf>
    <xf numFmtId="3" fontId="0" fillId="0" borderId="0" xfId="0" applyNumberFormat="1"/>
    <xf numFmtId="164" fontId="18" fillId="35" borderId="13" xfId="0" applyNumberFormat="1" applyFont="1" applyFill="1" applyBorder="1" applyAlignment="1" applyProtection="1">
      <alignment horizontal="center"/>
      <protection locked="0"/>
    </xf>
    <xf numFmtId="164" fontId="18" fillId="33" borderId="13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center" wrapText="1"/>
    </xf>
    <xf numFmtId="0" fontId="18" fillId="33" borderId="14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/>
    </xf>
    <xf numFmtId="164" fontId="18" fillId="33" borderId="18" xfId="0" applyNumberFormat="1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24" fillId="0" borderId="0" xfId="0" applyFont="1"/>
    <xf numFmtId="0" fontId="16" fillId="0" borderId="0" xfId="0" applyFont="1"/>
    <xf numFmtId="164" fontId="18" fillId="33" borderId="11" xfId="0" applyNumberFormat="1" applyFont="1" applyFill="1" applyBorder="1" applyAlignment="1">
      <alignment horizontal="center"/>
    </xf>
    <xf numFmtId="11" fontId="0" fillId="0" borderId="0" xfId="0" applyNumberFormat="1"/>
    <xf numFmtId="0" fontId="0" fillId="0" borderId="23" xfId="0" applyBorder="1"/>
    <xf numFmtId="0" fontId="23" fillId="0" borderId="24" xfId="0" applyFont="1" applyBorder="1" applyAlignment="1">
      <alignment horizontal="center"/>
    </xf>
    <xf numFmtId="0" fontId="23" fillId="0" borderId="24" xfId="0" applyFont="1" applyBorder="1" applyAlignment="1">
      <alignment horizontal="centerContinuous"/>
    </xf>
    <xf numFmtId="0" fontId="0" fillId="35" borderId="11" xfId="0" applyFill="1" applyBorder="1" applyAlignment="1">
      <alignment horizontal="center"/>
    </xf>
    <xf numFmtId="164" fontId="18" fillId="35" borderId="11" xfId="0" applyNumberFormat="1" applyFont="1" applyFill="1" applyBorder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166" fontId="0" fillId="35" borderId="0" xfId="0" applyNumberFormat="1" applyFill="1" applyAlignment="1">
      <alignment horizontal="center"/>
    </xf>
    <xf numFmtId="166" fontId="18" fillId="33" borderId="0" xfId="0" applyNumberFormat="1" applyFont="1" applyFill="1" applyAlignment="1">
      <alignment horizontal="center"/>
    </xf>
    <xf numFmtId="1" fontId="18" fillId="33" borderId="13" xfId="0" applyNumberFormat="1" applyFont="1" applyFill="1" applyBorder="1" applyAlignment="1">
      <alignment horizontal="center"/>
    </xf>
    <xf numFmtId="1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 applyProtection="1">
      <alignment horizontal="center"/>
      <protection locked="0"/>
    </xf>
    <xf numFmtId="164" fontId="18" fillId="35" borderId="0" xfId="0" applyNumberFormat="1" applyFont="1" applyFill="1" applyAlignment="1" applyProtection="1">
      <alignment horizontal="center"/>
      <protection locked="0"/>
    </xf>
    <xf numFmtId="0" fontId="18" fillId="33" borderId="13" xfId="0" applyFont="1" applyFill="1" applyBorder="1" applyAlignment="1">
      <alignment horizontal="center"/>
    </xf>
    <xf numFmtId="164" fontId="18" fillId="33" borderId="13" xfId="42" applyNumberFormat="1" applyFont="1" applyFill="1" applyBorder="1" applyAlignment="1">
      <alignment horizontal="center"/>
    </xf>
    <xf numFmtId="167" fontId="18" fillId="33" borderId="13" xfId="0" applyNumberFormat="1" applyFont="1" applyFill="1" applyBorder="1" applyAlignment="1">
      <alignment horizontal="center"/>
    </xf>
    <xf numFmtId="167" fontId="0" fillId="35" borderId="13" xfId="0" applyNumberFormat="1" applyFill="1" applyBorder="1" applyAlignment="1">
      <alignment horizont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5" formatCode="0.00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7" formatCode="#0.0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6" formatCode="0.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color rgb="FF0C0C0C"/>
      </font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164" formatCode="#0"/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numFmt numFmtId="30" formatCode="@"/>
      <fill>
        <patternFill patternType="solid">
          <fgColor indexed="64"/>
          <bgColor rgb="FFDAF2D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C0C0C"/>
        <name val="Aptos Narrow"/>
        <family val="2"/>
        <scheme val="minor"/>
      </font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C0C0C"/>
        <name val="Aptos Narrow"/>
        <family val="2"/>
        <scheme val="minor"/>
      </font>
      <fill>
        <patternFill patternType="solid">
          <fgColor indexed="64"/>
          <bgColor rgb="FFC0E6F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Data!$L$2:$L$97</c:f>
              <c:strCache>
                <c:ptCount val="96"/>
                <c:pt idx="0">
                  <c:v>25</c:v>
                </c:pt>
                <c:pt idx="1">
                  <c:v>20</c:v>
                </c:pt>
                <c:pt idx="2">
                  <c:v>35</c:v>
                </c:pt>
                <c:pt idx="3">
                  <c:v>15</c:v>
                </c:pt>
                <c:pt idx="4">
                  <c:v>15</c:v>
                </c:pt>
                <c:pt idx="5">
                  <c:v>45</c:v>
                </c:pt>
                <c:pt idx="6">
                  <c:v>15</c:v>
                </c:pt>
                <c:pt idx="7">
                  <c:v>20</c:v>
                </c:pt>
                <c:pt idx="8">
                  <c:v>120</c:v>
                </c:pt>
                <c:pt idx="9">
                  <c:v>50</c:v>
                </c:pt>
                <c:pt idx="10">
                  <c:v>20</c:v>
                </c:pt>
                <c:pt idx="11">
                  <c:v>130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20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15</c:v>
                </c:pt>
                <c:pt idx="28">
                  <c:v>20</c:v>
                </c:pt>
                <c:pt idx="29">
                  <c:v>35</c:v>
                </c:pt>
                <c:pt idx="30">
                  <c:v>20</c:v>
                </c:pt>
                <c:pt idx="31">
                  <c:v>35</c:v>
                </c:pt>
                <c:pt idx="32">
                  <c:v>40</c:v>
                </c:pt>
                <c:pt idx="33">
                  <c:v>85</c:v>
                </c:pt>
                <c:pt idx="34">
                  <c:v>15</c:v>
                </c:pt>
                <c:pt idx="35">
                  <c:v>30</c:v>
                </c:pt>
                <c:pt idx="36">
                  <c:v>15</c:v>
                </c:pt>
                <c:pt idx="37">
                  <c:v>25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20</c:v>
                </c:pt>
                <c:pt idx="42">
                  <c:v>25</c:v>
                </c:pt>
                <c:pt idx="43">
                  <c:v>30</c:v>
                </c:pt>
                <c:pt idx="44">
                  <c:v>20</c:v>
                </c:pt>
                <c:pt idx="45">
                  <c:v>25</c:v>
                </c:pt>
                <c:pt idx="46">
                  <c:v>20</c:v>
                </c:pt>
                <c:pt idx="47">
                  <c:v>15</c:v>
                </c:pt>
                <c:pt idx="48">
                  <c:v>20</c:v>
                </c:pt>
                <c:pt idx="49">
                  <c:v>30</c:v>
                </c:pt>
                <c:pt idx="50">
                  <c:v>75</c:v>
                </c:pt>
                <c:pt idx="51">
                  <c:v>25</c:v>
                </c:pt>
                <c:pt idx="52">
                  <c:v>80</c:v>
                </c:pt>
                <c:pt idx="53">
                  <c:v>45</c:v>
                </c:pt>
                <c:pt idx="54">
                  <c:v>40</c:v>
                </c:pt>
                <c:pt idx="55">
                  <c:v>25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55</c:v>
                </c:pt>
                <c:pt idx="60">
                  <c:v>50</c:v>
                </c:pt>
                <c:pt idx="61">
                  <c:v>45</c:v>
                </c:pt>
                <c:pt idx="62">
                  <c:v>45</c:v>
                </c:pt>
                <c:pt idx="63">
                  <c:v>95</c:v>
                </c:pt>
                <c:pt idx="64">
                  <c:v>40</c:v>
                </c:pt>
                <c:pt idx="65">
                  <c:v>65</c:v>
                </c:pt>
                <c:pt idx="66">
                  <c:v>70</c:v>
                </c:pt>
                <c:pt idx="67">
                  <c:v>40</c:v>
                </c:pt>
                <c:pt idx="68">
                  <c:v>60</c:v>
                </c:pt>
                <c:pt idx="69">
                  <c:v>110</c:v>
                </c:pt>
                <c:pt idx="70">
                  <c:v>464</c:v>
                </c:pt>
                <c:pt idx="71">
                  <c:v>50</c:v>
                </c:pt>
                <c:pt idx="72">
                  <c:v>95</c:v>
                </c:pt>
                <c:pt idx="73">
                  <c:v>35</c:v>
                </c:pt>
                <c:pt idx="74">
                  <c:v>55</c:v>
                </c:pt>
                <c:pt idx="75">
                  <c:v>20</c:v>
                </c:pt>
                <c:pt idx="76">
                  <c:v>25</c:v>
                </c:pt>
                <c:pt idx="77">
                  <c:v>75</c:v>
                </c:pt>
                <c:pt idx="78">
                  <c:v>50</c:v>
                </c:pt>
                <c:pt idx="79">
                  <c:v>80</c:v>
                </c:pt>
                <c:pt idx="80">
                  <c:v>85</c:v>
                </c:pt>
                <c:pt idx="81">
                  <c:v>110</c:v>
                </c:pt>
                <c:pt idx="82">
                  <c:v>150</c:v>
                </c:pt>
                <c:pt idx="83">
                  <c:v>60</c:v>
                </c:pt>
                <c:pt idx="84">
                  <c:v>200</c:v>
                </c:pt>
                <c:pt idx="85">
                  <c:v>90</c:v>
                </c:pt>
                <c:pt idx="86">
                  <c:v>30</c:v>
                </c:pt>
                <c:pt idx="87">
                  <c:v>25</c:v>
                </c:pt>
                <c:pt idx="88">
                  <c:v>150</c:v>
                </c:pt>
                <c:pt idx="89">
                  <c:v>175</c:v>
                </c:pt>
                <c:pt idx="90">
                  <c:v>150</c:v>
                </c:pt>
                <c:pt idx="91">
                  <c:v>225</c:v>
                </c:pt>
                <c:pt idx="92">
                  <c:v>244</c:v>
                </c:pt>
                <c:pt idx="93">
                  <c:v>200</c:v>
                </c:pt>
                <c:pt idx="94">
                  <c:v>60</c:v>
                </c:pt>
                <c:pt idx="95">
                  <c:v>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9-EF44-BE9D-D63E22C63CA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(Data!$L$2:$L$97,Data!$S$2:$S$97)</c:f>
              <c:numCache>
                <c:formatCode>#0</c:formatCode>
                <c:ptCount val="192"/>
                <c:pt idx="0">
                  <c:v>25</c:v>
                </c:pt>
                <c:pt idx="1">
                  <c:v>20</c:v>
                </c:pt>
                <c:pt idx="2">
                  <c:v>35</c:v>
                </c:pt>
                <c:pt idx="3">
                  <c:v>15</c:v>
                </c:pt>
                <c:pt idx="4">
                  <c:v>15</c:v>
                </c:pt>
                <c:pt idx="5">
                  <c:v>45</c:v>
                </c:pt>
                <c:pt idx="6">
                  <c:v>15</c:v>
                </c:pt>
                <c:pt idx="7">
                  <c:v>20</c:v>
                </c:pt>
                <c:pt idx="8">
                  <c:v>120</c:v>
                </c:pt>
                <c:pt idx="9" formatCode="General">
                  <c:v>50</c:v>
                </c:pt>
                <c:pt idx="10">
                  <c:v>20</c:v>
                </c:pt>
                <c:pt idx="11" formatCode="General">
                  <c:v>130</c:v>
                </c:pt>
                <c:pt idx="12" formatCode="0">
                  <c:v>8</c:v>
                </c:pt>
                <c:pt idx="13" formatCode="0">
                  <c:v>10</c:v>
                </c:pt>
                <c:pt idx="14" formatCode="0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 formatCode="General">
                  <c:v>10</c:v>
                </c:pt>
                <c:pt idx="19">
                  <c:v>20</c:v>
                </c:pt>
                <c:pt idx="20" formatCode="General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 formatCode="General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15</c:v>
                </c:pt>
                <c:pt idx="28">
                  <c:v>20</c:v>
                </c:pt>
                <c:pt idx="29" formatCode="General">
                  <c:v>35</c:v>
                </c:pt>
                <c:pt idx="30">
                  <c:v>20</c:v>
                </c:pt>
                <c:pt idx="31">
                  <c:v>35</c:v>
                </c:pt>
                <c:pt idx="32">
                  <c:v>40</c:v>
                </c:pt>
                <c:pt idx="33" formatCode="General">
                  <c:v>85</c:v>
                </c:pt>
                <c:pt idx="34">
                  <c:v>15</c:v>
                </c:pt>
                <c:pt idx="35" formatCode="General">
                  <c:v>30</c:v>
                </c:pt>
                <c:pt idx="36">
                  <c:v>15</c:v>
                </c:pt>
                <c:pt idx="37" formatCode="General">
                  <c:v>25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 formatCode="General">
                  <c:v>20</c:v>
                </c:pt>
                <c:pt idx="42" formatCode="General">
                  <c:v>25</c:v>
                </c:pt>
                <c:pt idx="43">
                  <c:v>30</c:v>
                </c:pt>
                <c:pt idx="44" formatCode="General">
                  <c:v>20</c:v>
                </c:pt>
                <c:pt idx="45" formatCode="General">
                  <c:v>25</c:v>
                </c:pt>
                <c:pt idx="46">
                  <c:v>20</c:v>
                </c:pt>
                <c:pt idx="47">
                  <c:v>15</c:v>
                </c:pt>
                <c:pt idx="48">
                  <c:v>20</c:v>
                </c:pt>
                <c:pt idx="49" formatCode="General">
                  <c:v>30</c:v>
                </c:pt>
                <c:pt idx="50">
                  <c:v>75</c:v>
                </c:pt>
                <c:pt idx="51">
                  <c:v>25</c:v>
                </c:pt>
                <c:pt idx="52">
                  <c:v>80</c:v>
                </c:pt>
                <c:pt idx="53">
                  <c:v>45</c:v>
                </c:pt>
                <c:pt idx="54">
                  <c:v>40</c:v>
                </c:pt>
                <c:pt idx="55">
                  <c:v>25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55</c:v>
                </c:pt>
                <c:pt idx="60">
                  <c:v>50</c:v>
                </c:pt>
                <c:pt idx="61" formatCode="General">
                  <c:v>45</c:v>
                </c:pt>
                <c:pt idx="62">
                  <c:v>45</c:v>
                </c:pt>
                <c:pt idx="63" formatCode="General">
                  <c:v>95</c:v>
                </c:pt>
                <c:pt idx="64">
                  <c:v>40</c:v>
                </c:pt>
                <c:pt idx="65">
                  <c:v>65</c:v>
                </c:pt>
                <c:pt idx="66">
                  <c:v>70</c:v>
                </c:pt>
                <c:pt idx="67">
                  <c:v>40</c:v>
                </c:pt>
                <c:pt idx="68">
                  <c:v>60</c:v>
                </c:pt>
                <c:pt idx="69">
                  <c:v>110</c:v>
                </c:pt>
                <c:pt idx="70">
                  <c:v>464</c:v>
                </c:pt>
                <c:pt idx="71">
                  <c:v>50</c:v>
                </c:pt>
                <c:pt idx="72">
                  <c:v>95</c:v>
                </c:pt>
                <c:pt idx="73">
                  <c:v>35</c:v>
                </c:pt>
                <c:pt idx="74" formatCode="General">
                  <c:v>55</c:v>
                </c:pt>
                <c:pt idx="75">
                  <c:v>20</c:v>
                </c:pt>
                <c:pt idx="76" formatCode="General">
                  <c:v>25</c:v>
                </c:pt>
                <c:pt idx="77">
                  <c:v>75</c:v>
                </c:pt>
                <c:pt idx="78">
                  <c:v>50</c:v>
                </c:pt>
                <c:pt idx="79">
                  <c:v>80</c:v>
                </c:pt>
                <c:pt idx="80" formatCode="General">
                  <c:v>85</c:v>
                </c:pt>
                <c:pt idx="81">
                  <c:v>110</c:v>
                </c:pt>
                <c:pt idx="82">
                  <c:v>150</c:v>
                </c:pt>
                <c:pt idx="83" formatCode="General">
                  <c:v>60</c:v>
                </c:pt>
                <c:pt idx="84" formatCode="General">
                  <c:v>200</c:v>
                </c:pt>
                <c:pt idx="85">
                  <c:v>90</c:v>
                </c:pt>
                <c:pt idx="86">
                  <c:v>30</c:v>
                </c:pt>
                <c:pt idx="87" formatCode="General">
                  <c:v>25</c:v>
                </c:pt>
                <c:pt idx="88">
                  <c:v>150</c:v>
                </c:pt>
                <c:pt idx="89">
                  <c:v>175</c:v>
                </c:pt>
                <c:pt idx="90">
                  <c:v>150</c:v>
                </c:pt>
                <c:pt idx="91" formatCode="General">
                  <c:v>225</c:v>
                </c:pt>
                <c:pt idx="92">
                  <c:v>244</c:v>
                </c:pt>
                <c:pt idx="93">
                  <c:v>200</c:v>
                </c:pt>
                <c:pt idx="94">
                  <c:v>60</c:v>
                </c:pt>
                <c:pt idx="95">
                  <c:v>95</c:v>
                </c:pt>
                <c:pt idx="96" formatCode="0.000">
                  <c:v>0.78947368421052633</c:v>
                </c:pt>
                <c:pt idx="97" formatCode="0.000">
                  <c:v>0.97058823529411764</c:v>
                </c:pt>
                <c:pt idx="98" formatCode="0.000">
                  <c:v>0.97058823529411764</c:v>
                </c:pt>
                <c:pt idx="99" formatCode="0.000">
                  <c:v>0.8529411764705882</c:v>
                </c:pt>
                <c:pt idx="100" formatCode="0.000">
                  <c:v>0.94117647058823528</c:v>
                </c:pt>
                <c:pt idx="101" formatCode="0.000">
                  <c:v>1.5588235294117647</c:v>
                </c:pt>
                <c:pt idx="102" formatCode="0.000">
                  <c:v>1.2352941176470589</c:v>
                </c:pt>
                <c:pt idx="103" formatCode="0.000">
                  <c:v>1.2058823529411764</c:v>
                </c:pt>
                <c:pt idx="104" formatCode="0.000">
                  <c:v>1.5789473684210527</c:v>
                </c:pt>
                <c:pt idx="105" formatCode="0.000">
                  <c:v>1.2894736842105263</c:v>
                </c:pt>
                <c:pt idx="106" formatCode="0.000">
                  <c:v>1.2894736842105263</c:v>
                </c:pt>
                <c:pt idx="107" formatCode="0.000">
                  <c:v>1.5789473684210527</c:v>
                </c:pt>
                <c:pt idx="108" formatCode="0.000">
                  <c:v>0.42105263157894735</c:v>
                </c:pt>
                <c:pt idx="109" formatCode="0.000">
                  <c:v>0.5</c:v>
                </c:pt>
                <c:pt idx="110" formatCode="0.000">
                  <c:v>0.44736842105263158</c:v>
                </c:pt>
                <c:pt idx="111" formatCode="0.000">
                  <c:v>0.55263157894736847</c:v>
                </c:pt>
                <c:pt idx="112" formatCode="0.000">
                  <c:v>0.63157894736842102</c:v>
                </c:pt>
                <c:pt idx="113" formatCode="0.000">
                  <c:v>0.73529411764705888</c:v>
                </c:pt>
                <c:pt idx="114" formatCode="0.000">
                  <c:v>0.68421052631578949</c:v>
                </c:pt>
                <c:pt idx="115" formatCode="0.000">
                  <c:v>0.79411764705882348</c:v>
                </c:pt>
                <c:pt idx="116" formatCode="0.000">
                  <c:v>0.97058823529411764</c:v>
                </c:pt>
                <c:pt idx="117" formatCode="0.000">
                  <c:v>0.55263157894736847</c:v>
                </c:pt>
                <c:pt idx="118" formatCode="0.000">
                  <c:v>0.86842105263157898</c:v>
                </c:pt>
                <c:pt idx="119" formatCode="0.000">
                  <c:v>0.94736842105263153</c:v>
                </c:pt>
                <c:pt idx="120" formatCode="0.000">
                  <c:v>0.92105263157894735</c:v>
                </c:pt>
                <c:pt idx="121" formatCode="0.000">
                  <c:v>0.94736842105263153</c:v>
                </c:pt>
                <c:pt idx="122" formatCode="0.000">
                  <c:v>0.8529411764705882</c:v>
                </c:pt>
                <c:pt idx="123" formatCode="0.000">
                  <c:v>1</c:v>
                </c:pt>
                <c:pt idx="124" formatCode="0.000">
                  <c:v>1</c:v>
                </c:pt>
                <c:pt idx="125" formatCode="0.000">
                  <c:v>0.84210526315789469</c:v>
                </c:pt>
                <c:pt idx="126" formatCode="0.000">
                  <c:v>0.97368421052631582</c:v>
                </c:pt>
                <c:pt idx="127" formatCode="0.000">
                  <c:v>1.088235294117647</c:v>
                </c:pt>
                <c:pt idx="128" formatCode="0.000">
                  <c:v>1.2105263157894737</c:v>
                </c:pt>
                <c:pt idx="129" formatCode="0.000">
                  <c:v>1.368421052631579</c:v>
                </c:pt>
                <c:pt idx="130" formatCode="0.000">
                  <c:v>1.0526315789473684</c:v>
                </c:pt>
                <c:pt idx="131" formatCode="0.000">
                  <c:v>1.2352941176470589</c:v>
                </c:pt>
                <c:pt idx="132" formatCode="0.000">
                  <c:v>1</c:v>
                </c:pt>
                <c:pt idx="133" formatCode="0.000">
                  <c:v>1.263157894736842</c:v>
                </c:pt>
                <c:pt idx="134" formatCode="0.000">
                  <c:v>1.0294117647058822</c:v>
                </c:pt>
                <c:pt idx="135" formatCode="0.000">
                  <c:v>1.1470588235294117</c:v>
                </c:pt>
                <c:pt idx="136" formatCode="0.000">
                  <c:v>1.1842105263157894</c:v>
                </c:pt>
                <c:pt idx="137" formatCode="0.000">
                  <c:v>1.131578947368421</c:v>
                </c:pt>
                <c:pt idx="138" formatCode="0.000">
                  <c:v>1</c:v>
                </c:pt>
                <c:pt idx="139" formatCode="0.000">
                  <c:v>1.0789473684210527</c:v>
                </c:pt>
                <c:pt idx="140" formatCode="0.000">
                  <c:v>1.0526315789473684</c:v>
                </c:pt>
                <c:pt idx="141" formatCode="0.000">
                  <c:v>1.1842105263157894</c:v>
                </c:pt>
                <c:pt idx="142" formatCode="0.000">
                  <c:v>1.0526315789473684</c:v>
                </c:pt>
                <c:pt idx="143" formatCode="0.000">
                  <c:v>1.2105263157894737</c:v>
                </c:pt>
                <c:pt idx="144" formatCode="0.000">
                  <c:v>1.1470588235294117</c:v>
                </c:pt>
                <c:pt idx="145" formatCode="0.000">
                  <c:v>1.0263157894736843</c:v>
                </c:pt>
                <c:pt idx="146" formatCode="0.000">
                  <c:v>1.263157894736842</c:v>
                </c:pt>
                <c:pt idx="147" formatCode="0.000">
                  <c:v>1.2352941176470589</c:v>
                </c:pt>
                <c:pt idx="148" formatCode="0.000">
                  <c:v>1.0789473684210527</c:v>
                </c:pt>
                <c:pt idx="149" formatCode="0.000">
                  <c:v>1.236842105263158</c:v>
                </c:pt>
                <c:pt idx="150" formatCode="0.000">
                  <c:v>1.2894736842105263</c:v>
                </c:pt>
                <c:pt idx="151" formatCode="0.000">
                  <c:v>1.3823529411764706</c:v>
                </c:pt>
                <c:pt idx="152" formatCode="0.000">
                  <c:v>1.2647058823529411</c:v>
                </c:pt>
                <c:pt idx="153" formatCode="0.000">
                  <c:v>1.3947368421052631</c:v>
                </c:pt>
                <c:pt idx="154" formatCode="0.000">
                  <c:v>1.3529411764705883</c:v>
                </c:pt>
                <c:pt idx="155" formatCode="0.000">
                  <c:v>1.3947368421052631</c:v>
                </c:pt>
                <c:pt idx="156" formatCode="0.000">
                  <c:v>1.3823529411764706</c:v>
                </c:pt>
                <c:pt idx="157" formatCode="0.000">
                  <c:v>1.5</c:v>
                </c:pt>
                <c:pt idx="158" formatCode="0.000">
                  <c:v>1.3529411764705883</c:v>
                </c:pt>
                <c:pt idx="159" formatCode="0.000">
                  <c:v>1.3947368421052631</c:v>
                </c:pt>
                <c:pt idx="160" formatCode="0.000">
                  <c:v>1.5</c:v>
                </c:pt>
                <c:pt idx="161" formatCode="0.000">
                  <c:v>1.6052631578947369</c:v>
                </c:pt>
                <c:pt idx="162" formatCode="0.000">
                  <c:v>1.4705882352941178</c:v>
                </c:pt>
                <c:pt idx="163" formatCode="0.000">
                  <c:v>1.6176470588235294</c:v>
                </c:pt>
                <c:pt idx="164" formatCode="0.000">
                  <c:v>1.5789473684210527</c:v>
                </c:pt>
                <c:pt idx="165" formatCode="0.000">
                  <c:v>1.736842105263158</c:v>
                </c:pt>
                <c:pt idx="166" formatCode="0.000">
                  <c:v>1.6578947368421053</c:v>
                </c:pt>
                <c:pt idx="167" formatCode="0.000">
                  <c:v>1.5789473684210527</c:v>
                </c:pt>
                <c:pt idx="168" formatCode="0.000">
                  <c:v>1.7894736842105263</c:v>
                </c:pt>
                <c:pt idx="169" formatCode="0.000">
                  <c:v>1.7352941176470589</c:v>
                </c:pt>
                <c:pt idx="170" formatCode="0.000">
                  <c:v>1.6578947368421053</c:v>
                </c:pt>
                <c:pt idx="171" formatCode="0.000">
                  <c:v>1.7941176470588236</c:v>
                </c:pt>
                <c:pt idx="172" formatCode="0.000">
                  <c:v>1.7894736842105263</c:v>
                </c:pt>
                <c:pt idx="173" formatCode="0.000">
                  <c:v>1.868421052631579</c:v>
                </c:pt>
                <c:pt idx="174" formatCode="0.000">
                  <c:v>1.7894736842105263</c:v>
                </c:pt>
                <c:pt idx="175" formatCode="0.000">
                  <c:v>1.8529411764705883</c:v>
                </c:pt>
                <c:pt idx="176" formatCode="0.000">
                  <c:v>1.9705882352941178</c:v>
                </c:pt>
                <c:pt idx="177" formatCode="0.000">
                  <c:v>1.9736842105263157</c:v>
                </c:pt>
                <c:pt idx="178" formatCode="0.000">
                  <c:v>2</c:v>
                </c:pt>
                <c:pt idx="179" formatCode="0.000">
                  <c:v>1.8157894736842106</c:v>
                </c:pt>
                <c:pt idx="180" formatCode="0.000">
                  <c:v>2.236842105263158</c:v>
                </c:pt>
                <c:pt idx="181" formatCode="0.000">
                  <c:v>1.911764705882353</c:v>
                </c:pt>
                <c:pt idx="182" formatCode="0.000">
                  <c:v>2.1470588235294117</c:v>
                </c:pt>
                <c:pt idx="183" formatCode="0.000">
                  <c:v>2.1315789473684212</c:v>
                </c:pt>
                <c:pt idx="184" formatCode="0.000">
                  <c:v>2.1578947368421053</c:v>
                </c:pt>
                <c:pt idx="185" formatCode="0.000">
                  <c:v>2.2352941176470589</c:v>
                </c:pt>
                <c:pt idx="186" formatCode="0.000">
                  <c:v>2.1176470588235294</c:v>
                </c:pt>
                <c:pt idx="187" formatCode="0.000">
                  <c:v>2.5</c:v>
                </c:pt>
                <c:pt idx="188" formatCode="0.000">
                  <c:v>2.3421052631578947</c:v>
                </c:pt>
                <c:pt idx="189" formatCode="0.000">
                  <c:v>2.3947368421052633</c:v>
                </c:pt>
                <c:pt idx="190" formatCode="0.000">
                  <c:v>2.6470588235294117</c:v>
                </c:pt>
                <c:pt idx="191" formatCode="0.000">
                  <c:v>2.4736842105263159</c:v>
                </c:pt>
              </c:numCache>
            </c:numRef>
          </c:xVal>
          <c:yVal>
            <c:numRef>
              <c:f>Data!$S$2:$S$97</c:f>
              <c:numCache>
                <c:formatCode>0.000</c:formatCode>
                <c:ptCount val="96"/>
                <c:pt idx="0">
                  <c:v>0.78947368421052633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0.8529411764705882</c:v>
                </c:pt>
                <c:pt idx="4">
                  <c:v>0.94117647058823528</c:v>
                </c:pt>
                <c:pt idx="5">
                  <c:v>1.5588235294117647</c:v>
                </c:pt>
                <c:pt idx="6">
                  <c:v>1.2352941176470589</c:v>
                </c:pt>
                <c:pt idx="7">
                  <c:v>1.2058823529411764</c:v>
                </c:pt>
                <c:pt idx="8">
                  <c:v>1.5789473684210527</c:v>
                </c:pt>
                <c:pt idx="9">
                  <c:v>1.2894736842105263</c:v>
                </c:pt>
                <c:pt idx="10">
                  <c:v>1.2894736842105263</c:v>
                </c:pt>
                <c:pt idx="11">
                  <c:v>1.5789473684210527</c:v>
                </c:pt>
                <c:pt idx="12">
                  <c:v>0.42105263157894735</c:v>
                </c:pt>
                <c:pt idx="13">
                  <c:v>0.5</c:v>
                </c:pt>
                <c:pt idx="14">
                  <c:v>0.44736842105263158</c:v>
                </c:pt>
                <c:pt idx="15">
                  <c:v>0.55263157894736847</c:v>
                </c:pt>
                <c:pt idx="16">
                  <c:v>0.63157894736842102</c:v>
                </c:pt>
                <c:pt idx="17">
                  <c:v>0.73529411764705888</c:v>
                </c:pt>
                <c:pt idx="18">
                  <c:v>0.68421052631578949</c:v>
                </c:pt>
                <c:pt idx="19">
                  <c:v>0.79411764705882348</c:v>
                </c:pt>
                <c:pt idx="20">
                  <c:v>0.97058823529411764</c:v>
                </c:pt>
                <c:pt idx="21">
                  <c:v>0.55263157894736847</c:v>
                </c:pt>
                <c:pt idx="22">
                  <c:v>0.86842105263157898</c:v>
                </c:pt>
                <c:pt idx="23">
                  <c:v>0.94736842105263153</c:v>
                </c:pt>
                <c:pt idx="24">
                  <c:v>0.92105263157894735</c:v>
                </c:pt>
                <c:pt idx="25">
                  <c:v>0.94736842105263153</c:v>
                </c:pt>
                <c:pt idx="26">
                  <c:v>0.8529411764705882</c:v>
                </c:pt>
                <c:pt idx="27">
                  <c:v>1</c:v>
                </c:pt>
                <c:pt idx="28">
                  <c:v>1</c:v>
                </c:pt>
                <c:pt idx="29">
                  <c:v>0.84210526315789469</c:v>
                </c:pt>
                <c:pt idx="30">
                  <c:v>0.97368421052631582</c:v>
                </c:pt>
                <c:pt idx="31">
                  <c:v>1.088235294117647</c:v>
                </c:pt>
                <c:pt idx="32">
                  <c:v>1.2105263157894737</c:v>
                </c:pt>
                <c:pt idx="33">
                  <c:v>1.368421052631579</c:v>
                </c:pt>
                <c:pt idx="34">
                  <c:v>1.0526315789473684</c:v>
                </c:pt>
                <c:pt idx="35">
                  <c:v>1.2352941176470589</c:v>
                </c:pt>
                <c:pt idx="36">
                  <c:v>1</c:v>
                </c:pt>
                <c:pt idx="37">
                  <c:v>1.263157894736842</c:v>
                </c:pt>
                <c:pt idx="38">
                  <c:v>1.0294117647058822</c:v>
                </c:pt>
                <c:pt idx="39">
                  <c:v>1.1470588235294117</c:v>
                </c:pt>
                <c:pt idx="40">
                  <c:v>1.1842105263157894</c:v>
                </c:pt>
                <c:pt idx="41">
                  <c:v>1.131578947368421</c:v>
                </c:pt>
                <c:pt idx="42">
                  <c:v>1</c:v>
                </c:pt>
                <c:pt idx="43">
                  <c:v>1.0789473684210527</c:v>
                </c:pt>
                <c:pt idx="44">
                  <c:v>1.0526315789473684</c:v>
                </c:pt>
                <c:pt idx="45">
                  <c:v>1.1842105263157894</c:v>
                </c:pt>
                <c:pt idx="46">
                  <c:v>1.0526315789473684</c:v>
                </c:pt>
                <c:pt idx="47">
                  <c:v>1.2105263157894737</c:v>
                </c:pt>
                <c:pt idx="48">
                  <c:v>1.1470588235294117</c:v>
                </c:pt>
                <c:pt idx="49">
                  <c:v>1.0263157894736843</c:v>
                </c:pt>
                <c:pt idx="50">
                  <c:v>1.263157894736842</c:v>
                </c:pt>
                <c:pt idx="51">
                  <c:v>1.2352941176470589</c:v>
                </c:pt>
                <c:pt idx="52">
                  <c:v>1.0789473684210527</c:v>
                </c:pt>
                <c:pt idx="53">
                  <c:v>1.236842105263158</c:v>
                </c:pt>
                <c:pt idx="54">
                  <c:v>1.2894736842105263</c:v>
                </c:pt>
                <c:pt idx="55">
                  <c:v>1.3823529411764706</c:v>
                </c:pt>
                <c:pt idx="56">
                  <c:v>1.2647058823529411</c:v>
                </c:pt>
                <c:pt idx="57">
                  <c:v>1.3947368421052631</c:v>
                </c:pt>
                <c:pt idx="58">
                  <c:v>1.3529411764705883</c:v>
                </c:pt>
                <c:pt idx="59">
                  <c:v>1.3947368421052631</c:v>
                </c:pt>
                <c:pt idx="60">
                  <c:v>1.3823529411764706</c:v>
                </c:pt>
                <c:pt idx="61">
                  <c:v>1.5</c:v>
                </c:pt>
                <c:pt idx="62">
                  <c:v>1.3529411764705883</c:v>
                </c:pt>
                <c:pt idx="63">
                  <c:v>1.3947368421052631</c:v>
                </c:pt>
                <c:pt idx="64">
                  <c:v>1.5</c:v>
                </c:pt>
                <c:pt idx="65">
                  <c:v>1.6052631578947369</c:v>
                </c:pt>
                <c:pt idx="66">
                  <c:v>1.4705882352941178</c:v>
                </c:pt>
                <c:pt idx="67">
                  <c:v>1.6176470588235294</c:v>
                </c:pt>
                <c:pt idx="68">
                  <c:v>1.5789473684210527</c:v>
                </c:pt>
                <c:pt idx="69">
                  <c:v>1.736842105263158</c:v>
                </c:pt>
                <c:pt idx="70">
                  <c:v>1.6578947368421053</c:v>
                </c:pt>
                <c:pt idx="71">
                  <c:v>1.5789473684210527</c:v>
                </c:pt>
                <c:pt idx="72">
                  <c:v>1.7894736842105263</c:v>
                </c:pt>
                <c:pt idx="73">
                  <c:v>1.7352941176470589</c:v>
                </c:pt>
                <c:pt idx="74">
                  <c:v>1.6578947368421053</c:v>
                </c:pt>
                <c:pt idx="75">
                  <c:v>1.7941176470588236</c:v>
                </c:pt>
                <c:pt idx="76">
                  <c:v>1.7894736842105263</c:v>
                </c:pt>
                <c:pt idx="77">
                  <c:v>1.868421052631579</c:v>
                </c:pt>
                <c:pt idx="78">
                  <c:v>1.7894736842105263</c:v>
                </c:pt>
                <c:pt idx="79">
                  <c:v>1.8529411764705883</c:v>
                </c:pt>
                <c:pt idx="80">
                  <c:v>1.9705882352941178</c:v>
                </c:pt>
                <c:pt idx="81">
                  <c:v>1.9736842105263157</c:v>
                </c:pt>
                <c:pt idx="82">
                  <c:v>2</c:v>
                </c:pt>
                <c:pt idx="83">
                  <c:v>1.8157894736842106</c:v>
                </c:pt>
                <c:pt idx="84">
                  <c:v>2.236842105263158</c:v>
                </c:pt>
                <c:pt idx="85">
                  <c:v>1.911764705882353</c:v>
                </c:pt>
                <c:pt idx="86">
                  <c:v>2.1470588235294117</c:v>
                </c:pt>
                <c:pt idx="87">
                  <c:v>2.1315789473684212</c:v>
                </c:pt>
                <c:pt idx="88">
                  <c:v>2.1578947368421053</c:v>
                </c:pt>
                <c:pt idx="89">
                  <c:v>2.2352941176470589</c:v>
                </c:pt>
                <c:pt idx="90">
                  <c:v>2.1176470588235294</c:v>
                </c:pt>
                <c:pt idx="91">
                  <c:v>2.5</c:v>
                </c:pt>
                <c:pt idx="92">
                  <c:v>2.3421052631578947</c:v>
                </c:pt>
                <c:pt idx="93">
                  <c:v>2.3947368421052633</c:v>
                </c:pt>
                <c:pt idx="94">
                  <c:v>2.6470588235294117</c:v>
                </c:pt>
                <c:pt idx="95">
                  <c:v>2.4736842105263159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F-43AB-9522-3F21F692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89231"/>
        <c:axId val="2112289711"/>
      </c:scatterChart>
      <c:valAx>
        <c:axId val="21122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89711"/>
        <c:crosses val="autoZero"/>
        <c:crossBetween val="midCat"/>
      </c:valAx>
      <c:valAx>
        <c:axId val="21122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to PPG corellation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Attendance+Sheet1!$L$3:$L$98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Data!$K$2:$K$97</c:f>
              <c:numCache>
                <c:formatCode>#0</c:formatCode>
                <c:ptCount val="96"/>
                <c:pt idx="0">
                  <c:v>13905</c:v>
                </c:pt>
                <c:pt idx="1">
                  <c:v>27555</c:v>
                </c:pt>
                <c:pt idx="2">
                  <c:v>25393</c:v>
                </c:pt>
                <c:pt idx="3">
                  <c:v>23838</c:v>
                </c:pt>
                <c:pt idx="4">
                  <c:v>31383</c:v>
                </c:pt>
                <c:pt idx="5">
                  <c:v>45314</c:v>
                </c:pt>
                <c:pt idx="6">
                  <c:v>15000</c:v>
                </c:pt>
                <c:pt idx="7">
                  <c:v>13901</c:v>
                </c:pt>
                <c:pt idx="8">
                  <c:v>73000</c:v>
                </c:pt>
                <c:pt idx="9">
                  <c:v>24932</c:v>
                </c:pt>
                <c:pt idx="10">
                  <c:v>29609</c:v>
                </c:pt>
                <c:pt idx="11">
                  <c:v>52125</c:v>
                </c:pt>
                <c:pt idx="12">
                  <c:v>30011</c:v>
                </c:pt>
                <c:pt idx="13">
                  <c:v>17730</c:v>
                </c:pt>
                <c:pt idx="14">
                  <c:v>18787</c:v>
                </c:pt>
                <c:pt idx="15">
                  <c:v>16350</c:v>
                </c:pt>
                <c:pt idx="16">
                  <c:v>21184</c:v>
                </c:pt>
                <c:pt idx="17">
                  <c:v>9821</c:v>
                </c:pt>
                <c:pt idx="18">
                  <c:v>11240</c:v>
                </c:pt>
                <c:pt idx="19">
                  <c:v>49829</c:v>
                </c:pt>
                <c:pt idx="20">
                  <c:v>21840</c:v>
                </c:pt>
                <c:pt idx="21">
                  <c:v>12893</c:v>
                </c:pt>
                <c:pt idx="22">
                  <c:v>12749</c:v>
                </c:pt>
                <c:pt idx="23">
                  <c:v>16168</c:v>
                </c:pt>
                <c:pt idx="24">
                  <c:v>15824</c:v>
                </c:pt>
                <c:pt idx="25">
                  <c:v>11092</c:v>
                </c:pt>
                <c:pt idx="26">
                  <c:v>15676</c:v>
                </c:pt>
                <c:pt idx="27">
                  <c:v>26642</c:v>
                </c:pt>
                <c:pt idx="28">
                  <c:v>31710</c:v>
                </c:pt>
                <c:pt idx="29">
                  <c:v>29000</c:v>
                </c:pt>
                <c:pt idx="30">
                  <c:v>21537</c:v>
                </c:pt>
                <c:pt idx="31">
                  <c:v>25316</c:v>
                </c:pt>
                <c:pt idx="32">
                  <c:v>31029</c:v>
                </c:pt>
                <c:pt idx="33">
                  <c:v>62567</c:v>
                </c:pt>
                <c:pt idx="34">
                  <c:v>17391</c:v>
                </c:pt>
                <c:pt idx="35">
                  <c:v>34196</c:v>
                </c:pt>
                <c:pt idx="36">
                  <c:v>21996</c:v>
                </c:pt>
                <c:pt idx="37">
                  <c:v>11103</c:v>
                </c:pt>
                <c:pt idx="38">
                  <c:v>30690</c:v>
                </c:pt>
                <c:pt idx="39">
                  <c:v>25334</c:v>
                </c:pt>
                <c:pt idx="40">
                  <c:v>12172</c:v>
                </c:pt>
                <c:pt idx="41">
                  <c:v>11456</c:v>
                </c:pt>
                <c:pt idx="42">
                  <c:v>51371</c:v>
                </c:pt>
                <c:pt idx="43">
                  <c:v>34894</c:v>
                </c:pt>
                <c:pt idx="44">
                  <c:v>32420</c:v>
                </c:pt>
                <c:pt idx="45">
                  <c:v>18016</c:v>
                </c:pt>
                <c:pt idx="46">
                  <c:v>39000</c:v>
                </c:pt>
                <c:pt idx="47">
                  <c:v>46112</c:v>
                </c:pt>
                <c:pt idx="48">
                  <c:v>29712</c:v>
                </c:pt>
                <c:pt idx="49">
                  <c:v>17082</c:v>
                </c:pt>
                <c:pt idx="50">
                  <c:v>32638</c:v>
                </c:pt>
                <c:pt idx="51">
                  <c:v>41721</c:v>
                </c:pt>
                <c:pt idx="52">
                  <c:v>25041</c:v>
                </c:pt>
                <c:pt idx="53">
                  <c:v>24302</c:v>
                </c:pt>
                <c:pt idx="54">
                  <c:v>51259</c:v>
                </c:pt>
                <c:pt idx="55">
                  <c:v>15716</c:v>
                </c:pt>
                <c:pt idx="56">
                  <c:v>25806</c:v>
                </c:pt>
                <c:pt idx="57">
                  <c:v>45622</c:v>
                </c:pt>
                <c:pt idx="58">
                  <c:v>24559</c:v>
                </c:pt>
                <c:pt idx="59">
                  <c:v>19703</c:v>
                </c:pt>
                <c:pt idx="60">
                  <c:v>56900</c:v>
                </c:pt>
                <c:pt idx="61">
                  <c:v>17957</c:v>
                </c:pt>
                <c:pt idx="62">
                  <c:v>27663</c:v>
                </c:pt>
                <c:pt idx="63">
                  <c:v>22753</c:v>
                </c:pt>
                <c:pt idx="64">
                  <c:v>37824</c:v>
                </c:pt>
                <c:pt idx="65">
                  <c:v>42689</c:v>
                </c:pt>
                <c:pt idx="66">
                  <c:v>60496</c:v>
                </c:pt>
                <c:pt idx="67">
                  <c:v>24952</c:v>
                </c:pt>
                <c:pt idx="68">
                  <c:v>20003</c:v>
                </c:pt>
                <c:pt idx="69">
                  <c:v>61482</c:v>
                </c:pt>
                <c:pt idx="70">
                  <c:v>39524</c:v>
                </c:pt>
                <c:pt idx="71">
                  <c:v>29941</c:v>
                </c:pt>
                <c:pt idx="72">
                  <c:v>41858</c:v>
                </c:pt>
                <c:pt idx="73">
                  <c:v>39932</c:v>
                </c:pt>
                <c:pt idx="74">
                  <c:v>62994</c:v>
                </c:pt>
                <c:pt idx="75">
                  <c:v>14513</c:v>
                </c:pt>
                <c:pt idx="76">
                  <c:v>25914</c:v>
                </c:pt>
                <c:pt idx="77">
                  <c:v>38142</c:v>
                </c:pt>
                <c:pt idx="78">
                  <c:v>17767</c:v>
                </c:pt>
                <c:pt idx="79">
                  <c:v>81305</c:v>
                </c:pt>
                <c:pt idx="80">
                  <c:v>7884</c:v>
                </c:pt>
                <c:pt idx="81">
                  <c:v>72000</c:v>
                </c:pt>
                <c:pt idx="82">
                  <c:v>59121</c:v>
                </c:pt>
                <c:pt idx="83">
                  <c:v>14725</c:v>
                </c:pt>
                <c:pt idx="84">
                  <c:v>39846</c:v>
                </c:pt>
                <c:pt idx="85">
                  <c:v>44921</c:v>
                </c:pt>
                <c:pt idx="86">
                  <c:v>55089</c:v>
                </c:pt>
                <c:pt idx="87">
                  <c:v>12520</c:v>
                </c:pt>
                <c:pt idx="88">
                  <c:v>55979</c:v>
                </c:pt>
                <c:pt idx="89">
                  <c:v>46384</c:v>
                </c:pt>
                <c:pt idx="90">
                  <c:v>75000</c:v>
                </c:pt>
                <c:pt idx="91">
                  <c:v>72061</c:v>
                </c:pt>
                <c:pt idx="92">
                  <c:v>60000</c:v>
                </c:pt>
                <c:pt idx="93">
                  <c:v>53012</c:v>
                </c:pt>
                <c:pt idx="94">
                  <c:v>29994</c:v>
                </c:pt>
                <c:pt idx="95">
                  <c:v>72838</c:v>
                </c:pt>
              </c:numCache>
            </c:numRef>
          </c:xVal>
          <c:yVal>
            <c:numRef>
              <c:f>Data!$S$2:$S$97</c:f>
              <c:numCache>
                <c:formatCode>0.000</c:formatCode>
                <c:ptCount val="96"/>
                <c:pt idx="0">
                  <c:v>0.78947368421052633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0.8529411764705882</c:v>
                </c:pt>
                <c:pt idx="4">
                  <c:v>0.94117647058823528</c:v>
                </c:pt>
                <c:pt idx="5">
                  <c:v>1.5588235294117647</c:v>
                </c:pt>
                <c:pt idx="6">
                  <c:v>1.2352941176470589</c:v>
                </c:pt>
                <c:pt idx="7">
                  <c:v>1.2058823529411764</c:v>
                </c:pt>
                <c:pt idx="8">
                  <c:v>1.5789473684210527</c:v>
                </c:pt>
                <c:pt idx="9">
                  <c:v>1.2894736842105263</c:v>
                </c:pt>
                <c:pt idx="10">
                  <c:v>1.2894736842105263</c:v>
                </c:pt>
                <c:pt idx="11">
                  <c:v>1.5789473684210527</c:v>
                </c:pt>
                <c:pt idx="12">
                  <c:v>0.42105263157894735</c:v>
                </c:pt>
                <c:pt idx="13">
                  <c:v>0.5</c:v>
                </c:pt>
                <c:pt idx="14">
                  <c:v>0.44736842105263158</c:v>
                </c:pt>
                <c:pt idx="15">
                  <c:v>0.55263157894736847</c:v>
                </c:pt>
                <c:pt idx="16">
                  <c:v>0.63157894736842102</c:v>
                </c:pt>
                <c:pt idx="17">
                  <c:v>0.73529411764705888</c:v>
                </c:pt>
                <c:pt idx="18">
                  <c:v>0.68421052631578949</c:v>
                </c:pt>
                <c:pt idx="19">
                  <c:v>0.79411764705882348</c:v>
                </c:pt>
                <c:pt idx="20">
                  <c:v>0.97058823529411764</c:v>
                </c:pt>
                <c:pt idx="21">
                  <c:v>0.55263157894736847</c:v>
                </c:pt>
                <c:pt idx="22">
                  <c:v>0.86842105263157898</c:v>
                </c:pt>
                <c:pt idx="23">
                  <c:v>0.94736842105263153</c:v>
                </c:pt>
                <c:pt idx="24">
                  <c:v>0.92105263157894735</c:v>
                </c:pt>
                <c:pt idx="25">
                  <c:v>0.94736842105263153</c:v>
                </c:pt>
                <c:pt idx="26">
                  <c:v>0.8529411764705882</c:v>
                </c:pt>
                <c:pt idx="27">
                  <c:v>1</c:v>
                </c:pt>
                <c:pt idx="28">
                  <c:v>1</c:v>
                </c:pt>
                <c:pt idx="29">
                  <c:v>0.84210526315789469</c:v>
                </c:pt>
                <c:pt idx="30">
                  <c:v>0.97368421052631582</c:v>
                </c:pt>
                <c:pt idx="31">
                  <c:v>1.088235294117647</c:v>
                </c:pt>
                <c:pt idx="32">
                  <c:v>1.2105263157894737</c:v>
                </c:pt>
                <c:pt idx="33">
                  <c:v>1.368421052631579</c:v>
                </c:pt>
                <c:pt idx="34">
                  <c:v>1.0526315789473684</c:v>
                </c:pt>
                <c:pt idx="35">
                  <c:v>1.2352941176470589</c:v>
                </c:pt>
                <c:pt idx="36">
                  <c:v>1</c:v>
                </c:pt>
                <c:pt idx="37">
                  <c:v>1.263157894736842</c:v>
                </c:pt>
                <c:pt idx="38">
                  <c:v>1.0294117647058822</c:v>
                </c:pt>
                <c:pt idx="39">
                  <c:v>1.1470588235294117</c:v>
                </c:pt>
                <c:pt idx="40">
                  <c:v>1.1842105263157894</c:v>
                </c:pt>
                <c:pt idx="41">
                  <c:v>1.131578947368421</c:v>
                </c:pt>
                <c:pt idx="42">
                  <c:v>1</c:v>
                </c:pt>
                <c:pt idx="43">
                  <c:v>1.0789473684210527</c:v>
                </c:pt>
                <c:pt idx="44">
                  <c:v>1.0526315789473684</c:v>
                </c:pt>
                <c:pt idx="45">
                  <c:v>1.1842105263157894</c:v>
                </c:pt>
                <c:pt idx="46">
                  <c:v>1.0526315789473684</c:v>
                </c:pt>
                <c:pt idx="47">
                  <c:v>1.2105263157894737</c:v>
                </c:pt>
                <c:pt idx="48">
                  <c:v>1.1470588235294117</c:v>
                </c:pt>
                <c:pt idx="49">
                  <c:v>1.0263157894736843</c:v>
                </c:pt>
                <c:pt idx="50">
                  <c:v>1.263157894736842</c:v>
                </c:pt>
                <c:pt idx="51">
                  <c:v>1.2352941176470589</c:v>
                </c:pt>
                <c:pt idx="52">
                  <c:v>1.0789473684210527</c:v>
                </c:pt>
                <c:pt idx="53">
                  <c:v>1.236842105263158</c:v>
                </c:pt>
                <c:pt idx="54">
                  <c:v>1.2894736842105263</c:v>
                </c:pt>
                <c:pt idx="55">
                  <c:v>1.3823529411764706</c:v>
                </c:pt>
                <c:pt idx="56">
                  <c:v>1.2647058823529411</c:v>
                </c:pt>
                <c:pt idx="57">
                  <c:v>1.3947368421052631</c:v>
                </c:pt>
                <c:pt idx="58">
                  <c:v>1.3529411764705883</c:v>
                </c:pt>
                <c:pt idx="59">
                  <c:v>1.3947368421052631</c:v>
                </c:pt>
                <c:pt idx="60">
                  <c:v>1.3823529411764706</c:v>
                </c:pt>
                <c:pt idx="61">
                  <c:v>1.5</c:v>
                </c:pt>
                <c:pt idx="62">
                  <c:v>1.3529411764705883</c:v>
                </c:pt>
                <c:pt idx="63">
                  <c:v>1.3947368421052631</c:v>
                </c:pt>
                <c:pt idx="64">
                  <c:v>1.5</c:v>
                </c:pt>
                <c:pt idx="65">
                  <c:v>1.6052631578947369</c:v>
                </c:pt>
                <c:pt idx="66">
                  <c:v>1.4705882352941178</c:v>
                </c:pt>
                <c:pt idx="67">
                  <c:v>1.6176470588235294</c:v>
                </c:pt>
                <c:pt idx="68">
                  <c:v>1.5789473684210527</c:v>
                </c:pt>
                <c:pt idx="69">
                  <c:v>1.736842105263158</c:v>
                </c:pt>
                <c:pt idx="70">
                  <c:v>1.6578947368421053</c:v>
                </c:pt>
                <c:pt idx="71">
                  <c:v>1.5789473684210527</c:v>
                </c:pt>
                <c:pt idx="72">
                  <c:v>1.7894736842105263</c:v>
                </c:pt>
                <c:pt idx="73">
                  <c:v>1.7352941176470589</c:v>
                </c:pt>
                <c:pt idx="74">
                  <c:v>1.6578947368421053</c:v>
                </c:pt>
                <c:pt idx="75">
                  <c:v>1.7941176470588236</c:v>
                </c:pt>
                <c:pt idx="76">
                  <c:v>1.7894736842105263</c:v>
                </c:pt>
                <c:pt idx="77">
                  <c:v>1.868421052631579</c:v>
                </c:pt>
                <c:pt idx="78">
                  <c:v>1.7894736842105263</c:v>
                </c:pt>
                <c:pt idx="79">
                  <c:v>1.8529411764705883</c:v>
                </c:pt>
                <c:pt idx="80">
                  <c:v>1.9705882352941178</c:v>
                </c:pt>
                <c:pt idx="81">
                  <c:v>1.9736842105263157</c:v>
                </c:pt>
                <c:pt idx="82">
                  <c:v>2</c:v>
                </c:pt>
                <c:pt idx="83">
                  <c:v>1.8157894736842106</c:v>
                </c:pt>
                <c:pt idx="84">
                  <c:v>2.236842105263158</c:v>
                </c:pt>
                <c:pt idx="85">
                  <c:v>1.911764705882353</c:v>
                </c:pt>
                <c:pt idx="86">
                  <c:v>2.1470588235294117</c:v>
                </c:pt>
                <c:pt idx="87">
                  <c:v>2.1315789473684212</c:v>
                </c:pt>
                <c:pt idx="88">
                  <c:v>2.1578947368421053</c:v>
                </c:pt>
                <c:pt idx="89">
                  <c:v>2.2352941176470589</c:v>
                </c:pt>
                <c:pt idx="90">
                  <c:v>2.1176470588235294</c:v>
                </c:pt>
                <c:pt idx="91">
                  <c:v>2.5</c:v>
                </c:pt>
                <c:pt idx="92">
                  <c:v>2.3421052631578947</c:v>
                </c:pt>
                <c:pt idx="93">
                  <c:v>2.3947368421052633</c:v>
                </c:pt>
                <c:pt idx="94">
                  <c:v>2.6470588235294117</c:v>
                </c:pt>
                <c:pt idx="95">
                  <c:v>2.4736842105263159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8-4F83-8BE4-FB0E4ADF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69728"/>
        <c:axId val="1251486048"/>
      </c:scatterChart>
      <c:valAx>
        <c:axId val="12514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Stadium 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86048"/>
        <c:crosses val="autoZero"/>
        <c:crossBetween val="midCat"/>
      </c:valAx>
      <c:valAx>
        <c:axId val="1251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69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by City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Data!$M$2:$M$97</c:f>
              <c:numCache>
                <c:formatCode>General</c:formatCode>
                <c:ptCount val="96"/>
                <c:pt idx="0" formatCode="#0">
                  <c:v>40</c:v>
                </c:pt>
                <c:pt idx="1">
                  <c:v>706</c:v>
                </c:pt>
                <c:pt idx="2" formatCode="#0">
                  <c:v>3432</c:v>
                </c:pt>
                <c:pt idx="3">
                  <c:v>121</c:v>
                </c:pt>
                <c:pt idx="4" formatCode="#0">
                  <c:v>166</c:v>
                </c:pt>
                <c:pt idx="5" formatCode="#0">
                  <c:v>522</c:v>
                </c:pt>
                <c:pt idx="6" formatCode="#0">
                  <c:v>50</c:v>
                </c:pt>
                <c:pt idx="7" formatCode="#0">
                  <c:v>248</c:v>
                </c:pt>
                <c:pt idx="8" formatCode="#0">
                  <c:v>549</c:v>
                </c:pt>
                <c:pt idx="9">
                  <c:v>8666</c:v>
                </c:pt>
                <c:pt idx="10" formatCode="#0">
                  <c:v>563</c:v>
                </c:pt>
                <c:pt idx="11" formatCode="#0">
                  <c:v>300</c:v>
                </c:pt>
                <c:pt idx="12" formatCode="#0">
                  <c:v>556</c:v>
                </c:pt>
                <c:pt idx="13">
                  <c:v>161</c:v>
                </c:pt>
                <c:pt idx="14" formatCode="#0">
                  <c:v>140</c:v>
                </c:pt>
                <c:pt idx="15">
                  <c:v>233</c:v>
                </c:pt>
                <c:pt idx="16">
                  <c:v>78</c:v>
                </c:pt>
                <c:pt idx="17">
                  <c:v>147</c:v>
                </c:pt>
                <c:pt idx="18" formatCode="#0">
                  <c:v>227</c:v>
                </c:pt>
                <c:pt idx="19" formatCode="#0">
                  <c:v>1080</c:v>
                </c:pt>
                <c:pt idx="20" formatCode="#0">
                  <c:v>372</c:v>
                </c:pt>
                <c:pt idx="21">
                  <c:v>200</c:v>
                </c:pt>
                <c:pt idx="22">
                  <c:v>114</c:v>
                </c:pt>
                <c:pt idx="23">
                  <c:v>432</c:v>
                </c:pt>
                <c:pt idx="24">
                  <c:v>43</c:v>
                </c:pt>
                <c:pt idx="25">
                  <c:v>48</c:v>
                </c:pt>
                <c:pt idx="26" formatCode="#0">
                  <c:v>58</c:v>
                </c:pt>
                <c:pt idx="27" formatCode="#0">
                  <c:v>95</c:v>
                </c:pt>
                <c:pt idx="28" formatCode="#0">
                  <c:v>3277</c:v>
                </c:pt>
                <c:pt idx="29">
                  <c:v>319</c:v>
                </c:pt>
                <c:pt idx="30">
                  <c:v>98</c:v>
                </c:pt>
                <c:pt idx="31" formatCode="#0">
                  <c:v>125</c:v>
                </c:pt>
                <c:pt idx="32" formatCode="#0">
                  <c:v>263</c:v>
                </c:pt>
                <c:pt idx="33" formatCode="#0">
                  <c:v>8666</c:v>
                </c:pt>
                <c:pt idx="34" formatCode="#0">
                  <c:v>1146</c:v>
                </c:pt>
                <c:pt idx="35" formatCode="#0">
                  <c:v>233</c:v>
                </c:pt>
                <c:pt idx="36">
                  <c:v>257</c:v>
                </c:pt>
                <c:pt idx="37">
                  <c:v>300</c:v>
                </c:pt>
                <c:pt idx="38" formatCode="#0">
                  <c:v>220</c:v>
                </c:pt>
                <c:pt idx="39" formatCode="#0">
                  <c:v>274</c:v>
                </c:pt>
                <c:pt idx="40">
                  <c:v>122</c:v>
                </c:pt>
                <c:pt idx="41" formatCode="#0">
                  <c:v>183</c:v>
                </c:pt>
                <c:pt idx="42" formatCode="#0">
                  <c:v>270</c:v>
                </c:pt>
                <c:pt idx="43" formatCode="#0">
                  <c:v>294</c:v>
                </c:pt>
                <c:pt idx="44" formatCode="#0">
                  <c:v>940</c:v>
                </c:pt>
                <c:pt idx="45" formatCode="#0">
                  <c:v>203</c:v>
                </c:pt>
                <c:pt idx="46" formatCode="#0">
                  <c:v>496</c:v>
                </c:pt>
                <c:pt idx="47" formatCode="#0">
                  <c:v>336</c:v>
                </c:pt>
                <c:pt idx="48" formatCode="#0">
                  <c:v>50</c:v>
                </c:pt>
                <c:pt idx="49">
                  <c:v>8666</c:v>
                </c:pt>
                <c:pt idx="50" formatCode="#0">
                  <c:v>278</c:v>
                </c:pt>
                <c:pt idx="51" formatCode="#0">
                  <c:v>577</c:v>
                </c:pt>
                <c:pt idx="52">
                  <c:v>700</c:v>
                </c:pt>
                <c:pt idx="53">
                  <c:v>8666</c:v>
                </c:pt>
                <c:pt idx="54" formatCode="#0">
                  <c:v>788</c:v>
                </c:pt>
                <c:pt idx="55" formatCode="#0">
                  <c:v>178</c:v>
                </c:pt>
                <c:pt idx="56" formatCode="#0">
                  <c:v>1071</c:v>
                </c:pt>
                <c:pt idx="57" formatCode="#0">
                  <c:v>853</c:v>
                </c:pt>
                <c:pt idx="58">
                  <c:v>3</c:v>
                </c:pt>
                <c:pt idx="59" formatCode="#0">
                  <c:v>50</c:v>
                </c:pt>
                <c:pt idx="60" formatCode="#0">
                  <c:v>773</c:v>
                </c:pt>
                <c:pt idx="61" formatCode="#0">
                  <c:v>684</c:v>
                </c:pt>
                <c:pt idx="62">
                  <c:v>368</c:v>
                </c:pt>
                <c:pt idx="63" formatCode="#0">
                  <c:v>909</c:v>
                </c:pt>
                <c:pt idx="64" formatCode="#0">
                  <c:v>32</c:v>
                </c:pt>
                <c:pt idx="65" formatCode="#0">
                  <c:v>2760</c:v>
                </c:pt>
                <c:pt idx="66" formatCode="#0">
                  <c:v>1911</c:v>
                </c:pt>
                <c:pt idx="67">
                  <c:v>353</c:v>
                </c:pt>
                <c:pt idx="68">
                  <c:v>700</c:v>
                </c:pt>
                <c:pt idx="69" formatCode="#0">
                  <c:v>8666</c:v>
                </c:pt>
                <c:pt idx="70" formatCode="#0">
                  <c:v>8666</c:v>
                </c:pt>
                <c:pt idx="71">
                  <c:v>367</c:v>
                </c:pt>
                <c:pt idx="72" formatCode="#0">
                  <c:v>1157</c:v>
                </c:pt>
                <c:pt idx="73" formatCode="#0">
                  <c:v>236</c:v>
                </c:pt>
                <c:pt idx="74" formatCode="#0">
                  <c:v>2760</c:v>
                </c:pt>
                <c:pt idx="75">
                  <c:v>141</c:v>
                </c:pt>
                <c:pt idx="76">
                  <c:v>400</c:v>
                </c:pt>
                <c:pt idx="77" formatCode="#0">
                  <c:v>853</c:v>
                </c:pt>
                <c:pt idx="78" formatCode="#0">
                  <c:v>345</c:v>
                </c:pt>
                <c:pt idx="79" formatCode="#0">
                  <c:v>598</c:v>
                </c:pt>
                <c:pt idx="80" formatCode="#0">
                  <c:v>38</c:v>
                </c:pt>
                <c:pt idx="81" formatCode="#0">
                  <c:v>1362</c:v>
                </c:pt>
                <c:pt idx="82" formatCode="#0">
                  <c:v>3277</c:v>
                </c:pt>
                <c:pt idx="83" formatCode="#0">
                  <c:v>119</c:v>
                </c:pt>
                <c:pt idx="84" formatCode="#0">
                  <c:v>1628</c:v>
                </c:pt>
                <c:pt idx="85" formatCode="#0">
                  <c:v>628</c:v>
                </c:pt>
                <c:pt idx="86" formatCode="#0">
                  <c:v>635</c:v>
                </c:pt>
                <c:pt idx="87" formatCode="#0">
                  <c:v>101</c:v>
                </c:pt>
                <c:pt idx="88" formatCode="#0">
                  <c:v>496</c:v>
                </c:pt>
                <c:pt idx="89" formatCode="#0">
                  <c:v>2103</c:v>
                </c:pt>
                <c:pt idx="90" formatCode="#0">
                  <c:v>1510</c:v>
                </c:pt>
                <c:pt idx="91" formatCode="#0">
                  <c:v>3277</c:v>
                </c:pt>
                <c:pt idx="92" formatCode="#0">
                  <c:v>8666</c:v>
                </c:pt>
                <c:pt idx="93" formatCode="#0">
                  <c:v>549</c:v>
                </c:pt>
                <c:pt idx="94" formatCode="#0">
                  <c:v>166</c:v>
                </c:pt>
                <c:pt idx="95" formatCode="#0">
                  <c:v>1362</c:v>
                </c:pt>
              </c:numCache>
            </c:numRef>
          </c:xVal>
          <c:yVal>
            <c:numRef>
              <c:f>Data!$S$2:$S$97</c:f>
              <c:numCache>
                <c:formatCode>0.000</c:formatCode>
                <c:ptCount val="96"/>
                <c:pt idx="0">
                  <c:v>0.78947368421052633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0.8529411764705882</c:v>
                </c:pt>
                <c:pt idx="4">
                  <c:v>0.94117647058823528</c:v>
                </c:pt>
                <c:pt idx="5">
                  <c:v>1.5588235294117647</c:v>
                </c:pt>
                <c:pt idx="6">
                  <c:v>1.2352941176470589</c:v>
                </c:pt>
                <c:pt idx="7">
                  <c:v>1.2058823529411764</c:v>
                </c:pt>
                <c:pt idx="8">
                  <c:v>1.5789473684210527</c:v>
                </c:pt>
                <c:pt idx="9">
                  <c:v>1.2894736842105263</c:v>
                </c:pt>
                <c:pt idx="10">
                  <c:v>1.2894736842105263</c:v>
                </c:pt>
                <c:pt idx="11">
                  <c:v>1.5789473684210527</c:v>
                </c:pt>
                <c:pt idx="12">
                  <c:v>0.42105263157894735</c:v>
                </c:pt>
                <c:pt idx="13">
                  <c:v>0.5</c:v>
                </c:pt>
                <c:pt idx="14">
                  <c:v>0.44736842105263158</c:v>
                </c:pt>
                <c:pt idx="15">
                  <c:v>0.55263157894736847</c:v>
                </c:pt>
                <c:pt idx="16">
                  <c:v>0.63157894736842102</c:v>
                </c:pt>
                <c:pt idx="17">
                  <c:v>0.73529411764705888</c:v>
                </c:pt>
                <c:pt idx="18">
                  <c:v>0.68421052631578949</c:v>
                </c:pt>
                <c:pt idx="19">
                  <c:v>0.79411764705882348</c:v>
                </c:pt>
                <c:pt idx="20">
                  <c:v>0.97058823529411764</c:v>
                </c:pt>
                <c:pt idx="21">
                  <c:v>0.55263157894736847</c:v>
                </c:pt>
                <c:pt idx="22">
                  <c:v>0.86842105263157898</c:v>
                </c:pt>
                <c:pt idx="23">
                  <c:v>0.94736842105263153</c:v>
                </c:pt>
                <c:pt idx="24">
                  <c:v>0.92105263157894735</c:v>
                </c:pt>
                <c:pt idx="25">
                  <c:v>0.94736842105263153</c:v>
                </c:pt>
                <c:pt idx="26">
                  <c:v>0.8529411764705882</c:v>
                </c:pt>
                <c:pt idx="27">
                  <c:v>1</c:v>
                </c:pt>
                <c:pt idx="28">
                  <c:v>1</c:v>
                </c:pt>
                <c:pt idx="29">
                  <c:v>0.84210526315789469</c:v>
                </c:pt>
                <c:pt idx="30">
                  <c:v>0.97368421052631582</c:v>
                </c:pt>
                <c:pt idx="31">
                  <c:v>1.088235294117647</c:v>
                </c:pt>
                <c:pt idx="32">
                  <c:v>1.2105263157894737</c:v>
                </c:pt>
                <c:pt idx="33">
                  <c:v>1.368421052631579</c:v>
                </c:pt>
                <c:pt idx="34">
                  <c:v>1.0526315789473684</c:v>
                </c:pt>
                <c:pt idx="35">
                  <c:v>1.2352941176470589</c:v>
                </c:pt>
                <c:pt idx="36">
                  <c:v>1</c:v>
                </c:pt>
                <c:pt idx="37">
                  <c:v>1.263157894736842</c:v>
                </c:pt>
                <c:pt idx="38">
                  <c:v>1.0294117647058822</c:v>
                </c:pt>
                <c:pt idx="39">
                  <c:v>1.1470588235294117</c:v>
                </c:pt>
                <c:pt idx="40">
                  <c:v>1.1842105263157894</c:v>
                </c:pt>
                <c:pt idx="41">
                  <c:v>1.131578947368421</c:v>
                </c:pt>
                <c:pt idx="42">
                  <c:v>1</c:v>
                </c:pt>
                <c:pt idx="43">
                  <c:v>1.0789473684210527</c:v>
                </c:pt>
                <c:pt idx="44">
                  <c:v>1.0526315789473684</c:v>
                </c:pt>
                <c:pt idx="45">
                  <c:v>1.1842105263157894</c:v>
                </c:pt>
                <c:pt idx="46">
                  <c:v>1.0526315789473684</c:v>
                </c:pt>
                <c:pt idx="47">
                  <c:v>1.2105263157894737</c:v>
                </c:pt>
                <c:pt idx="48">
                  <c:v>1.1470588235294117</c:v>
                </c:pt>
                <c:pt idx="49">
                  <c:v>1.0263157894736843</c:v>
                </c:pt>
                <c:pt idx="50">
                  <c:v>1.263157894736842</c:v>
                </c:pt>
                <c:pt idx="51">
                  <c:v>1.2352941176470589</c:v>
                </c:pt>
                <c:pt idx="52">
                  <c:v>1.0789473684210527</c:v>
                </c:pt>
                <c:pt idx="53">
                  <c:v>1.236842105263158</c:v>
                </c:pt>
                <c:pt idx="54">
                  <c:v>1.2894736842105263</c:v>
                </c:pt>
                <c:pt idx="55">
                  <c:v>1.3823529411764706</c:v>
                </c:pt>
                <c:pt idx="56">
                  <c:v>1.2647058823529411</c:v>
                </c:pt>
                <c:pt idx="57">
                  <c:v>1.3947368421052631</c:v>
                </c:pt>
                <c:pt idx="58">
                  <c:v>1.3529411764705883</c:v>
                </c:pt>
                <c:pt idx="59">
                  <c:v>1.3947368421052631</c:v>
                </c:pt>
                <c:pt idx="60">
                  <c:v>1.3823529411764706</c:v>
                </c:pt>
                <c:pt idx="61">
                  <c:v>1.5</c:v>
                </c:pt>
                <c:pt idx="62">
                  <c:v>1.3529411764705883</c:v>
                </c:pt>
                <c:pt idx="63">
                  <c:v>1.3947368421052631</c:v>
                </c:pt>
                <c:pt idx="64">
                  <c:v>1.5</c:v>
                </c:pt>
                <c:pt idx="65">
                  <c:v>1.6052631578947369</c:v>
                </c:pt>
                <c:pt idx="66">
                  <c:v>1.4705882352941178</c:v>
                </c:pt>
                <c:pt idx="67">
                  <c:v>1.6176470588235294</c:v>
                </c:pt>
                <c:pt idx="68">
                  <c:v>1.5789473684210527</c:v>
                </c:pt>
                <c:pt idx="69">
                  <c:v>1.736842105263158</c:v>
                </c:pt>
                <c:pt idx="70">
                  <c:v>1.6578947368421053</c:v>
                </c:pt>
                <c:pt idx="71">
                  <c:v>1.5789473684210527</c:v>
                </c:pt>
                <c:pt idx="72">
                  <c:v>1.7894736842105263</c:v>
                </c:pt>
                <c:pt idx="73">
                  <c:v>1.7352941176470589</c:v>
                </c:pt>
                <c:pt idx="74">
                  <c:v>1.6578947368421053</c:v>
                </c:pt>
                <c:pt idx="75">
                  <c:v>1.7941176470588236</c:v>
                </c:pt>
                <c:pt idx="76">
                  <c:v>1.7894736842105263</c:v>
                </c:pt>
                <c:pt idx="77">
                  <c:v>1.868421052631579</c:v>
                </c:pt>
                <c:pt idx="78">
                  <c:v>1.7894736842105263</c:v>
                </c:pt>
                <c:pt idx="79">
                  <c:v>1.8529411764705883</c:v>
                </c:pt>
                <c:pt idx="80">
                  <c:v>1.9705882352941178</c:v>
                </c:pt>
                <c:pt idx="81">
                  <c:v>1.9736842105263157</c:v>
                </c:pt>
                <c:pt idx="82">
                  <c:v>2</c:v>
                </c:pt>
                <c:pt idx="83">
                  <c:v>1.8157894736842106</c:v>
                </c:pt>
                <c:pt idx="84">
                  <c:v>2.236842105263158</c:v>
                </c:pt>
                <c:pt idx="85">
                  <c:v>1.911764705882353</c:v>
                </c:pt>
                <c:pt idx="86">
                  <c:v>2.1470588235294117</c:v>
                </c:pt>
                <c:pt idx="87">
                  <c:v>2.1315789473684212</c:v>
                </c:pt>
                <c:pt idx="88">
                  <c:v>2.1578947368421053</c:v>
                </c:pt>
                <c:pt idx="89">
                  <c:v>2.2352941176470589</c:v>
                </c:pt>
                <c:pt idx="90">
                  <c:v>2.1176470588235294</c:v>
                </c:pt>
                <c:pt idx="91">
                  <c:v>2.5</c:v>
                </c:pt>
                <c:pt idx="92">
                  <c:v>2.3421052631578947</c:v>
                </c:pt>
                <c:pt idx="93">
                  <c:v>2.3947368421052633</c:v>
                </c:pt>
                <c:pt idx="94">
                  <c:v>2.6470588235294117</c:v>
                </c:pt>
                <c:pt idx="95">
                  <c:v>2.4736842105263159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8-4693-B3B1-A38ACA51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41384"/>
        <c:axId val="1265063432"/>
      </c:scatterChart>
      <c:valAx>
        <c:axId val="12471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Pop.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63432"/>
        <c:crosses val="autoZero"/>
        <c:crossBetween val="midCat"/>
      </c:valAx>
      <c:valAx>
        <c:axId val="12650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PPG by Average Market Value (PP)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15C98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Data!$R$2:$R$97</c:f>
              <c:numCache>
                <c:formatCode>#0.00</c:formatCode>
                <c:ptCount val="96"/>
                <c:pt idx="0">
                  <c:v>3.67</c:v>
                </c:pt>
                <c:pt idx="1">
                  <c:v>2.93</c:v>
                </c:pt>
                <c:pt idx="2">
                  <c:v>4.5999999999999996</c:v>
                </c:pt>
                <c:pt idx="3">
                  <c:v>1.77</c:v>
                </c:pt>
                <c:pt idx="4">
                  <c:v>4.04</c:v>
                </c:pt>
                <c:pt idx="5">
                  <c:v>3.93</c:v>
                </c:pt>
                <c:pt idx="6">
                  <c:v>2.37</c:v>
                </c:pt>
                <c:pt idx="7">
                  <c:v>3.72</c:v>
                </c:pt>
                <c:pt idx="8">
                  <c:v>17.57</c:v>
                </c:pt>
                <c:pt idx="9">
                  <c:v>11.16</c:v>
                </c:pt>
                <c:pt idx="10">
                  <c:v>14.71</c:v>
                </c:pt>
                <c:pt idx="11">
                  <c:v>14.49</c:v>
                </c:pt>
                <c:pt idx="12">
                  <c:v>4.5</c:v>
                </c:pt>
                <c:pt idx="13">
                  <c:v>1.1399999999999999</c:v>
                </c:pt>
                <c:pt idx="14">
                  <c:v>1.89</c:v>
                </c:pt>
                <c:pt idx="15">
                  <c:v>3.07</c:v>
                </c:pt>
                <c:pt idx="16">
                  <c:v>2.6</c:v>
                </c:pt>
                <c:pt idx="17">
                  <c:v>1.7</c:v>
                </c:pt>
                <c:pt idx="18">
                  <c:v>3.06</c:v>
                </c:pt>
                <c:pt idx="19">
                  <c:v>2.4700000000000002</c:v>
                </c:pt>
                <c:pt idx="20">
                  <c:v>1.9</c:v>
                </c:pt>
                <c:pt idx="21">
                  <c:v>2.42</c:v>
                </c:pt>
                <c:pt idx="22">
                  <c:v>1.38</c:v>
                </c:pt>
                <c:pt idx="23">
                  <c:v>2.2599999999999998</c:v>
                </c:pt>
                <c:pt idx="24">
                  <c:v>2.4300000000000002</c:v>
                </c:pt>
                <c:pt idx="25">
                  <c:v>2.1800000000000002</c:v>
                </c:pt>
                <c:pt idx="26">
                  <c:v>2.0699999999999998</c:v>
                </c:pt>
                <c:pt idx="27">
                  <c:v>3.78</c:v>
                </c:pt>
                <c:pt idx="28">
                  <c:v>2.13</c:v>
                </c:pt>
                <c:pt idx="29">
                  <c:v>18.63</c:v>
                </c:pt>
                <c:pt idx="30">
                  <c:v>2.76</c:v>
                </c:pt>
                <c:pt idx="31">
                  <c:v>5.01</c:v>
                </c:pt>
                <c:pt idx="32">
                  <c:v>9.42</c:v>
                </c:pt>
                <c:pt idx="33">
                  <c:v>13.54</c:v>
                </c:pt>
                <c:pt idx="34">
                  <c:v>3.21</c:v>
                </c:pt>
                <c:pt idx="35">
                  <c:v>4.2</c:v>
                </c:pt>
                <c:pt idx="36">
                  <c:v>2.81</c:v>
                </c:pt>
                <c:pt idx="37">
                  <c:v>9.57</c:v>
                </c:pt>
                <c:pt idx="38">
                  <c:v>6.26</c:v>
                </c:pt>
                <c:pt idx="39">
                  <c:v>2.93</c:v>
                </c:pt>
                <c:pt idx="40">
                  <c:v>3.68</c:v>
                </c:pt>
                <c:pt idx="41">
                  <c:v>2.5099999999999998</c:v>
                </c:pt>
                <c:pt idx="42">
                  <c:v>3.71</c:v>
                </c:pt>
                <c:pt idx="43">
                  <c:v>4.67</c:v>
                </c:pt>
                <c:pt idx="44">
                  <c:v>3.83</c:v>
                </c:pt>
                <c:pt idx="45">
                  <c:v>3.33</c:v>
                </c:pt>
                <c:pt idx="46">
                  <c:v>11.52</c:v>
                </c:pt>
                <c:pt idx="47">
                  <c:v>3.29</c:v>
                </c:pt>
                <c:pt idx="48">
                  <c:v>5.3</c:v>
                </c:pt>
                <c:pt idx="49">
                  <c:v>10.199999999999999</c:v>
                </c:pt>
                <c:pt idx="50">
                  <c:v>10.7</c:v>
                </c:pt>
                <c:pt idx="51">
                  <c:v>3.86</c:v>
                </c:pt>
                <c:pt idx="52">
                  <c:v>3.02</c:v>
                </c:pt>
                <c:pt idx="53">
                  <c:v>10.98</c:v>
                </c:pt>
                <c:pt idx="54">
                  <c:v>6.8</c:v>
                </c:pt>
                <c:pt idx="55">
                  <c:v>10.43</c:v>
                </c:pt>
                <c:pt idx="56">
                  <c:v>3.45</c:v>
                </c:pt>
                <c:pt idx="57">
                  <c:v>4.4400000000000004</c:v>
                </c:pt>
                <c:pt idx="58">
                  <c:v>5.18</c:v>
                </c:pt>
                <c:pt idx="59">
                  <c:v>6.47</c:v>
                </c:pt>
                <c:pt idx="60">
                  <c:v>7.1</c:v>
                </c:pt>
                <c:pt idx="61">
                  <c:v>5.35</c:v>
                </c:pt>
                <c:pt idx="62">
                  <c:v>6.36</c:v>
                </c:pt>
                <c:pt idx="63">
                  <c:v>5.17</c:v>
                </c:pt>
                <c:pt idx="64">
                  <c:v>5.41</c:v>
                </c:pt>
                <c:pt idx="65">
                  <c:v>6.93</c:v>
                </c:pt>
                <c:pt idx="66">
                  <c:v>7.84</c:v>
                </c:pt>
                <c:pt idx="67">
                  <c:v>7.07</c:v>
                </c:pt>
                <c:pt idx="68">
                  <c:v>12.46</c:v>
                </c:pt>
                <c:pt idx="69">
                  <c:v>20.45</c:v>
                </c:pt>
                <c:pt idx="70">
                  <c:v>18.100000000000001</c:v>
                </c:pt>
                <c:pt idx="71">
                  <c:v>6.09</c:v>
                </c:pt>
                <c:pt idx="72">
                  <c:v>10.7</c:v>
                </c:pt>
                <c:pt idx="73">
                  <c:v>8.02</c:v>
                </c:pt>
                <c:pt idx="74">
                  <c:v>8.3000000000000007</c:v>
                </c:pt>
                <c:pt idx="75">
                  <c:v>3.71</c:v>
                </c:pt>
                <c:pt idx="76">
                  <c:v>9.44</c:v>
                </c:pt>
                <c:pt idx="77">
                  <c:v>10.38</c:v>
                </c:pt>
                <c:pt idx="78">
                  <c:v>9.5399999999999991</c:v>
                </c:pt>
                <c:pt idx="79">
                  <c:v>13.74</c:v>
                </c:pt>
                <c:pt idx="80">
                  <c:v>9.9600000000000009</c:v>
                </c:pt>
                <c:pt idx="81">
                  <c:v>12.94</c:v>
                </c:pt>
                <c:pt idx="82">
                  <c:v>10.92</c:v>
                </c:pt>
                <c:pt idx="83">
                  <c:v>13.61</c:v>
                </c:pt>
                <c:pt idx="84">
                  <c:v>8.0500000000000007</c:v>
                </c:pt>
                <c:pt idx="85">
                  <c:v>17.04</c:v>
                </c:pt>
                <c:pt idx="86">
                  <c:v>24.75</c:v>
                </c:pt>
                <c:pt idx="87">
                  <c:v>24.11</c:v>
                </c:pt>
                <c:pt idx="88">
                  <c:v>21.24</c:v>
                </c:pt>
                <c:pt idx="89">
                  <c:v>28.36</c:v>
                </c:pt>
                <c:pt idx="90">
                  <c:v>9.1199999999999992</c:v>
                </c:pt>
                <c:pt idx="91">
                  <c:v>32.01</c:v>
                </c:pt>
                <c:pt idx="92">
                  <c:v>30.08</c:v>
                </c:pt>
                <c:pt idx="93">
                  <c:v>40.630000000000003</c:v>
                </c:pt>
                <c:pt idx="94">
                  <c:v>20.57</c:v>
                </c:pt>
                <c:pt idx="95">
                  <c:v>18.71</c:v>
                </c:pt>
              </c:numCache>
            </c:numRef>
          </c:xVal>
          <c:yVal>
            <c:numRef>
              <c:f>Data!$S$2:$S$97</c:f>
              <c:numCache>
                <c:formatCode>0.000</c:formatCode>
                <c:ptCount val="96"/>
                <c:pt idx="0">
                  <c:v>0.78947368421052633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0.8529411764705882</c:v>
                </c:pt>
                <c:pt idx="4">
                  <c:v>0.94117647058823528</c:v>
                </c:pt>
                <c:pt idx="5">
                  <c:v>1.5588235294117647</c:v>
                </c:pt>
                <c:pt idx="6">
                  <c:v>1.2352941176470589</c:v>
                </c:pt>
                <c:pt idx="7">
                  <c:v>1.2058823529411764</c:v>
                </c:pt>
                <c:pt idx="8">
                  <c:v>1.5789473684210527</c:v>
                </c:pt>
                <c:pt idx="9">
                  <c:v>1.2894736842105263</c:v>
                </c:pt>
                <c:pt idx="10">
                  <c:v>1.2894736842105263</c:v>
                </c:pt>
                <c:pt idx="11">
                  <c:v>1.5789473684210527</c:v>
                </c:pt>
                <c:pt idx="12">
                  <c:v>0.42105263157894735</c:v>
                </c:pt>
                <c:pt idx="13">
                  <c:v>0.5</c:v>
                </c:pt>
                <c:pt idx="14">
                  <c:v>0.44736842105263158</c:v>
                </c:pt>
                <c:pt idx="15">
                  <c:v>0.55263157894736847</c:v>
                </c:pt>
                <c:pt idx="16">
                  <c:v>0.63157894736842102</c:v>
                </c:pt>
                <c:pt idx="17">
                  <c:v>0.73529411764705888</c:v>
                </c:pt>
                <c:pt idx="18">
                  <c:v>0.68421052631578949</c:v>
                </c:pt>
                <c:pt idx="19">
                  <c:v>0.79411764705882348</c:v>
                </c:pt>
                <c:pt idx="20">
                  <c:v>0.97058823529411764</c:v>
                </c:pt>
                <c:pt idx="21">
                  <c:v>0.55263157894736847</c:v>
                </c:pt>
                <c:pt idx="22">
                  <c:v>0.86842105263157898</c:v>
                </c:pt>
                <c:pt idx="23">
                  <c:v>0.94736842105263153</c:v>
                </c:pt>
                <c:pt idx="24">
                  <c:v>0.92105263157894735</c:v>
                </c:pt>
                <c:pt idx="25">
                  <c:v>0.94736842105263153</c:v>
                </c:pt>
                <c:pt idx="26">
                  <c:v>0.8529411764705882</c:v>
                </c:pt>
                <c:pt idx="27">
                  <c:v>1</c:v>
                </c:pt>
                <c:pt idx="28">
                  <c:v>1</c:v>
                </c:pt>
                <c:pt idx="29">
                  <c:v>0.84210526315789469</c:v>
                </c:pt>
                <c:pt idx="30">
                  <c:v>0.97368421052631582</c:v>
                </c:pt>
                <c:pt idx="31">
                  <c:v>1.088235294117647</c:v>
                </c:pt>
                <c:pt idx="32">
                  <c:v>1.2105263157894737</c:v>
                </c:pt>
                <c:pt idx="33">
                  <c:v>1.368421052631579</c:v>
                </c:pt>
                <c:pt idx="34">
                  <c:v>1.0526315789473684</c:v>
                </c:pt>
                <c:pt idx="35">
                  <c:v>1.2352941176470589</c:v>
                </c:pt>
                <c:pt idx="36">
                  <c:v>1</c:v>
                </c:pt>
                <c:pt idx="37">
                  <c:v>1.263157894736842</c:v>
                </c:pt>
                <c:pt idx="38">
                  <c:v>1.0294117647058822</c:v>
                </c:pt>
                <c:pt idx="39">
                  <c:v>1.1470588235294117</c:v>
                </c:pt>
                <c:pt idx="40">
                  <c:v>1.1842105263157894</c:v>
                </c:pt>
                <c:pt idx="41">
                  <c:v>1.131578947368421</c:v>
                </c:pt>
                <c:pt idx="42">
                  <c:v>1</c:v>
                </c:pt>
                <c:pt idx="43">
                  <c:v>1.0789473684210527</c:v>
                </c:pt>
                <c:pt idx="44">
                  <c:v>1.0526315789473684</c:v>
                </c:pt>
                <c:pt idx="45">
                  <c:v>1.1842105263157894</c:v>
                </c:pt>
                <c:pt idx="46">
                  <c:v>1.0526315789473684</c:v>
                </c:pt>
                <c:pt idx="47">
                  <c:v>1.2105263157894737</c:v>
                </c:pt>
                <c:pt idx="48">
                  <c:v>1.1470588235294117</c:v>
                </c:pt>
                <c:pt idx="49">
                  <c:v>1.0263157894736843</c:v>
                </c:pt>
                <c:pt idx="50">
                  <c:v>1.263157894736842</c:v>
                </c:pt>
                <c:pt idx="51">
                  <c:v>1.2352941176470589</c:v>
                </c:pt>
                <c:pt idx="52">
                  <c:v>1.0789473684210527</c:v>
                </c:pt>
                <c:pt idx="53">
                  <c:v>1.236842105263158</c:v>
                </c:pt>
                <c:pt idx="54">
                  <c:v>1.2894736842105263</c:v>
                </c:pt>
                <c:pt idx="55">
                  <c:v>1.3823529411764706</c:v>
                </c:pt>
                <c:pt idx="56">
                  <c:v>1.2647058823529411</c:v>
                </c:pt>
                <c:pt idx="57">
                  <c:v>1.3947368421052631</c:v>
                </c:pt>
                <c:pt idx="58">
                  <c:v>1.3529411764705883</c:v>
                </c:pt>
                <c:pt idx="59">
                  <c:v>1.3947368421052631</c:v>
                </c:pt>
                <c:pt idx="60">
                  <c:v>1.3823529411764706</c:v>
                </c:pt>
                <c:pt idx="61">
                  <c:v>1.5</c:v>
                </c:pt>
                <c:pt idx="62">
                  <c:v>1.3529411764705883</c:v>
                </c:pt>
                <c:pt idx="63">
                  <c:v>1.3947368421052631</c:v>
                </c:pt>
                <c:pt idx="64">
                  <c:v>1.5</c:v>
                </c:pt>
                <c:pt idx="65">
                  <c:v>1.6052631578947369</c:v>
                </c:pt>
                <c:pt idx="66">
                  <c:v>1.4705882352941178</c:v>
                </c:pt>
                <c:pt idx="67">
                  <c:v>1.6176470588235294</c:v>
                </c:pt>
                <c:pt idx="68">
                  <c:v>1.5789473684210527</c:v>
                </c:pt>
                <c:pt idx="69">
                  <c:v>1.736842105263158</c:v>
                </c:pt>
                <c:pt idx="70">
                  <c:v>1.6578947368421053</c:v>
                </c:pt>
                <c:pt idx="71">
                  <c:v>1.5789473684210527</c:v>
                </c:pt>
                <c:pt idx="72">
                  <c:v>1.7894736842105263</c:v>
                </c:pt>
                <c:pt idx="73">
                  <c:v>1.7352941176470589</c:v>
                </c:pt>
                <c:pt idx="74">
                  <c:v>1.6578947368421053</c:v>
                </c:pt>
                <c:pt idx="75">
                  <c:v>1.7941176470588236</c:v>
                </c:pt>
                <c:pt idx="76">
                  <c:v>1.7894736842105263</c:v>
                </c:pt>
                <c:pt idx="77">
                  <c:v>1.868421052631579</c:v>
                </c:pt>
                <c:pt idx="78">
                  <c:v>1.7894736842105263</c:v>
                </c:pt>
                <c:pt idx="79">
                  <c:v>1.8529411764705883</c:v>
                </c:pt>
                <c:pt idx="80">
                  <c:v>1.9705882352941178</c:v>
                </c:pt>
                <c:pt idx="81">
                  <c:v>1.9736842105263157</c:v>
                </c:pt>
                <c:pt idx="82">
                  <c:v>2</c:v>
                </c:pt>
                <c:pt idx="83">
                  <c:v>1.8157894736842106</c:v>
                </c:pt>
                <c:pt idx="84">
                  <c:v>2.236842105263158</c:v>
                </c:pt>
                <c:pt idx="85">
                  <c:v>1.911764705882353</c:v>
                </c:pt>
                <c:pt idx="86">
                  <c:v>2.1470588235294117</c:v>
                </c:pt>
                <c:pt idx="87">
                  <c:v>2.1315789473684212</c:v>
                </c:pt>
                <c:pt idx="88">
                  <c:v>2.1578947368421053</c:v>
                </c:pt>
                <c:pt idx="89">
                  <c:v>2.2352941176470589</c:v>
                </c:pt>
                <c:pt idx="90">
                  <c:v>2.1176470588235294</c:v>
                </c:pt>
                <c:pt idx="91">
                  <c:v>2.5</c:v>
                </c:pt>
                <c:pt idx="92">
                  <c:v>2.3421052631578947</c:v>
                </c:pt>
                <c:pt idx="93">
                  <c:v>2.3947368421052633</c:v>
                </c:pt>
                <c:pt idx="94">
                  <c:v>2.6470588235294117</c:v>
                </c:pt>
                <c:pt idx="95">
                  <c:v>2.4736842105263159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B-4D07-935D-43643398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880"/>
        <c:axId val="386835464"/>
      </c:scatterChart>
      <c:valAx>
        <c:axId val="3868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Market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5464"/>
        <c:crosses val="autoZero"/>
        <c:crossBetween val="midCat"/>
      </c:valAx>
      <c:valAx>
        <c:axId val="3868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Younger vs Older PPG Box Plot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Younger vs Older PPG Box Plot</a:t>
          </a:r>
        </a:p>
      </cx:txPr>
    </cx:title>
    <cx:plotArea>
      <cx:plotAreaRegion>
        <cx:series layoutId="boxWhisker" uniqueId="{D3680C92-4CB2-411B-B28F-70DC87DBD29A}"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1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300" baseline="0"/>
              </a:pPr>
              <a:r>
                <a:rPr lang="en-US" sz="13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Age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PPG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PPG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15 Youngest vs Oldest Teams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15 Youngest vs Oldest Teams</a:t>
          </a:r>
        </a:p>
      </cx:txPr>
    </cx:title>
    <cx:plotArea>
      <cx:plotAreaRegion>
        <cx:series layoutId="boxWhisker" uniqueId="{135A353A-F081-49BF-A87C-8C40D860003D}">
          <cx:tx>
            <cx:txData>
              <cx:f/>
              <cx:v>Youngest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DA43E1C9-6270-4838-A8E2-32B049C809A1}">
          <cx:tx>
            <cx:txData>
              <cx:f/>
              <cx:v>Oldest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Axis Title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Axis Title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10</xdr:col>
      <xdr:colOff>28575</xdr:colOff>
      <xdr:row>35</xdr:row>
      <xdr:rowOff>123825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9BFD20D-779E-4981-ABCA-2355A4A102E1}"/>
            </a:ext>
            <a:ext uri="{147F2762-F138-4A5C-976F-8EAC2B608ADB}">
              <a16:predDERef xmlns:a16="http://schemas.microsoft.com/office/drawing/2014/main" pred="{7FBE2837-36FE-495E-BAB2-147B6E99D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231980</xdr:colOff>
      <xdr:row>15</xdr:row>
      <xdr:rowOff>40559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4">
              <a:extLst>
                <a:ext uri="{FF2B5EF4-FFF2-40B4-BE49-F238E27FC236}">
                  <a16:creationId xmlns:a16="http://schemas.microsoft.com/office/drawing/2014/main" id="{F9E5A3E1-03DA-48E5-BB49-219DDBF4A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5108780" cy="2707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38100</xdr:rowOff>
    </xdr:from>
    <xdr:to>
      <xdr:col>6</xdr:col>
      <xdr:colOff>571500</xdr:colOff>
      <xdr:row>28</xdr:row>
      <xdr:rowOff>170997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6">
              <a:extLst>
                <a:ext uri="{FF2B5EF4-FFF2-40B4-BE49-F238E27FC236}">
                  <a16:creationId xmlns:a16="http://schemas.microsoft.com/office/drawing/2014/main" id="{7E7A1787-BCC8-4F40-9184-D497CEF0713B}"/>
                </a:ext>
                <a:ext uri="{147F2762-F138-4A5C-976F-8EAC2B608ADB}">
                  <a16:predDERef xmlns:a16="http://schemas.microsoft.com/office/drawing/2014/main" pred="{F9E5A3E1-03DA-48E5-BB49-219DDBF4A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5600"/>
              <a:ext cx="4775200" cy="2609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374051</xdr:colOff>
      <xdr:row>28</xdr:row>
      <xdr:rowOff>127337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70AE73-31C1-48F4-9E5F-834EE738E26B}"/>
            </a:ext>
            <a:ext uri="{147F2762-F138-4A5C-976F-8EAC2B608ADB}">
              <a16:predDERef xmlns:a16="http://schemas.microsoft.com/office/drawing/2014/main" pred="{C6D4B65B-6684-C88A-1D58-B6A3BA92B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8</xdr:col>
      <xdr:colOff>581025</xdr:colOff>
      <xdr:row>21</xdr:row>
      <xdr:rowOff>28575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F323AED6-8618-9807-E4E9-9EE8CD09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7</xdr:col>
      <xdr:colOff>304800</xdr:colOff>
      <xdr:row>15</xdr:row>
      <xdr:rowOff>66675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22F0141F-0C22-13B4-5911-52DB44AF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316DE66-5D34-4412-A2EC-87F2A7D85ED6}">
    <nsvFilter filterId="{023F5A59-44D7-4C09-93F9-0930AF1FBDAA}" ref="B1:U97" tableId="1">
      <sortRules>
        <sortRule colId="0" id="{01571413-7D91-4432-AC15-D82F0F3E4F2D}">
          <sortCondition ref="B1:B97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F5A59-44D7-4C09-93F9-0930AF1FBDAA}" name="Table1" displayName="Table1" ref="B1:U97" totalsRowShown="0" headerRowDxfId="20" dataDxfId="19" tableBorderDxfId="18">
  <autoFilter ref="B1:U97" xr:uid="{023F5A59-44D7-4C09-93F9-0930AF1FBDAA}">
    <filterColumn colId="18">
      <filters>
        <filter val="England"/>
      </filters>
    </filterColumn>
  </autoFilter>
  <sortState xmlns:xlrd2="http://schemas.microsoft.com/office/spreadsheetml/2017/richdata2" ref="B2:U97">
    <sortCondition descending="1" ref="O1:O97"/>
  </sortState>
  <tableColumns count="20">
    <tableColumn id="1" xr3:uid="{01571413-7D91-4432-AC15-D82F0F3E4F2D}" name="Team" dataDxfId="17"/>
    <tableColumn id="2" xr3:uid="{3AD2C71E-7309-4B21-945A-0B832E49DD91}" name="Points" dataDxfId="16"/>
    <tableColumn id="3" xr3:uid="{1A66A532-C60C-44D3-B31C-D82FC91C9236}" name="MP" dataDxfId="15"/>
    <tableColumn id="4" xr3:uid="{12AE86F4-AEFE-4BD9-9911-435F6956242F}" name="Win" dataDxfId="14"/>
    <tableColumn id="5" xr3:uid="{FDA0A8DF-CE70-434F-82BD-4E67C104F25D}" name="Draw" dataDxfId="13"/>
    <tableColumn id="6" xr3:uid="{FAA28A1C-AD6C-4CF6-8503-AEFB57894D0E}" name="Loss" dataDxfId="12"/>
    <tableColumn id="7" xr3:uid="{BF98BEE9-54F5-48EB-AF63-6B9B1ACFC15D}" name="GF" dataDxfId="11"/>
    <tableColumn id="8" xr3:uid="{0F202174-9FE3-4B6E-9030-7457A96D40D2}" name="GA" dataDxfId="10"/>
    <tableColumn id="9" xr3:uid="{34388978-9C1F-45CD-94E3-DB6E17B563B3}" name="GD" dataDxfId="9">
      <calculatedColumnFormula>Table1[[#This Row],[GF]]-Table1[[#This Row],[GA]]</calculatedColumnFormula>
    </tableColumn>
    <tableColumn id="11" xr3:uid="{A744F313-D896-4358-982B-113446C64E60}" name="Average Attendence" dataDxfId="8"/>
    <tableColumn id="12" xr3:uid="{897E621D-471A-482D-9680-BC60C5DF3193}" name="Transfer Budget (miilion)" dataDxfId="7"/>
    <tableColumn id="18" xr3:uid="{6DE03420-0CA8-4D8A-BC03-81F0B0E26F27}" name="City Pop.(thousands)"/>
    <tableColumn id="20" xr3:uid="{C5DAF178-ABD0-4A82-A483-57C90D4F4351}" name="passing completion" dataDxfId="6"/>
    <tableColumn id="19" xr3:uid="{A69B9749-0F41-4255-BB2E-FF3A327F35AE}" name="Younger" dataDxfId="5">
      <calculatedColumnFormula>IF(Table1[[#This Row],[Age]]&lt;24.97,1,0)</calculatedColumnFormula>
    </tableColumn>
    <tableColumn id="14" xr3:uid="{5E69A44C-1479-4E02-9E6D-B6CCCB9D4F93}" name="Value of team(in millions)"/>
    <tableColumn id="17" xr3:uid="{88A80DFE-23C0-4C0A-BDEA-5DC976FB6199}" name="Age" dataDxfId="4"/>
    <tableColumn id="15" xr3:uid="{1012381D-CE52-4C13-B007-9CABE5477CE7}" name="Avg. Market Value (millions)" dataDxfId="3"/>
    <tableColumn id="16" xr3:uid="{97F71187-D9E5-4AA9-B879-C1AC8E613806}" name="PPG2" dataDxfId="2">
      <calculatedColumnFormula>Table1[[#This Row],[Points]]/Table1[[#This Row],[MP]]</calculatedColumnFormula>
    </tableColumn>
    <tableColumn id="10" xr3:uid="{01067726-420C-4D98-B4E4-B257B87EF4C8}" name="Country" dataDxfId="1"/>
    <tableColumn id="13" xr3:uid="{E60433B7-353B-48F6-9100-ABBCC0D2E5C3}" name="passing comple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B366-8F50-4231-95E7-C3D584EEAD3C}">
  <dimension ref="A1:I50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9" x14ac:dyDescent="0.2">
      <c r="A1" t="s">
        <v>120</v>
      </c>
      <c r="C1" s="45" t="s">
        <v>175</v>
      </c>
    </row>
    <row r="2" spans="1:9" ht="16" thickBot="1" x14ac:dyDescent="0.25"/>
    <row r="3" spans="1:9" x14ac:dyDescent="0.2">
      <c r="A3" s="50" t="s">
        <v>121</v>
      </c>
      <c r="B3" s="50"/>
    </row>
    <row r="4" spans="1:9" x14ac:dyDescent="0.2">
      <c r="A4" t="s">
        <v>122</v>
      </c>
      <c r="B4">
        <v>0.83160056685176253</v>
      </c>
    </row>
    <row r="5" spans="1:9" x14ac:dyDescent="0.2">
      <c r="A5" t="s">
        <v>123</v>
      </c>
      <c r="B5">
        <v>0.69155950278817269</v>
      </c>
    </row>
    <row r="6" spans="1:9" x14ac:dyDescent="0.2">
      <c r="A6" t="s">
        <v>124</v>
      </c>
      <c r="B6">
        <v>0.67076576140310573</v>
      </c>
    </row>
    <row r="7" spans="1:9" x14ac:dyDescent="0.2">
      <c r="A7" t="s">
        <v>125</v>
      </c>
      <c r="B7">
        <v>0.28676861835349965</v>
      </c>
    </row>
    <row r="8" spans="1:9" ht="16" thickBot="1" x14ac:dyDescent="0.25">
      <c r="A8" s="48" t="s">
        <v>126</v>
      </c>
      <c r="B8" s="48">
        <v>96</v>
      </c>
    </row>
    <row r="10" spans="1:9" ht="16" thickBot="1" x14ac:dyDescent="0.25">
      <c r="A10" t="s">
        <v>127</v>
      </c>
    </row>
    <row r="11" spans="1:9" x14ac:dyDescent="0.2">
      <c r="A11" s="49"/>
      <c r="B11" s="49" t="s">
        <v>128</v>
      </c>
      <c r="C11" s="49" t="s">
        <v>129</v>
      </c>
      <c r="D11" s="49" t="s">
        <v>130</v>
      </c>
      <c r="E11" s="49" t="s">
        <v>131</v>
      </c>
      <c r="F11" s="49" t="s">
        <v>132</v>
      </c>
    </row>
    <row r="12" spans="1:9" x14ac:dyDescent="0.2">
      <c r="A12" t="s">
        <v>133</v>
      </c>
      <c r="B12">
        <v>6</v>
      </c>
      <c r="C12">
        <v>16.410107017995237</v>
      </c>
      <c r="D12">
        <v>2.7350178363325397</v>
      </c>
      <c r="E12">
        <v>33.258060200980239</v>
      </c>
      <c r="F12">
        <v>9.5660454104776955E-21</v>
      </c>
    </row>
    <row r="13" spans="1:9" x14ac:dyDescent="0.2">
      <c r="A13" t="s">
        <v>134</v>
      </c>
      <c r="B13">
        <v>89</v>
      </c>
      <c r="C13">
        <v>7.3190254020413859</v>
      </c>
      <c r="D13">
        <v>8.2236240472375127E-2</v>
      </c>
    </row>
    <row r="14" spans="1:9" ht="16" thickBot="1" x14ac:dyDescent="0.25">
      <c r="A14" s="48" t="s">
        <v>135</v>
      </c>
      <c r="B14" s="48">
        <v>95</v>
      </c>
      <c r="C14" s="48">
        <v>23.729132420036624</v>
      </c>
      <c r="D14" s="48"/>
      <c r="E14" s="48"/>
      <c r="F14" s="48"/>
    </row>
    <row r="15" spans="1:9" ht="16" thickBot="1" x14ac:dyDescent="0.25"/>
    <row r="16" spans="1:9" x14ac:dyDescent="0.2">
      <c r="A16" s="49"/>
      <c r="B16" s="49" t="s">
        <v>136</v>
      </c>
      <c r="C16" s="49" t="s">
        <v>125</v>
      </c>
      <c r="D16" s="49" t="s">
        <v>137</v>
      </c>
      <c r="E16" s="49" t="s">
        <v>138</v>
      </c>
      <c r="F16" s="49" t="s">
        <v>139</v>
      </c>
      <c r="G16" s="49" t="s">
        <v>140</v>
      </c>
      <c r="H16" s="49" t="s">
        <v>141</v>
      </c>
      <c r="I16" s="49" t="s">
        <v>142</v>
      </c>
    </row>
    <row r="17" spans="1:9" x14ac:dyDescent="0.2">
      <c r="A17" t="s">
        <v>143</v>
      </c>
      <c r="B17">
        <v>-2.4376866666178247</v>
      </c>
      <c r="C17">
        <v>0.6735386606462721</v>
      </c>
      <c r="D17">
        <v>-3.6192230810905817</v>
      </c>
      <c r="E17">
        <v>4.9024332057576679E-4</v>
      </c>
      <c r="F17">
        <v>-3.7759936386159598</v>
      </c>
      <c r="G17">
        <v>-1.0993796946196899</v>
      </c>
      <c r="H17">
        <v>-3.7759936386159598</v>
      </c>
      <c r="I17">
        <v>-1.0993796946196899</v>
      </c>
    </row>
    <row r="18" spans="1:9" x14ac:dyDescent="0.2">
      <c r="A18" t="s">
        <v>165</v>
      </c>
      <c r="B18">
        <v>3.1917226926862216E-6</v>
      </c>
      <c r="C18">
        <v>2.0522409852542453E-6</v>
      </c>
      <c r="D18">
        <v>1.5552377696476078</v>
      </c>
      <c r="E18">
        <v>0.1234384451939026</v>
      </c>
      <c r="F18">
        <v>-8.860364312677562E-7</v>
      </c>
      <c r="G18">
        <v>7.2694818166401991E-6</v>
      </c>
      <c r="H18">
        <v>-8.860364312677562E-7</v>
      </c>
      <c r="I18">
        <v>7.2694818166401991E-6</v>
      </c>
    </row>
    <row r="19" spans="1:9" x14ac:dyDescent="0.2">
      <c r="A19" t="s">
        <v>168</v>
      </c>
      <c r="B19">
        <v>-3.7346116963642834E-4</v>
      </c>
      <c r="C19">
        <v>8.3456491950012783E-4</v>
      </c>
      <c r="D19">
        <v>-0.44749205353625116</v>
      </c>
      <c r="E19">
        <v>0.6556070859150025</v>
      </c>
      <c r="F19">
        <v>-2.0317238880383599E-3</v>
      </c>
      <c r="G19">
        <v>1.284801548765503E-3</v>
      </c>
      <c r="H19">
        <v>-2.0317238880383599E-3</v>
      </c>
      <c r="I19">
        <v>1.284801548765503E-3</v>
      </c>
    </row>
    <row r="20" spans="1:9" x14ac:dyDescent="0.2">
      <c r="A20" t="s">
        <v>176</v>
      </c>
      <c r="B20">
        <v>-1.8124446585664839E-5</v>
      </c>
      <c r="C20">
        <v>1.5364970050082148E-5</v>
      </c>
      <c r="D20">
        <v>-1.1795953084573658</v>
      </c>
      <c r="E20">
        <v>0.24130475687144165</v>
      </c>
      <c r="F20">
        <v>-4.865431479373009E-5</v>
      </c>
      <c r="G20">
        <v>1.2405421622400408E-5</v>
      </c>
      <c r="H20">
        <v>-4.865431479373009E-5</v>
      </c>
      <c r="I20">
        <v>1.2405421622400408E-5</v>
      </c>
    </row>
    <row r="21" spans="1:9" x14ac:dyDescent="0.2">
      <c r="A21" t="s">
        <v>177</v>
      </c>
      <c r="B21">
        <v>4.3603680402464519E-2</v>
      </c>
      <c r="C21">
        <v>8.8804092005296004E-3</v>
      </c>
      <c r="D21">
        <v>4.9100981067250968</v>
      </c>
      <c r="E21">
        <v>4.099802256233177E-6</v>
      </c>
      <c r="F21">
        <v>2.5958496478112564E-2</v>
      </c>
      <c r="G21">
        <v>6.1248864326816477E-2</v>
      </c>
      <c r="H21">
        <v>2.5958496478112564E-2</v>
      </c>
      <c r="I21">
        <v>6.1248864326816477E-2</v>
      </c>
    </row>
    <row r="22" spans="1:9" x14ac:dyDescent="0.2">
      <c r="A22" t="s">
        <v>169</v>
      </c>
      <c r="B22">
        <v>-1.5035229643094301E-2</v>
      </c>
      <c r="C22">
        <v>9.005340668732903E-2</v>
      </c>
      <c r="D22">
        <v>-0.16695903238061324</v>
      </c>
      <c r="E22">
        <v>0.86778103719066024</v>
      </c>
      <c r="F22">
        <v>-0.19396943054879393</v>
      </c>
      <c r="G22">
        <v>0.1638989712626053</v>
      </c>
      <c r="H22">
        <v>-0.19396943054879393</v>
      </c>
      <c r="I22">
        <v>0.1638989712626053</v>
      </c>
    </row>
    <row r="23" spans="1:9" ht="16" thickBot="1" x14ac:dyDescent="0.25">
      <c r="A23" s="48" t="s">
        <v>170</v>
      </c>
      <c r="B23" s="48">
        <v>8.2820151573875594E-4</v>
      </c>
      <c r="C23" s="48">
        <v>2.1037805582112943E-4</v>
      </c>
      <c r="D23" s="48">
        <v>3.9367295819242716</v>
      </c>
      <c r="E23" s="48">
        <v>1.6365512351185631E-4</v>
      </c>
      <c r="F23" s="48">
        <v>4.1018479997862757E-4</v>
      </c>
      <c r="G23" s="48">
        <v>1.2462182314988842E-3</v>
      </c>
      <c r="H23" s="48">
        <v>4.1018479997862757E-4</v>
      </c>
      <c r="I23" s="48">
        <v>1.2462182314988842E-3</v>
      </c>
    </row>
    <row r="26" spans="1:9" x14ac:dyDescent="0.2">
      <c r="A26" s="45" t="s">
        <v>174</v>
      </c>
    </row>
    <row r="27" spans="1:9" x14ac:dyDescent="0.2">
      <c r="A27" t="s">
        <v>120</v>
      </c>
    </row>
    <row r="28" spans="1:9" ht="16" thickBot="1" x14ac:dyDescent="0.25"/>
    <row r="29" spans="1:9" x14ac:dyDescent="0.2">
      <c r="A29" s="50" t="s">
        <v>121</v>
      </c>
      <c r="B29" s="50"/>
    </row>
    <row r="30" spans="1:9" x14ac:dyDescent="0.2">
      <c r="A30" t="s">
        <v>122</v>
      </c>
      <c r="B30">
        <v>0.9763051416159676</v>
      </c>
    </row>
    <row r="31" spans="1:9" x14ac:dyDescent="0.2">
      <c r="A31" t="s">
        <v>123</v>
      </c>
      <c r="B31">
        <v>0.95317172954577445</v>
      </c>
    </row>
    <row r="32" spans="1:9" x14ac:dyDescent="0.2">
      <c r="A32" t="s">
        <v>124</v>
      </c>
      <c r="B32">
        <v>0.94944675348691554</v>
      </c>
    </row>
    <row r="33" spans="1:9" x14ac:dyDescent="0.2">
      <c r="A33" t="s">
        <v>125</v>
      </c>
      <c r="B33">
        <v>0.1123708466018578</v>
      </c>
    </row>
    <row r="34" spans="1:9" ht="16" thickBot="1" x14ac:dyDescent="0.25">
      <c r="A34" s="48" t="s">
        <v>126</v>
      </c>
      <c r="B34" s="48">
        <v>96</v>
      </c>
    </row>
    <row r="36" spans="1:9" ht="16" thickBot="1" x14ac:dyDescent="0.25">
      <c r="A36" t="s">
        <v>127</v>
      </c>
    </row>
    <row r="37" spans="1:9" x14ac:dyDescent="0.2">
      <c r="A37" s="49"/>
      <c r="B37" s="49" t="s">
        <v>128</v>
      </c>
      <c r="C37" s="49" t="s">
        <v>129</v>
      </c>
      <c r="D37" s="49" t="s">
        <v>130</v>
      </c>
      <c r="E37" s="49" t="s">
        <v>131</v>
      </c>
      <c r="F37" s="49" t="s">
        <v>132</v>
      </c>
    </row>
    <row r="38" spans="1:9" x14ac:dyDescent="0.2">
      <c r="A38" t="s">
        <v>133</v>
      </c>
      <c r="B38">
        <v>7</v>
      </c>
      <c r="C38">
        <v>22.617938189427019</v>
      </c>
      <c r="D38">
        <v>3.2311340270610027</v>
      </c>
      <c r="E38">
        <v>255.88667268851648</v>
      </c>
      <c r="F38">
        <v>1.2043667493766635E-55</v>
      </c>
    </row>
    <row r="39" spans="1:9" x14ac:dyDescent="0.2">
      <c r="A39" t="s">
        <v>134</v>
      </c>
      <c r="B39">
        <v>88</v>
      </c>
      <c r="C39">
        <v>1.1111942306096063</v>
      </c>
      <c r="D39">
        <v>1.2627207166018254E-2</v>
      </c>
    </row>
    <row r="40" spans="1:9" ht="16" thickBot="1" x14ac:dyDescent="0.25">
      <c r="A40" s="48" t="s">
        <v>135</v>
      </c>
      <c r="B40" s="48">
        <v>95</v>
      </c>
      <c r="C40" s="48">
        <v>23.729132420036624</v>
      </c>
      <c r="D40" s="48"/>
      <c r="E40" s="48"/>
      <c r="F40" s="48"/>
    </row>
    <row r="42" spans="1:9" x14ac:dyDescent="0.2">
      <c r="B42" t="s">
        <v>136</v>
      </c>
      <c r="C42" t="s">
        <v>125</v>
      </c>
      <c r="D42" t="s">
        <v>137</v>
      </c>
      <c r="E42" t="s">
        <v>138</v>
      </c>
      <c r="F42" t="s">
        <v>139</v>
      </c>
      <c r="G42" t="s">
        <v>140</v>
      </c>
      <c r="H42" t="s">
        <v>141</v>
      </c>
      <c r="I42" t="s">
        <v>142</v>
      </c>
    </row>
    <row r="43" spans="1:9" x14ac:dyDescent="0.2">
      <c r="A43" t="s">
        <v>143</v>
      </c>
      <c r="B43">
        <v>0.89357689358129</v>
      </c>
      <c r="C43">
        <v>0.30369474101840777</v>
      </c>
      <c r="D43">
        <v>2.9423522138867986</v>
      </c>
      <c r="E43">
        <v>4.1633071512323589E-3</v>
      </c>
      <c r="F43">
        <v>0.2900474127528806</v>
      </c>
      <c r="G43">
        <v>1.4971063744096993</v>
      </c>
      <c r="H43">
        <v>0.2900474127528806</v>
      </c>
      <c r="I43">
        <v>1.4971063744096993</v>
      </c>
    </row>
    <row r="44" spans="1:9" x14ac:dyDescent="0.2">
      <c r="A44" t="s">
        <v>144</v>
      </c>
      <c r="B44">
        <v>1.6657447504561138E-2</v>
      </c>
      <c r="C44">
        <v>7.5126327207086763E-4</v>
      </c>
      <c r="D44">
        <v>22.172583332397782</v>
      </c>
      <c r="E44">
        <v>8.753421776430879E-38</v>
      </c>
      <c r="F44">
        <v>1.51644696181548E-2</v>
      </c>
      <c r="G44">
        <v>1.8150425390967478E-2</v>
      </c>
      <c r="H44">
        <v>1.51644696181548E-2</v>
      </c>
      <c r="I44">
        <v>1.8150425390967478E-2</v>
      </c>
    </row>
    <row r="45" spans="1:9" x14ac:dyDescent="0.2">
      <c r="A45" t="s">
        <v>145</v>
      </c>
      <c r="B45">
        <v>7.561195925706952E-7</v>
      </c>
      <c r="C45">
        <v>8.1164238672234441E-7</v>
      </c>
      <c r="D45">
        <v>0.93159204711342525</v>
      </c>
      <c r="E45">
        <v>0.35409620207784376</v>
      </c>
      <c r="F45">
        <v>-8.5684909643000263E-7</v>
      </c>
      <c r="G45">
        <v>2.3690882815713932E-6</v>
      </c>
      <c r="H45">
        <v>-8.5684909643000263E-7</v>
      </c>
      <c r="I45">
        <v>2.3690882815713932E-6</v>
      </c>
    </row>
    <row r="46" spans="1:9" x14ac:dyDescent="0.2">
      <c r="A46" t="s">
        <v>146</v>
      </c>
      <c r="B46">
        <v>8.2180739400153452E-5</v>
      </c>
      <c r="C46">
        <v>3.2767092557908507E-4</v>
      </c>
      <c r="D46">
        <v>0.25080265896315757</v>
      </c>
      <c r="E46">
        <v>0.80255135261997923</v>
      </c>
      <c r="F46">
        <v>-5.6899637000301152E-4</v>
      </c>
      <c r="G46">
        <v>7.3335784880331845E-4</v>
      </c>
      <c r="H46">
        <v>-5.6899637000301152E-4</v>
      </c>
      <c r="I46">
        <v>7.3335784880331845E-4</v>
      </c>
    </row>
    <row r="47" spans="1:9" x14ac:dyDescent="0.2">
      <c r="A47" t="s">
        <v>147</v>
      </c>
      <c r="B47">
        <v>-7.0941308277442524E-8</v>
      </c>
      <c r="C47">
        <v>6.0756005195266628E-6</v>
      </c>
      <c r="D47">
        <v>-1.167642738350569E-2</v>
      </c>
      <c r="E47">
        <v>0.99071020139268806</v>
      </c>
      <c r="F47">
        <v>-1.2144920643495784E-5</v>
      </c>
      <c r="G47">
        <v>1.2003038026940898E-5</v>
      </c>
      <c r="H47">
        <v>-1.2144920643495784E-5</v>
      </c>
      <c r="I47">
        <v>1.2003038026940898E-5</v>
      </c>
    </row>
    <row r="48" spans="1:9" x14ac:dyDescent="0.2">
      <c r="A48" t="s">
        <v>148</v>
      </c>
      <c r="B48">
        <v>5.4850292796033377E-3</v>
      </c>
      <c r="C48">
        <v>3.8813176354242905E-3</v>
      </c>
      <c r="D48">
        <v>1.4131874262343735</v>
      </c>
      <c r="E48">
        <v>0.16112806281079656</v>
      </c>
      <c r="F48">
        <v>-2.2282739194658448E-3</v>
      </c>
      <c r="G48">
        <v>1.319833247867252E-2</v>
      </c>
      <c r="H48">
        <v>-2.2282739194658448E-3</v>
      </c>
      <c r="I48">
        <v>1.319833247867252E-2</v>
      </c>
    </row>
    <row r="49" spans="1:9" x14ac:dyDescent="0.2">
      <c r="A49" t="s">
        <v>149</v>
      </c>
      <c r="B49">
        <v>-6.9241706440678593E-3</v>
      </c>
      <c r="C49">
        <v>3.5289500454156908E-2</v>
      </c>
      <c r="D49">
        <v>-0.19621050326463974</v>
      </c>
      <c r="E49">
        <v>0.84489780741753207</v>
      </c>
      <c r="F49">
        <v>-7.7054637231568926E-2</v>
      </c>
      <c r="G49">
        <v>6.3206295943433202E-2</v>
      </c>
      <c r="H49">
        <v>-7.7054637231568926E-2</v>
      </c>
      <c r="I49">
        <v>6.3206295943433202E-2</v>
      </c>
    </row>
    <row r="50" spans="1:9" x14ac:dyDescent="0.2">
      <c r="A50" t="s">
        <v>173</v>
      </c>
      <c r="B50">
        <v>1.9300919572417282E-5</v>
      </c>
      <c r="C50">
        <v>9.0148797230733542E-5</v>
      </c>
      <c r="D50">
        <v>0.21410068869823157</v>
      </c>
      <c r="E50">
        <v>0.83096385188131583</v>
      </c>
      <c r="F50">
        <v>-1.5985087149093994E-4</v>
      </c>
      <c r="G50">
        <v>1.9845271063577449E-4</v>
      </c>
      <c r="H50">
        <v>-1.5985087149093994E-4</v>
      </c>
      <c r="I50">
        <v>1.9845271063577449E-4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643A-B898-457D-B072-BA81F365FC4E}">
  <dimension ref="A1:AC128"/>
  <sheetViews>
    <sheetView tabSelected="1" zoomScale="66" zoomScaleNormal="70" workbookViewId="0">
      <selection activeCell="Q18" sqref="Q18"/>
    </sheetView>
  </sheetViews>
  <sheetFormatPr baseColWidth="10" defaultColWidth="8.83203125" defaultRowHeight="15" customHeight="1" x14ac:dyDescent="0.2"/>
  <cols>
    <col min="1" max="1" width="9.1640625" bestFit="1" customWidth="1"/>
    <col min="2" max="2" width="24.33203125" bestFit="1" customWidth="1"/>
    <col min="3" max="3" width="13.1640625" bestFit="1" customWidth="1"/>
    <col min="4" max="4" width="10.33203125" bestFit="1" customWidth="1"/>
    <col min="5" max="5" width="11.83203125" bestFit="1" customWidth="1"/>
    <col min="6" max="6" width="12.5" bestFit="1" customWidth="1"/>
    <col min="7" max="7" width="11.83203125" bestFit="1" customWidth="1"/>
    <col min="8" max="8" width="12.5" bestFit="1" customWidth="1"/>
    <col min="9" max="9" width="11.83203125" bestFit="1" customWidth="1"/>
    <col min="10" max="10" width="8.6640625" bestFit="1" customWidth="1"/>
    <col min="11" max="11" width="25.1640625" bestFit="1" customWidth="1"/>
    <col min="12" max="12" width="29.1640625" customWidth="1"/>
    <col min="13" max="13" width="26" bestFit="1" customWidth="1"/>
    <col min="14" max="14" width="26.5" bestFit="1" customWidth="1"/>
    <col min="15" max="15" width="16" bestFit="1" customWidth="1"/>
    <col min="16" max="16" width="25.83203125" customWidth="1"/>
    <col min="17" max="17" width="32.33203125" bestFit="1" customWidth="1"/>
    <col min="20" max="20" width="25" bestFit="1" customWidth="1"/>
    <col min="21" max="21" width="14.5" bestFit="1" customWidth="1"/>
  </cols>
  <sheetData>
    <row r="1" spans="1:28" ht="17" thickBot="1" x14ac:dyDescent="0.25">
      <c r="A1" s="1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23" t="s">
        <v>10</v>
      </c>
      <c r="L1" s="23" t="s">
        <v>11</v>
      </c>
      <c r="M1" s="23" t="s">
        <v>12</v>
      </c>
      <c r="N1" s="23" t="s">
        <v>171</v>
      </c>
      <c r="O1" s="23" t="s">
        <v>17</v>
      </c>
      <c r="P1" s="23" t="s">
        <v>13</v>
      </c>
      <c r="Q1" s="23" t="s">
        <v>14</v>
      </c>
      <c r="R1" s="23" t="s">
        <v>15</v>
      </c>
      <c r="S1" s="23" t="s">
        <v>16</v>
      </c>
      <c r="T1" s="41" t="s">
        <v>18</v>
      </c>
      <c r="U1" s="23" t="s">
        <v>172</v>
      </c>
    </row>
    <row r="2" spans="1:28" x14ac:dyDescent="0.2">
      <c r="A2" s="19">
        <v>1</v>
      </c>
      <c r="B2" s="4" t="s">
        <v>109</v>
      </c>
      <c r="C2" s="1">
        <v>30</v>
      </c>
      <c r="D2" s="51">
        <v>38</v>
      </c>
      <c r="E2" s="51">
        <v>7</v>
      </c>
      <c r="F2" s="51">
        <v>9</v>
      </c>
      <c r="G2" s="52">
        <v>22</v>
      </c>
      <c r="H2" s="51">
        <v>43</v>
      </c>
      <c r="I2" s="52">
        <v>75</v>
      </c>
      <c r="J2" s="46">
        <f>Table1[[#This Row],[GF]]-Table1[[#This Row],[GA]]</f>
        <v>-32</v>
      </c>
      <c r="K2" s="53">
        <v>13905</v>
      </c>
      <c r="L2" s="54">
        <v>25</v>
      </c>
      <c r="M2" s="35">
        <v>40</v>
      </c>
      <c r="N2" s="62">
        <v>76.400000000000006</v>
      </c>
      <c r="O2" s="35">
        <f>IF(Table1[[#This Row],[Age]]&lt;24.97,1,0)</f>
        <v>1</v>
      </c>
      <c r="P2" s="35">
        <v>140</v>
      </c>
      <c r="Q2" s="56">
        <v>24.3</v>
      </c>
      <c r="R2" s="64">
        <v>3.67</v>
      </c>
      <c r="S2" s="15">
        <f>Table1[[#This Row],[Points]]/Table1[[#This Row],[MP]]</f>
        <v>0.78947368421052633</v>
      </c>
      <c r="T2" s="42" t="s">
        <v>20</v>
      </c>
      <c r="U2" s="62">
        <v>76.400000000000006</v>
      </c>
    </row>
    <row r="3" spans="1:28" x14ac:dyDescent="0.2">
      <c r="A3" s="20">
        <f>A2+1</f>
        <v>2</v>
      </c>
      <c r="B3" s="5" t="s">
        <v>105</v>
      </c>
      <c r="C3" s="2">
        <v>33</v>
      </c>
      <c r="D3" s="3">
        <v>34</v>
      </c>
      <c r="E3" s="3">
        <v>9</v>
      </c>
      <c r="F3" s="3">
        <v>6</v>
      </c>
      <c r="G3" s="3">
        <v>19</v>
      </c>
      <c r="H3" s="3">
        <v>30</v>
      </c>
      <c r="I3" s="3">
        <v>55</v>
      </c>
      <c r="J3" s="13">
        <f>Table1[[#This Row],[GF]]-Table1[[#This Row],[GA]]</f>
        <v>-25</v>
      </c>
      <c r="K3" s="3">
        <v>27555</v>
      </c>
      <c r="L3" s="14">
        <v>20</v>
      </c>
      <c r="M3" s="55">
        <v>706</v>
      </c>
      <c r="N3" s="25">
        <v>79.2</v>
      </c>
      <c r="O3" s="35">
        <f>IF(Table1[[#This Row],[Age]]&lt;24.97,1,0)</f>
        <v>1</v>
      </c>
      <c r="P3" s="11">
        <v>125</v>
      </c>
      <c r="Q3" s="22">
        <v>21.4</v>
      </c>
      <c r="R3" s="65">
        <v>2.93</v>
      </c>
      <c r="S3" s="15">
        <f>Table1[[#This Row],[Points]]/Table1[[#This Row],[MP]]</f>
        <v>0.97058823529411764</v>
      </c>
      <c r="T3" s="43" t="s">
        <v>30</v>
      </c>
      <c r="U3" s="25">
        <v>79.2</v>
      </c>
    </row>
    <row r="4" spans="1:28" x14ac:dyDescent="0.2">
      <c r="A4" s="20">
        <f t="shared" ref="A4:A67" si="0">A3+1</f>
        <v>3</v>
      </c>
      <c r="B4" s="5" t="s">
        <v>106</v>
      </c>
      <c r="C4" s="2">
        <v>33</v>
      </c>
      <c r="D4" s="3">
        <v>34</v>
      </c>
      <c r="E4" s="3">
        <v>9</v>
      </c>
      <c r="F4" s="3">
        <v>6</v>
      </c>
      <c r="G4" s="3">
        <v>19</v>
      </c>
      <c r="H4" s="3">
        <v>33</v>
      </c>
      <c r="I4" s="3">
        <v>58</v>
      </c>
      <c r="J4" s="3">
        <f>Table1[[#This Row],[GF]]-Table1[[#This Row],[GA]]</f>
        <v>-25</v>
      </c>
      <c r="K4" s="3">
        <v>25393</v>
      </c>
      <c r="L4" s="3">
        <v>35</v>
      </c>
      <c r="M4" s="3">
        <v>3432</v>
      </c>
      <c r="N4" s="25">
        <v>74.400000000000006</v>
      </c>
      <c r="O4" s="3">
        <f>IF(Table1[[#This Row],[Age]]&lt;24.97,1,0)</f>
        <v>1</v>
      </c>
      <c r="P4" s="3">
        <v>161</v>
      </c>
      <c r="Q4" s="21">
        <v>24.2</v>
      </c>
      <c r="R4" s="64">
        <v>4.5999999999999996</v>
      </c>
      <c r="S4" s="15">
        <f>Table1[[#This Row],[Points]]/Table1[[#This Row],[MP]]</f>
        <v>0.97058823529411764</v>
      </c>
      <c r="T4" s="42" t="s">
        <v>22</v>
      </c>
      <c r="U4" s="25">
        <v>74.400000000000006</v>
      </c>
    </row>
    <row r="5" spans="1:28" x14ac:dyDescent="0.2">
      <c r="A5" s="20">
        <f t="shared" si="0"/>
        <v>4</v>
      </c>
      <c r="B5" s="5" t="s">
        <v>102</v>
      </c>
      <c r="C5" s="2">
        <v>29</v>
      </c>
      <c r="D5" s="3">
        <v>34</v>
      </c>
      <c r="E5" s="3">
        <v>8</v>
      </c>
      <c r="F5" s="3">
        <v>5</v>
      </c>
      <c r="G5" s="3">
        <v>21</v>
      </c>
      <c r="H5" s="3">
        <v>35</v>
      </c>
      <c r="I5" s="3">
        <v>58</v>
      </c>
      <c r="J5" s="3">
        <f>Table1[[#This Row],[GF]]-Table1[[#This Row],[GA]]</f>
        <v>-23</v>
      </c>
      <c r="K5" s="3">
        <v>23838</v>
      </c>
      <c r="L5" s="14">
        <v>15</v>
      </c>
      <c r="M5" s="11">
        <v>121</v>
      </c>
      <c r="N5" s="25">
        <v>73.599999999999994</v>
      </c>
      <c r="O5" s="3">
        <f>IF(Table1[[#This Row],[Age]]&lt;24.97,1,0)</f>
        <v>1</v>
      </c>
      <c r="P5" s="11">
        <v>65</v>
      </c>
      <c r="Q5" s="22">
        <v>24.8</v>
      </c>
      <c r="R5" s="65">
        <v>1.77</v>
      </c>
      <c r="S5" s="15">
        <f>Table1[[#This Row],[Points]]/Table1[[#This Row],[MP]]</f>
        <v>0.8529411764705882</v>
      </c>
      <c r="T5" s="43" t="s">
        <v>30</v>
      </c>
      <c r="U5" s="25">
        <v>73.599999999999994</v>
      </c>
    </row>
    <row r="6" spans="1:28" x14ac:dyDescent="0.2">
      <c r="A6" s="20">
        <f t="shared" si="0"/>
        <v>5</v>
      </c>
      <c r="B6" s="5" t="s">
        <v>80</v>
      </c>
      <c r="C6" s="2">
        <v>32</v>
      </c>
      <c r="D6" s="3">
        <v>34</v>
      </c>
      <c r="E6" s="3">
        <v>7</v>
      </c>
      <c r="F6" s="3">
        <v>11</v>
      </c>
      <c r="G6" s="3">
        <v>16</v>
      </c>
      <c r="H6" s="3">
        <v>34</v>
      </c>
      <c r="I6" s="3">
        <v>45</v>
      </c>
      <c r="J6" s="3">
        <f>Table1[[#This Row],[GF]]-Table1[[#This Row],[GA]]</f>
        <v>-11</v>
      </c>
      <c r="K6" s="13">
        <v>31383</v>
      </c>
      <c r="L6" s="3">
        <v>15</v>
      </c>
      <c r="M6" s="13">
        <v>166</v>
      </c>
      <c r="N6" s="25">
        <v>77.599999999999994</v>
      </c>
      <c r="O6" s="14">
        <f>IF(Table1[[#This Row],[Age]]&lt;24.97,1,0)</f>
        <v>1</v>
      </c>
      <c r="P6" s="3">
        <v>72</v>
      </c>
      <c r="Q6" s="21">
        <v>23.8</v>
      </c>
      <c r="R6" s="65">
        <v>4.04</v>
      </c>
      <c r="S6" s="15">
        <f>Table1[[#This Row],[Points]]/Table1[[#This Row],[MP]]</f>
        <v>0.94117647058823528</v>
      </c>
      <c r="T6" s="42" t="s">
        <v>30</v>
      </c>
      <c r="U6" s="25">
        <v>77.599999999999994</v>
      </c>
    </row>
    <row r="7" spans="1:28" x14ac:dyDescent="0.2">
      <c r="A7" s="20">
        <f t="shared" si="0"/>
        <v>6</v>
      </c>
      <c r="B7" s="5" t="s">
        <v>72</v>
      </c>
      <c r="C7" s="2">
        <v>53</v>
      </c>
      <c r="D7" s="3">
        <v>34</v>
      </c>
      <c r="E7" s="3">
        <v>16</v>
      </c>
      <c r="F7" s="3">
        <v>5</v>
      </c>
      <c r="G7" s="3">
        <v>13</v>
      </c>
      <c r="H7" s="3">
        <v>49</v>
      </c>
      <c r="I7" s="3">
        <v>55</v>
      </c>
      <c r="J7" s="13">
        <f>Table1[[#This Row],[GF]]-Table1[[#This Row],[GA]]</f>
        <v>-6</v>
      </c>
      <c r="K7" s="13">
        <v>45314</v>
      </c>
      <c r="L7" s="3">
        <v>45</v>
      </c>
      <c r="M7" s="13">
        <v>522</v>
      </c>
      <c r="N7" s="25">
        <v>82.4</v>
      </c>
      <c r="O7" s="14">
        <f>IF(Table1[[#This Row],[Age]]&lt;24.97,1,0)</f>
        <v>1</v>
      </c>
      <c r="P7" s="3">
        <v>305</v>
      </c>
      <c r="Q7" s="22">
        <v>24.5</v>
      </c>
      <c r="R7" s="64">
        <v>3.93</v>
      </c>
      <c r="S7" s="15">
        <f>Table1[[#This Row],[Points]]/Table1[[#This Row],[MP]]</f>
        <v>1.5588235294117647</v>
      </c>
      <c r="T7" s="42" t="s">
        <v>30</v>
      </c>
      <c r="U7" s="25">
        <v>82.4</v>
      </c>
    </row>
    <row r="8" spans="1:28" x14ac:dyDescent="0.2">
      <c r="A8" s="20">
        <f t="shared" si="0"/>
        <v>7</v>
      </c>
      <c r="B8" s="5" t="s">
        <v>68</v>
      </c>
      <c r="C8" s="2">
        <v>42</v>
      </c>
      <c r="D8" s="3">
        <v>34</v>
      </c>
      <c r="E8" s="3">
        <v>10</v>
      </c>
      <c r="F8" s="3">
        <v>12</v>
      </c>
      <c r="G8" s="3">
        <v>12</v>
      </c>
      <c r="H8" s="3">
        <v>50</v>
      </c>
      <c r="I8" s="3">
        <v>55</v>
      </c>
      <c r="J8" s="13">
        <f>Table1[[#This Row],[GF]]-Table1[[#This Row],[GA]]</f>
        <v>-5</v>
      </c>
      <c r="K8" s="13">
        <v>15000</v>
      </c>
      <c r="L8" s="14">
        <v>15</v>
      </c>
      <c r="M8" s="3">
        <v>50</v>
      </c>
      <c r="N8" s="25">
        <v>71.599999999999994</v>
      </c>
      <c r="O8" s="3">
        <f>IF(Table1[[#This Row],[Age]]&lt;24.97,1,0)</f>
        <v>1</v>
      </c>
      <c r="P8" s="3">
        <v>66</v>
      </c>
      <c r="Q8" s="21">
        <v>24.5</v>
      </c>
      <c r="R8" s="64">
        <v>2.37</v>
      </c>
      <c r="S8" s="15">
        <f>Table1[[#This Row],[Points]]/Table1[[#This Row],[MP]]</f>
        <v>1.2352941176470589</v>
      </c>
      <c r="T8" s="42" t="s">
        <v>22</v>
      </c>
      <c r="U8" s="25">
        <v>71.599999999999994</v>
      </c>
    </row>
    <row r="9" spans="1:28" x14ac:dyDescent="0.2">
      <c r="A9" s="20">
        <f t="shared" si="0"/>
        <v>8</v>
      </c>
      <c r="B9" s="5" t="s">
        <v>70</v>
      </c>
      <c r="C9" s="2">
        <v>41</v>
      </c>
      <c r="D9" s="3">
        <v>34</v>
      </c>
      <c r="E9" s="3">
        <v>10</v>
      </c>
      <c r="F9" s="3">
        <v>12</v>
      </c>
      <c r="G9" s="3">
        <v>12</v>
      </c>
      <c r="H9" s="3">
        <v>43</v>
      </c>
      <c r="I9" s="3">
        <v>48</v>
      </c>
      <c r="J9" s="3">
        <f>Table1[[#This Row],[GF]]-Table1[[#This Row],[GA]]</f>
        <v>-5</v>
      </c>
      <c r="K9" s="13">
        <v>13901</v>
      </c>
      <c r="L9" s="3">
        <v>20</v>
      </c>
      <c r="M9" s="3">
        <v>248</v>
      </c>
      <c r="N9" s="25">
        <v>76.599999999999994</v>
      </c>
      <c r="O9" s="63">
        <f>IF(Table1[[#This Row],[Age]]&lt;24.97,1,0)</f>
        <v>1</v>
      </c>
      <c r="P9" s="3">
        <v>145</v>
      </c>
      <c r="Q9" s="21">
        <v>23.5</v>
      </c>
      <c r="R9" s="64">
        <v>3.72</v>
      </c>
      <c r="S9" s="15">
        <f>Table1[[#This Row],[Points]]/Table1[[#This Row],[MP]]</f>
        <v>1.2058823529411764</v>
      </c>
      <c r="T9" s="42" t="s">
        <v>30</v>
      </c>
      <c r="U9" s="25">
        <v>76.599999999999994</v>
      </c>
    </row>
    <row r="10" spans="1:28" x14ac:dyDescent="0.2">
      <c r="A10" s="20">
        <f t="shared" si="0"/>
        <v>9</v>
      </c>
      <c r="B10" s="5" t="s">
        <v>65</v>
      </c>
      <c r="C10" s="2">
        <v>60</v>
      </c>
      <c r="D10" s="11">
        <v>38</v>
      </c>
      <c r="E10" s="11">
        <v>18</v>
      </c>
      <c r="F10" s="11">
        <v>6</v>
      </c>
      <c r="G10" s="11">
        <v>14</v>
      </c>
      <c r="H10" s="11">
        <v>57</v>
      </c>
      <c r="I10" s="13">
        <v>58</v>
      </c>
      <c r="J10" s="13">
        <f>Table1[[#This Row],[GF]]-Table1[[#This Row],[GA]]</f>
        <v>-1</v>
      </c>
      <c r="K10" s="37">
        <v>73000</v>
      </c>
      <c r="L10" s="14">
        <v>120</v>
      </c>
      <c r="M10" s="37">
        <v>549</v>
      </c>
      <c r="N10" s="25">
        <v>80.8</v>
      </c>
      <c r="O10" s="14">
        <f>IF(Table1[[#This Row],[Age]]&lt;24.97,1,0)</f>
        <v>1</v>
      </c>
      <c r="P10" s="55">
        <v>694</v>
      </c>
      <c r="Q10" s="22">
        <v>24.77</v>
      </c>
      <c r="R10" s="65">
        <v>17.57</v>
      </c>
      <c r="S10" s="15">
        <f>Table1[[#This Row],[Points]]/Table1[[#This Row],[MP]]</f>
        <v>1.5789473684210527</v>
      </c>
      <c r="T10" s="42" t="s">
        <v>24</v>
      </c>
      <c r="U10" s="25">
        <v>80.8</v>
      </c>
      <c r="Y10" s="24"/>
    </row>
    <row r="11" spans="1:28" x14ac:dyDescent="0.2">
      <c r="A11" s="20">
        <f t="shared" si="0"/>
        <v>10</v>
      </c>
      <c r="B11" s="5" t="s">
        <v>75</v>
      </c>
      <c r="C11" s="2">
        <v>49</v>
      </c>
      <c r="D11" s="11">
        <v>38</v>
      </c>
      <c r="E11" s="11">
        <v>13</v>
      </c>
      <c r="F11" s="11">
        <v>10</v>
      </c>
      <c r="G11" s="11">
        <v>15</v>
      </c>
      <c r="H11" s="11">
        <v>57</v>
      </c>
      <c r="I11" s="13">
        <v>58</v>
      </c>
      <c r="J11" s="3">
        <f>Table1[[#This Row],[GF]]-Table1[[#This Row],[GA]]</f>
        <v>-1</v>
      </c>
      <c r="K11" s="37">
        <v>24932</v>
      </c>
      <c r="L11" s="11">
        <v>50</v>
      </c>
      <c r="M11" s="11">
        <v>8666</v>
      </c>
      <c r="N11" s="25">
        <v>77.099999999999994</v>
      </c>
      <c r="O11" s="3">
        <f>IF(Table1[[#This Row],[Age]]&lt;24.97,1,0)</f>
        <v>1</v>
      </c>
      <c r="P11" s="11">
        <v>446</v>
      </c>
      <c r="Q11" s="22">
        <v>24.2</v>
      </c>
      <c r="R11" s="65">
        <v>11.16</v>
      </c>
      <c r="S11" s="15">
        <f>Table1[[#This Row],[Points]]/Table1[[#This Row],[MP]]</f>
        <v>1.2894736842105263</v>
      </c>
      <c r="T11" s="42" t="s">
        <v>24</v>
      </c>
      <c r="U11" s="25">
        <v>77.099999999999994</v>
      </c>
    </row>
    <row r="12" spans="1:28" x14ac:dyDescent="0.2">
      <c r="A12" s="20">
        <f t="shared" si="0"/>
        <v>11</v>
      </c>
      <c r="B12" s="5" t="s">
        <v>63</v>
      </c>
      <c r="C12" s="2">
        <v>49</v>
      </c>
      <c r="D12" s="3">
        <v>38</v>
      </c>
      <c r="E12" s="3">
        <v>12</v>
      </c>
      <c r="F12" s="3">
        <v>13</v>
      </c>
      <c r="G12" s="3">
        <v>13</v>
      </c>
      <c r="H12" s="3">
        <v>45</v>
      </c>
      <c r="I12" s="3">
        <v>45</v>
      </c>
      <c r="J12" s="13">
        <f>Table1[[#This Row],[GF]]-Table1[[#This Row],[GA]]</f>
        <v>0</v>
      </c>
      <c r="K12" s="13">
        <v>29609</v>
      </c>
      <c r="L12" s="14">
        <v>20</v>
      </c>
      <c r="M12" s="3">
        <v>563</v>
      </c>
      <c r="N12" s="25">
        <v>76.5</v>
      </c>
      <c r="O12" s="3">
        <f>IF(Table1[[#This Row],[Age]]&lt;24.97,1,0)</f>
        <v>1</v>
      </c>
      <c r="P12" s="35">
        <v>195</v>
      </c>
      <c r="Q12" s="22">
        <v>23.7</v>
      </c>
      <c r="R12" s="64">
        <v>14.71</v>
      </c>
      <c r="S12" s="15">
        <f>Table1[[#This Row],[Points]]/Table1[[#This Row],[MP]]</f>
        <v>1.2894736842105263</v>
      </c>
      <c r="T12" s="12" t="s">
        <v>20</v>
      </c>
      <c r="U12" s="25">
        <v>76.5</v>
      </c>
    </row>
    <row r="13" spans="1:28" x14ac:dyDescent="0.2">
      <c r="A13" s="20">
        <f t="shared" si="0"/>
        <v>12</v>
      </c>
      <c r="B13" s="5" t="s">
        <v>51</v>
      </c>
      <c r="C13" s="2">
        <v>60</v>
      </c>
      <c r="D13" s="11">
        <v>38</v>
      </c>
      <c r="E13" s="11">
        <v>18</v>
      </c>
      <c r="F13" s="11">
        <v>6</v>
      </c>
      <c r="G13" s="11">
        <v>14</v>
      </c>
      <c r="H13" s="11">
        <v>85</v>
      </c>
      <c r="I13" s="13">
        <v>62</v>
      </c>
      <c r="J13" s="3">
        <f>Table1[[#This Row],[GF]]-Table1[[#This Row],[GA]]</f>
        <v>23</v>
      </c>
      <c r="K13" s="37">
        <v>52125</v>
      </c>
      <c r="L13" s="11">
        <v>130</v>
      </c>
      <c r="M13" s="13">
        <v>300</v>
      </c>
      <c r="N13" s="25">
        <v>81.2</v>
      </c>
      <c r="O13" s="14">
        <f>IF(Table1[[#This Row],[Age]]&lt;24.97,1,0)</f>
        <v>1</v>
      </c>
      <c r="P13" s="35">
        <v>635</v>
      </c>
      <c r="Q13" s="22">
        <v>24.7</v>
      </c>
      <c r="R13" s="64">
        <v>14.49</v>
      </c>
      <c r="S13" s="15">
        <f>Table1[[#This Row],[Points]]/Table1[[#This Row],[MP]]</f>
        <v>1.5789473684210527</v>
      </c>
      <c r="T13" s="12" t="s">
        <v>24</v>
      </c>
      <c r="U13" s="25">
        <v>81.2</v>
      </c>
    </row>
    <row r="14" spans="1:28" x14ac:dyDescent="0.2">
      <c r="A14" s="20">
        <f t="shared" si="0"/>
        <v>13</v>
      </c>
      <c r="B14" s="5" t="s">
        <v>119</v>
      </c>
      <c r="C14" s="2">
        <v>16</v>
      </c>
      <c r="D14" s="11">
        <v>38</v>
      </c>
      <c r="E14" s="11">
        <v>3</v>
      </c>
      <c r="F14" s="11">
        <v>7</v>
      </c>
      <c r="G14" s="11">
        <v>28</v>
      </c>
      <c r="H14" s="11">
        <v>35</v>
      </c>
      <c r="I14" s="11">
        <v>104</v>
      </c>
      <c r="J14" s="3">
        <f>Table1[[#This Row],[GF]]-Table1[[#This Row],[GA]]</f>
        <v>-69</v>
      </c>
      <c r="K14" s="13">
        <v>30011</v>
      </c>
      <c r="L14" s="58">
        <v>8</v>
      </c>
      <c r="M14" s="37">
        <v>556</v>
      </c>
      <c r="N14" s="25">
        <v>70.599999999999994</v>
      </c>
      <c r="O14" s="14">
        <f>IF(Table1[[#This Row],[Age]]&lt;24.97,1,0)</f>
        <v>0</v>
      </c>
      <c r="P14" s="35">
        <v>152</v>
      </c>
      <c r="Q14" s="22">
        <v>27.21</v>
      </c>
      <c r="R14" s="64">
        <v>4.5</v>
      </c>
      <c r="S14" s="15">
        <f>Table1[[#This Row],[Points]]/Table1[[#This Row],[MP]]</f>
        <v>0.42105263157894735</v>
      </c>
      <c r="T14" s="12" t="s">
        <v>24</v>
      </c>
      <c r="U14" s="25">
        <v>70.599999999999994</v>
      </c>
      <c r="AA14" s="39"/>
    </row>
    <row r="15" spans="1:28" x14ac:dyDescent="0.2">
      <c r="A15" s="20">
        <f t="shared" si="0"/>
        <v>14</v>
      </c>
      <c r="B15" s="5" t="s">
        <v>118</v>
      </c>
      <c r="C15" s="2">
        <v>17</v>
      </c>
      <c r="D15" s="3">
        <v>34</v>
      </c>
      <c r="E15" s="3">
        <v>3</v>
      </c>
      <c r="F15" s="3">
        <v>8</v>
      </c>
      <c r="G15" s="3">
        <v>23</v>
      </c>
      <c r="H15" s="3">
        <v>30</v>
      </c>
      <c r="I15" s="3">
        <v>86</v>
      </c>
      <c r="J15" s="3">
        <f>Table1[[#This Row],[GF]]-Table1[[#This Row],[GA]]</f>
        <v>-56</v>
      </c>
      <c r="K15" s="13">
        <v>17730</v>
      </c>
      <c r="L15" s="58">
        <v>10</v>
      </c>
      <c r="M15" s="11">
        <v>161</v>
      </c>
      <c r="N15" s="25">
        <v>77</v>
      </c>
      <c r="O15" s="3">
        <f>IF(Table1[[#This Row],[Age]]&lt;24.97,1,0)</f>
        <v>0</v>
      </c>
      <c r="P15" s="55">
        <v>38</v>
      </c>
      <c r="Q15" s="21">
        <v>25.3</v>
      </c>
      <c r="R15" s="65">
        <v>1.1399999999999999</v>
      </c>
      <c r="S15" s="15">
        <f>Table1[[#This Row],[Points]]/Table1[[#This Row],[MP]]</f>
        <v>0.5</v>
      </c>
      <c r="T15" s="40" t="s">
        <v>22</v>
      </c>
      <c r="U15" s="25">
        <v>77</v>
      </c>
      <c r="AA15" s="39"/>
      <c r="AB15" s="39"/>
    </row>
    <row r="16" spans="1:28" x14ac:dyDescent="0.2">
      <c r="A16" s="20">
        <f t="shared" si="0"/>
        <v>15</v>
      </c>
      <c r="B16" s="5" t="s">
        <v>117</v>
      </c>
      <c r="C16" s="2">
        <v>17</v>
      </c>
      <c r="D16" s="11">
        <v>38</v>
      </c>
      <c r="E16" s="11">
        <v>2</v>
      </c>
      <c r="F16" s="11">
        <v>11</v>
      </c>
      <c r="G16" s="13">
        <v>25</v>
      </c>
      <c r="H16" s="11">
        <v>32</v>
      </c>
      <c r="I16" s="13">
        <v>81</v>
      </c>
      <c r="J16" s="3">
        <f>Table1[[#This Row],[GF]]-Table1[[#This Row],[GA]]</f>
        <v>-49</v>
      </c>
      <c r="K16" s="13">
        <v>18787</v>
      </c>
      <c r="L16" s="58">
        <v>15</v>
      </c>
      <c r="M16" s="3">
        <v>140</v>
      </c>
      <c r="N16" s="25">
        <v>76.2</v>
      </c>
      <c r="O16" s="3">
        <f>IF(Table1[[#This Row],[Age]]&lt;24.97,1,0)</f>
        <v>0</v>
      </c>
      <c r="P16" s="35">
        <v>95</v>
      </c>
      <c r="Q16" s="21">
        <v>25.3</v>
      </c>
      <c r="R16" s="65">
        <v>1.89</v>
      </c>
      <c r="S16" s="15">
        <f>Table1[[#This Row],[Points]]/Table1[[#This Row],[MP]]</f>
        <v>0.44736842105263158</v>
      </c>
      <c r="T16" s="12" t="s">
        <v>20</v>
      </c>
      <c r="U16" s="25">
        <v>76.2</v>
      </c>
      <c r="AA16" s="39"/>
      <c r="AB16" s="39"/>
    </row>
    <row r="17" spans="1:28" x14ac:dyDescent="0.2">
      <c r="A17" s="20">
        <f t="shared" si="0"/>
        <v>16</v>
      </c>
      <c r="B17" s="5" t="s">
        <v>116</v>
      </c>
      <c r="C17" s="2">
        <v>21</v>
      </c>
      <c r="D17" s="3">
        <v>38</v>
      </c>
      <c r="E17" s="3">
        <v>4</v>
      </c>
      <c r="F17" s="3">
        <v>9</v>
      </c>
      <c r="G17" s="3">
        <v>25</v>
      </c>
      <c r="H17" s="3">
        <v>38</v>
      </c>
      <c r="I17" s="3">
        <v>79</v>
      </c>
      <c r="J17" s="3">
        <f>Table1[[#This Row],[GF]]-Table1[[#This Row],[GA]]</f>
        <v>-41</v>
      </c>
      <c r="K17" s="3">
        <v>16350</v>
      </c>
      <c r="L17" s="3">
        <v>15</v>
      </c>
      <c r="M17" s="11">
        <v>233</v>
      </c>
      <c r="N17" s="25">
        <v>75.900000000000006</v>
      </c>
      <c r="O17" s="3">
        <f>IF(Table1[[#This Row],[Age]]&lt;24.97,1,0)</f>
        <v>0</v>
      </c>
      <c r="P17" s="55">
        <v>141</v>
      </c>
      <c r="Q17" s="22">
        <v>27.6</v>
      </c>
      <c r="R17" s="64">
        <v>3.07</v>
      </c>
      <c r="S17" s="15">
        <f>Table1[[#This Row],[Points]]/Table1[[#This Row],[MP]]</f>
        <v>0.55263157894736847</v>
      </c>
      <c r="T17" s="40" t="s">
        <v>27</v>
      </c>
      <c r="U17" s="25">
        <v>75.900000000000006</v>
      </c>
      <c r="AA17" s="39"/>
      <c r="AB17" s="39"/>
    </row>
    <row r="18" spans="1:28" x14ac:dyDescent="0.2">
      <c r="A18" s="20">
        <f t="shared" si="0"/>
        <v>17</v>
      </c>
      <c r="B18" s="5" t="s">
        <v>115</v>
      </c>
      <c r="C18" s="2">
        <v>24</v>
      </c>
      <c r="D18" s="11">
        <v>38</v>
      </c>
      <c r="E18" s="11">
        <v>5</v>
      </c>
      <c r="F18" s="11">
        <v>9</v>
      </c>
      <c r="G18" s="11">
        <v>24</v>
      </c>
      <c r="H18" s="11">
        <v>41</v>
      </c>
      <c r="I18" s="13">
        <v>78</v>
      </c>
      <c r="J18" s="13">
        <f>Table1[[#This Row],[GF]]-Table1[[#This Row],[GA]]</f>
        <v>-37</v>
      </c>
      <c r="K18" s="37">
        <v>21184</v>
      </c>
      <c r="L18" s="14">
        <v>15</v>
      </c>
      <c r="M18" s="11">
        <v>78</v>
      </c>
      <c r="N18" s="25">
        <v>77.599999999999994</v>
      </c>
      <c r="O18" s="3">
        <f>IF(Table1[[#This Row],[Age]]&lt;24.97,1,0)</f>
        <v>0</v>
      </c>
      <c r="P18" s="55">
        <v>273</v>
      </c>
      <c r="Q18" s="21">
        <v>26.6</v>
      </c>
      <c r="R18" s="65">
        <v>2.6</v>
      </c>
      <c r="S18" s="15">
        <f>Table1[[#This Row],[Points]]/Table1[[#This Row],[MP]]</f>
        <v>0.63157894736842102</v>
      </c>
      <c r="T18" s="40" t="s">
        <v>24</v>
      </c>
      <c r="U18" s="25">
        <v>77.599999999999994</v>
      </c>
      <c r="AA18" s="39"/>
      <c r="AB18" s="39"/>
    </row>
    <row r="19" spans="1:28" x14ac:dyDescent="0.2">
      <c r="A19" s="20">
        <f t="shared" si="0"/>
        <v>18</v>
      </c>
      <c r="B19" s="5" t="s">
        <v>114</v>
      </c>
      <c r="C19" s="2">
        <v>25</v>
      </c>
      <c r="D19" s="3">
        <v>34</v>
      </c>
      <c r="E19" s="3">
        <v>5</v>
      </c>
      <c r="F19" s="3">
        <v>10</v>
      </c>
      <c r="G19" s="3">
        <v>19</v>
      </c>
      <c r="H19" s="3">
        <v>26</v>
      </c>
      <c r="I19" s="3">
        <v>60</v>
      </c>
      <c r="J19" s="3">
        <f>Table1[[#This Row],[GF]]-Table1[[#This Row],[GA]]</f>
        <v>-34</v>
      </c>
      <c r="K19" s="3">
        <v>9821</v>
      </c>
      <c r="L19" s="3">
        <v>15</v>
      </c>
      <c r="M19" s="11">
        <v>147</v>
      </c>
      <c r="N19" s="25">
        <v>79.8</v>
      </c>
      <c r="O19" s="3">
        <f>IF(Table1[[#This Row],[Age]]&lt;24.97,1,0)</f>
        <v>0</v>
      </c>
      <c r="P19" s="55">
        <v>61</v>
      </c>
      <c r="Q19" s="21">
        <v>25.3</v>
      </c>
      <c r="R19" s="65">
        <v>1.7</v>
      </c>
      <c r="S19" s="15">
        <f>Table1[[#This Row],[Points]]/Table1[[#This Row],[MP]]</f>
        <v>0.73529411764705888</v>
      </c>
      <c r="T19" s="40" t="s">
        <v>30</v>
      </c>
      <c r="U19" s="25">
        <v>79.8</v>
      </c>
      <c r="AA19" s="39"/>
      <c r="AB19" s="39"/>
    </row>
    <row r="20" spans="1:28" x14ac:dyDescent="0.2">
      <c r="A20" s="20">
        <f t="shared" si="0"/>
        <v>19</v>
      </c>
      <c r="B20" s="5" t="s">
        <v>113</v>
      </c>
      <c r="C20" s="2">
        <v>26</v>
      </c>
      <c r="D20" s="11">
        <v>38</v>
      </c>
      <c r="E20" s="11">
        <v>6</v>
      </c>
      <c r="F20" s="11">
        <v>8</v>
      </c>
      <c r="G20" s="11">
        <v>24</v>
      </c>
      <c r="H20" s="11">
        <v>52</v>
      </c>
      <c r="I20" s="13">
        <v>85</v>
      </c>
      <c r="J20" s="3">
        <f>Table1[[#This Row],[GF]]-Table1[[#This Row],[GA]]</f>
        <v>-33</v>
      </c>
      <c r="K20" s="37">
        <v>11240</v>
      </c>
      <c r="L20" s="11">
        <v>10</v>
      </c>
      <c r="M20" s="3">
        <v>227</v>
      </c>
      <c r="N20" s="25">
        <v>73.2</v>
      </c>
      <c r="O20" s="3">
        <f>IF(Table1[[#This Row],[Age]]&lt;24.97,1,0)</f>
        <v>0</v>
      </c>
      <c r="P20" s="35">
        <v>140</v>
      </c>
      <c r="Q20" s="22">
        <v>27.37</v>
      </c>
      <c r="R20" s="64">
        <v>3.06</v>
      </c>
      <c r="S20" s="15">
        <f>Table1[[#This Row],[Points]]/Table1[[#This Row],[MP]]</f>
        <v>0.68421052631578949</v>
      </c>
      <c r="T20" s="12" t="s">
        <v>24</v>
      </c>
      <c r="U20" s="25">
        <v>73.2</v>
      </c>
      <c r="AA20" s="39"/>
      <c r="AB20" s="39"/>
    </row>
    <row r="21" spans="1:28" x14ac:dyDescent="0.2">
      <c r="A21" s="20">
        <f t="shared" si="0"/>
        <v>20</v>
      </c>
      <c r="B21" s="5" t="s">
        <v>112</v>
      </c>
      <c r="C21" s="2">
        <v>27</v>
      </c>
      <c r="D21" s="3">
        <v>34</v>
      </c>
      <c r="E21" s="3">
        <v>5</v>
      </c>
      <c r="F21" s="3">
        <v>12</v>
      </c>
      <c r="G21" s="3">
        <v>17</v>
      </c>
      <c r="H21" s="3">
        <v>28</v>
      </c>
      <c r="I21" s="3">
        <v>60</v>
      </c>
      <c r="J21" s="13">
        <f>Table1[[#This Row],[GF]]-Table1[[#This Row],[GA]]</f>
        <v>-32</v>
      </c>
      <c r="K21" s="13">
        <v>49829</v>
      </c>
      <c r="L21" s="14">
        <v>20</v>
      </c>
      <c r="M21" s="13">
        <v>1080</v>
      </c>
      <c r="N21" s="25">
        <v>75.900000000000006</v>
      </c>
      <c r="O21" s="14">
        <f>IF(Table1[[#This Row],[Age]]&lt;24.97,1,0)</f>
        <v>0</v>
      </c>
      <c r="P21" s="11">
        <v>81</v>
      </c>
      <c r="Q21" s="22">
        <v>25.7</v>
      </c>
      <c r="R21" s="64">
        <v>2.4700000000000002</v>
      </c>
      <c r="S21" s="15">
        <f>Table1[[#This Row],[Points]]/Table1[[#This Row],[MP]]</f>
        <v>0.79411764705882348</v>
      </c>
      <c r="T21" s="40" t="s">
        <v>22</v>
      </c>
      <c r="U21" s="25">
        <v>75.900000000000006</v>
      </c>
      <c r="AA21" s="39"/>
      <c r="AB21" s="39"/>
    </row>
    <row r="22" spans="1:28" x14ac:dyDescent="0.2">
      <c r="A22" s="20">
        <f t="shared" si="0"/>
        <v>21</v>
      </c>
      <c r="B22" s="5" t="s">
        <v>111</v>
      </c>
      <c r="C22" s="2">
        <v>33</v>
      </c>
      <c r="D22" s="12">
        <v>34</v>
      </c>
      <c r="E22" s="12">
        <v>7</v>
      </c>
      <c r="F22" s="12">
        <v>12</v>
      </c>
      <c r="G22" s="12">
        <v>15</v>
      </c>
      <c r="H22" s="12">
        <v>42</v>
      </c>
      <c r="I22" s="12">
        <v>74</v>
      </c>
      <c r="J22" s="3">
        <f>Table1[[#This Row],[GF]]-Table1[[#This Row],[GA]]</f>
        <v>-32</v>
      </c>
      <c r="K22" s="13">
        <v>21840</v>
      </c>
      <c r="L22" s="11">
        <v>15</v>
      </c>
      <c r="M22" s="3">
        <v>372</v>
      </c>
      <c r="N22" s="25">
        <v>68.900000000000006</v>
      </c>
      <c r="O22" s="3">
        <f>IF(Table1[[#This Row],[Age]]&lt;24.97,1,0)</f>
        <v>0</v>
      </c>
      <c r="P22" s="35">
        <v>64</v>
      </c>
      <c r="Q22" s="22">
        <v>27.6</v>
      </c>
      <c r="R22" s="65">
        <v>1.9</v>
      </c>
      <c r="S22" s="15">
        <f>Table1[[#This Row],[Points]]/Table1[[#This Row],[MP]]</f>
        <v>0.97058823529411764</v>
      </c>
      <c r="T22" s="12" t="s">
        <v>22</v>
      </c>
      <c r="U22" s="25">
        <v>68.900000000000006</v>
      </c>
      <c r="AA22" s="39"/>
      <c r="AB22" s="39"/>
    </row>
    <row r="23" spans="1:28" x14ac:dyDescent="0.2">
      <c r="A23" s="20">
        <f t="shared" si="0"/>
        <v>22</v>
      </c>
      <c r="B23" s="5" t="s">
        <v>110</v>
      </c>
      <c r="C23" s="2">
        <v>21</v>
      </c>
      <c r="D23" s="12">
        <v>38</v>
      </c>
      <c r="E23" s="12">
        <v>3</v>
      </c>
      <c r="F23" s="12">
        <v>12</v>
      </c>
      <c r="G23" s="12">
        <v>23</v>
      </c>
      <c r="H23" s="12">
        <v>43</v>
      </c>
      <c r="I23" s="12">
        <v>75</v>
      </c>
      <c r="J23" s="13">
        <f>Table1[[#This Row],[GF]]-Table1[[#This Row],[GA]]</f>
        <v>-32</v>
      </c>
      <c r="K23" s="13">
        <v>12893</v>
      </c>
      <c r="L23" s="14">
        <v>15</v>
      </c>
      <c r="M23" s="11">
        <v>200</v>
      </c>
      <c r="N23" s="25">
        <v>77.2</v>
      </c>
      <c r="O23" s="3">
        <f>IF(Table1[[#This Row],[Age]]&lt;24.97,1,0)</f>
        <v>0</v>
      </c>
      <c r="P23" s="55">
        <v>99</v>
      </c>
      <c r="Q23" s="22">
        <v>26.9</v>
      </c>
      <c r="R23" s="64">
        <v>2.42</v>
      </c>
      <c r="S23" s="15">
        <f>Table1[[#This Row],[Points]]/Table1[[#This Row],[MP]]</f>
        <v>0.55263157894736847</v>
      </c>
      <c r="T23" s="40" t="s">
        <v>27</v>
      </c>
      <c r="U23" s="25">
        <v>77.2</v>
      </c>
      <c r="AA23" s="39"/>
      <c r="AB23" s="39"/>
    </row>
    <row r="24" spans="1:28" x14ac:dyDescent="0.2">
      <c r="A24" s="20">
        <f t="shared" si="0"/>
        <v>23</v>
      </c>
      <c r="B24" s="5" t="s">
        <v>108</v>
      </c>
      <c r="C24" s="2">
        <v>33</v>
      </c>
      <c r="D24" s="3">
        <v>38</v>
      </c>
      <c r="E24" s="3">
        <v>6</v>
      </c>
      <c r="F24" s="12">
        <v>15</v>
      </c>
      <c r="G24" s="12">
        <v>17</v>
      </c>
      <c r="H24" s="3">
        <v>26</v>
      </c>
      <c r="I24" s="3">
        <v>55</v>
      </c>
      <c r="J24" s="3">
        <f>Table1[[#This Row],[GF]]-Table1[[#This Row],[GA]]</f>
        <v>-29</v>
      </c>
      <c r="K24" s="13">
        <v>12749</v>
      </c>
      <c r="L24" s="14">
        <v>15</v>
      </c>
      <c r="M24" s="11">
        <v>114</v>
      </c>
      <c r="N24" s="25">
        <v>71.8</v>
      </c>
      <c r="O24" s="3">
        <f>IF(Table1[[#This Row],[Age]]&lt;24.97,1,0)</f>
        <v>0</v>
      </c>
      <c r="P24" s="55">
        <v>60</v>
      </c>
      <c r="Q24" s="22">
        <v>25.5</v>
      </c>
      <c r="R24" s="64">
        <v>1.38</v>
      </c>
      <c r="S24" s="15">
        <f>Table1[[#This Row],[Points]]/Table1[[#This Row],[MP]]</f>
        <v>0.86842105263157898</v>
      </c>
      <c r="T24" s="40" t="s">
        <v>27</v>
      </c>
      <c r="U24" s="25">
        <v>71.8</v>
      </c>
      <c r="AA24" s="39"/>
      <c r="AB24" s="39"/>
    </row>
    <row r="25" spans="1:28" x14ac:dyDescent="0.2">
      <c r="A25" s="20">
        <f t="shared" si="0"/>
        <v>24</v>
      </c>
      <c r="B25" s="5" t="s">
        <v>107</v>
      </c>
      <c r="C25" s="2">
        <v>36</v>
      </c>
      <c r="D25" s="11">
        <v>38</v>
      </c>
      <c r="E25" s="11">
        <v>8</v>
      </c>
      <c r="F25" s="11">
        <v>12</v>
      </c>
      <c r="G25" s="13">
        <v>18</v>
      </c>
      <c r="H25" s="11">
        <v>42</v>
      </c>
      <c r="I25" s="13">
        <v>68</v>
      </c>
      <c r="J25" s="3">
        <f>Table1[[#This Row],[GF]]-Table1[[#This Row],[GA]]</f>
        <v>-26</v>
      </c>
      <c r="K25" s="13">
        <v>16168</v>
      </c>
      <c r="L25" s="14">
        <v>15</v>
      </c>
      <c r="M25" s="11">
        <v>432</v>
      </c>
      <c r="N25" s="25">
        <v>73</v>
      </c>
      <c r="O25" s="3">
        <f>IF(Table1[[#This Row],[Age]]&lt;24.97,1,0)</f>
        <v>0</v>
      </c>
      <c r="P25" s="11">
        <v>92</v>
      </c>
      <c r="Q25" s="22">
        <v>25.9</v>
      </c>
      <c r="R25" s="65">
        <v>2.2599999999999998</v>
      </c>
      <c r="S25" s="15">
        <f>Table1[[#This Row],[Points]]/Table1[[#This Row],[MP]]</f>
        <v>0.94736842105263153</v>
      </c>
      <c r="T25" s="40" t="s">
        <v>20</v>
      </c>
      <c r="U25" s="25">
        <v>73</v>
      </c>
      <c r="AA25" s="39"/>
      <c r="AB25" s="39"/>
    </row>
    <row r="26" spans="1:28" x14ac:dyDescent="0.2">
      <c r="A26" s="20">
        <f t="shared" si="0"/>
        <v>25</v>
      </c>
      <c r="B26" s="5" t="s">
        <v>103</v>
      </c>
      <c r="C26" s="2">
        <v>35</v>
      </c>
      <c r="D26" s="11">
        <v>38</v>
      </c>
      <c r="E26" s="11">
        <v>8</v>
      </c>
      <c r="F26" s="11">
        <v>11</v>
      </c>
      <c r="G26" s="13">
        <v>19</v>
      </c>
      <c r="H26" s="11">
        <v>44</v>
      </c>
      <c r="I26" s="13">
        <v>69</v>
      </c>
      <c r="J26" s="3">
        <f>Table1[[#This Row],[GF]]-Table1[[#This Row],[GA]]</f>
        <v>-25</v>
      </c>
      <c r="K26" s="13">
        <v>15824</v>
      </c>
      <c r="L26" s="11">
        <v>15</v>
      </c>
      <c r="M26" s="11">
        <v>43</v>
      </c>
      <c r="N26" s="25">
        <v>78.3</v>
      </c>
      <c r="O26" s="3">
        <f>IF(Table1[[#This Row],[Age]]&lt;24.97,1,0)</f>
        <v>0</v>
      </c>
      <c r="P26" s="55">
        <v>108</v>
      </c>
      <c r="Q26" s="22">
        <v>25.9</v>
      </c>
      <c r="R26" s="64">
        <v>2.4300000000000002</v>
      </c>
      <c r="S26" s="15">
        <f>Table1[[#This Row],[Points]]/Table1[[#This Row],[MP]]</f>
        <v>0.92105263157894735</v>
      </c>
      <c r="T26" s="40" t="s">
        <v>20</v>
      </c>
      <c r="U26" s="25">
        <v>78.3</v>
      </c>
      <c r="AA26" s="39"/>
      <c r="AB26" s="39"/>
    </row>
    <row r="27" spans="1:28" x14ac:dyDescent="0.2">
      <c r="A27" s="20">
        <f t="shared" si="0"/>
        <v>26</v>
      </c>
      <c r="B27" s="5" t="s">
        <v>104</v>
      </c>
      <c r="C27" s="2">
        <v>36</v>
      </c>
      <c r="D27" s="11">
        <v>38</v>
      </c>
      <c r="E27" s="11">
        <v>9</v>
      </c>
      <c r="F27" s="11">
        <v>9</v>
      </c>
      <c r="G27" s="13">
        <v>20</v>
      </c>
      <c r="H27" s="11">
        <v>29</v>
      </c>
      <c r="I27" s="13">
        <v>54</v>
      </c>
      <c r="J27" s="13">
        <f>Table1[[#This Row],[GF]]-Table1[[#This Row],[GA]]</f>
        <v>-25</v>
      </c>
      <c r="K27" s="13">
        <v>11092</v>
      </c>
      <c r="L27" s="14">
        <v>15</v>
      </c>
      <c r="M27" s="11">
        <v>48</v>
      </c>
      <c r="N27" s="25">
        <v>75.400000000000006</v>
      </c>
      <c r="O27" s="3">
        <f>IF(Table1[[#This Row],[Age]]&lt;24.97,1,0)</f>
        <v>0</v>
      </c>
      <c r="P27" s="55">
        <v>102</v>
      </c>
      <c r="Q27" s="21">
        <v>26.3</v>
      </c>
      <c r="R27" s="65">
        <v>2.1800000000000002</v>
      </c>
      <c r="S27" s="15">
        <f>Table1[[#This Row],[Points]]/Table1[[#This Row],[MP]]</f>
        <v>0.94736842105263153</v>
      </c>
      <c r="T27" s="40" t="s">
        <v>20</v>
      </c>
      <c r="U27" s="25">
        <v>75.400000000000006</v>
      </c>
      <c r="AA27" s="39"/>
      <c r="AB27" s="39"/>
    </row>
    <row r="28" spans="1:28" x14ac:dyDescent="0.2">
      <c r="A28" s="20">
        <f t="shared" si="0"/>
        <v>27</v>
      </c>
      <c r="B28" s="5" t="s">
        <v>101</v>
      </c>
      <c r="C28" s="2">
        <v>29</v>
      </c>
      <c r="D28" s="3">
        <v>34</v>
      </c>
      <c r="E28" s="3">
        <v>7</v>
      </c>
      <c r="F28" s="3">
        <v>8</v>
      </c>
      <c r="G28" s="3">
        <v>19</v>
      </c>
      <c r="H28" s="3">
        <v>43</v>
      </c>
      <c r="I28" s="3">
        <v>66</v>
      </c>
      <c r="J28" s="3">
        <f>Table1[[#This Row],[GF]]-Table1[[#This Row],[GA]]</f>
        <v>-23</v>
      </c>
      <c r="K28" s="3">
        <v>15676</v>
      </c>
      <c r="L28" s="3">
        <v>20</v>
      </c>
      <c r="M28" s="3">
        <v>58</v>
      </c>
      <c r="N28" s="25">
        <v>81.5</v>
      </c>
      <c r="O28" s="3">
        <f>IF(Table1[[#This Row],[Age]]&lt;24.97,1,0)</f>
        <v>0</v>
      </c>
      <c r="P28" s="35">
        <v>131</v>
      </c>
      <c r="Q28" s="22">
        <v>27.4</v>
      </c>
      <c r="R28" s="65">
        <v>2.0699999999999998</v>
      </c>
      <c r="S28" s="15">
        <f>Table1[[#This Row],[Points]]/Table1[[#This Row],[MP]]</f>
        <v>0.8529411764705882</v>
      </c>
      <c r="T28" s="12" t="s">
        <v>30</v>
      </c>
      <c r="U28" s="25">
        <v>81.5</v>
      </c>
      <c r="AA28" s="39"/>
      <c r="AB28" s="39"/>
    </row>
    <row r="29" spans="1:28" x14ac:dyDescent="0.2">
      <c r="A29" s="20">
        <f t="shared" si="0"/>
        <v>28</v>
      </c>
      <c r="B29" s="5" t="s">
        <v>100</v>
      </c>
      <c r="C29" s="2">
        <v>38</v>
      </c>
      <c r="D29" s="3">
        <v>38</v>
      </c>
      <c r="E29" s="3">
        <v>8</v>
      </c>
      <c r="F29" s="3">
        <v>14</v>
      </c>
      <c r="G29" s="3">
        <v>16</v>
      </c>
      <c r="H29" s="3">
        <v>32</v>
      </c>
      <c r="I29" s="13">
        <v>54</v>
      </c>
      <c r="J29" s="13">
        <f>Table1[[#This Row],[GF]]-Table1[[#This Row],[GA]]</f>
        <v>-22</v>
      </c>
      <c r="K29" s="3">
        <v>26642</v>
      </c>
      <c r="L29" s="3">
        <v>15</v>
      </c>
      <c r="M29" s="3">
        <v>95</v>
      </c>
      <c r="N29" s="25">
        <v>76.3</v>
      </c>
      <c r="O29" s="3">
        <f>IF(Table1[[#This Row],[Age]]&lt;24.97,1,0)</f>
        <v>0</v>
      </c>
      <c r="P29" s="35">
        <v>108</v>
      </c>
      <c r="Q29" s="22">
        <v>28.1</v>
      </c>
      <c r="R29" s="65">
        <v>3.78</v>
      </c>
      <c r="S29" s="15">
        <f>Table1[[#This Row],[Points]]/Table1[[#This Row],[MP]]</f>
        <v>1</v>
      </c>
      <c r="T29" s="12" t="s">
        <v>20</v>
      </c>
      <c r="U29" s="25">
        <v>76.3</v>
      </c>
      <c r="AA29" s="39"/>
      <c r="AB29" s="39"/>
    </row>
    <row r="30" spans="1:28" x14ac:dyDescent="0.2">
      <c r="A30" s="20">
        <f t="shared" si="0"/>
        <v>29</v>
      </c>
      <c r="B30" s="5" t="s">
        <v>99</v>
      </c>
      <c r="C30" s="2">
        <v>38</v>
      </c>
      <c r="D30" s="3">
        <v>38</v>
      </c>
      <c r="E30" s="3">
        <v>8</v>
      </c>
      <c r="F30" s="3">
        <v>14</v>
      </c>
      <c r="G30" s="3">
        <v>16</v>
      </c>
      <c r="H30" s="3">
        <v>29</v>
      </c>
      <c r="I30" s="3">
        <v>48</v>
      </c>
      <c r="J30" s="3">
        <f>Table1[[#This Row],[GF]]-Table1[[#This Row],[GA]]</f>
        <v>-19</v>
      </c>
      <c r="K30" s="13">
        <v>31710</v>
      </c>
      <c r="L30" s="14">
        <v>20</v>
      </c>
      <c r="M30" s="3">
        <v>3277</v>
      </c>
      <c r="N30" s="25">
        <v>76.099999999999994</v>
      </c>
      <c r="O30" s="3">
        <f>IF(Table1[[#This Row],[Age]]&lt;24.97,1,0)</f>
        <v>0</v>
      </c>
      <c r="P30" s="11">
        <v>63</v>
      </c>
      <c r="Q30" s="21">
        <v>29.3</v>
      </c>
      <c r="R30" s="65">
        <v>2.13</v>
      </c>
      <c r="S30" s="15">
        <f>Table1[[#This Row],[Points]]/Table1[[#This Row],[MP]]</f>
        <v>1</v>
      </c>
      <c r="T30" s="12" t="s">
        <v>27</v>
      </c>
      <c r="U30" s="25">
        <v>76.099999999999994</v>
      </c>
      <c r="AA30" s="39"/>
      <c r="AB30" s="39"/>
    </row>
    <row r="31" spans="1:28" x14ac:dyDescent="0.2">
      <c r="A31" s="20">
        <f t="shared" si="0"/>
        <v>30</v>
      </c>
      <c r="B31" s="5" t="s">
        <v>98</v>
      </c>
      <c r="C31" s="2">
        <v>32</v>
      </c>
      <c r="D31" s="3">
        <v>38</v>
      </c>
      <c r="E31" s="3">
        <v>9</v>
      </c>
      <c r="F31" s="3">
        <v>9</v>
      </c>
      <c r="G31" s="3">
        <v>20</v>
      </c>
      <c r="H31" s="3">
        <v>49</v>
      </c>
      <c r="I31" s="3">
        <v>67</v>
      </c>
      <c r="J31" s="3">
        <f>Table1[[#This Row],[GF]]-Table1[[#This Row],[GA]]</f>
        <v>-18</v>
      </c>
      <c r="K31" s="37">
        <v>29000</v>
      </c>
      <c r="L31" s="11">
        <v>35</v>
      </c>
      <c r="M31" s="11">
        <v>319</v>
      </c>
      <c r="N31" s="25">
        <v>75.8</v>
      </c>
      <c r="O31" s="3">
        <f>IF(Table1[[#This Row],[Age]]&lt;24.97,1,0)</f>
        <v>0</v>
      </c>
      <c r="P31" s="55">
        <v>501</v>
      </c>
      <c r="Q31" s="22">
        <v>26.7</v>
      </c>
      <c r="R31" s="64">
        <v>18.63</v>
      </c>
      <c r="S31" s="15">
        <f>Table1[[#This Row],[Points]]/Table1[[#This Row],[MP]]</f>
        <v>0.84210526315789469</v>
      </c>
      <c r="T31" s="40" t="s">
        <v>24</v>
      </c>
      <c r="U31" s="25">
        <v>75.8</v>
      </c>
      <c r="AA31" s="39"/>
      <c r="AB31" s="39"/>
    </row>
    <row r="32" spans="1:28" x14ac:dyDescent="0.2">
      <c r="A32" s="20">
        <f t="shared" si="0"/>
        <v>31</v>
      </c>
      <c r="B32" s="5" t="s">
        <v>97</v>
      </c>
      <c r="C32" s="2">
        <v>37</v>
      </c>
      <c r="D32" s="11">
        <v>38</v>
      </c>
      <c r="E32" s="11">
        <v>6</v>
      </c>
      <c r="F32" s="11">
        <v>19</v>
      </c>
      <c r="G32" s="13">
        <v>13</v>
      </c>
      <c r="H32" s="11">
        <v>37</v>
      </c>
      <c r="I32" s="13">
        <v>53</v>
      </c>
      <c r="J32" s="3">
        <f>Table1[[#This Row],[GF]]-Table1[[#This Row],[GA]]</f>
        <v>-16</v>
      </c>
      <c r="K32" s="13">
        <v>21537</v>
      </c>
      <c r="L32" s="14">
        <v>20</v>
      </c>
      <c r="M32" s="11">
        <v>98</v>
      </c>
      <c r="N32" s="25">
        <v>75</v>
      </c>
      <c r="O32" s="3">
        <f>IF(Table1[[#This Row],[Age]]&lt;24.97,1,0)</f>
        <v>0</v>
      </c>
      <c r="P32" s="55">
        <v>170</v>
      </c>
      <c r="Q32" s="21">
        <v>26.3</v>
      </c>
      <c r="R32" s="64">
        <v>2.76</v>
      </c>
      <c r="S32" s="15">
        <f>Table1[[#This Row],[Points]]/Table1[[#This Row],[MP]]</f>
        <v>0.97368421052631582</v>
      </c>
      <c r="T32" s="40" t="s">
        <v>20</v>
      </c>
      <c r="U32" s="25">
        <v>75</v>
      </c>
      <c r="AA32" s="39"/>
      <c r="AB32" s="39"/>
    </row>
    <row r="33" spans="1:28" x14ac:dyDescent="0.2">
      <c r="A33" s="20">
        <f t="shared" si="0"/>
        <v>32</v>
      </c>
      <c r="B33" s="5" t="s">
        <v>95</v>
      </c>
      <c r="C33" s="2">
        <v>37</v>
      </c>
      <c r="D33" s="3">
        <v>34</v>
      </c>
      <c r="E33" s="3">
        <v>10</v>
      </c>
      <c r="F33" s="3">
        <v>7</v>
      </c>
      <c r="G33" s="3">
        <v>17</v>
      </c>
      <c r="H33" s="3">
        <v>41</v>
      </c>
      <c r="I33" s="3">
        <v>56</v>
      </c>
      <c r="J33" s="13">
        <f>Table1[[#This Row],[GF]]-Table1[[#This Row],[GA]]</f>
        <v>-15</v>
      </c>
      <c r="K33" s="13">
        <v>25316</v>
      </c>
      <c r="L33" s="14">
        <v>35</v>
      </c>
      <c r="M33" s="3">
        <v>125</v>
      </c>
      <c r="N33" s="25">
        <v>78.8</v>
      </c>
      <c r="O33" s="3">
        <f>IF(Table1[[#This Row],[Age]]&lt;24.97,1,0)</f>
        <v>0</v>
      </c>
      <c r="P33" s="35">
        <v>206</v>
      </c>
      <c r="Q33" s="22">
        <v>26.2</v>
      </c>
      <c r="R33" s="64">
        <v>5.01</v>
      </c>
      <c r="S33" s="15">
        <f>Table1[[#This Row],[Points]]/Table1[[#This Row],[MP]]</f>
        <v>1.088235294117647</v>
      </c>
      <c r="T33" s="12" t="s">
        <v>22</v>
      </c>
      <c r="U33" s="25">
        <v>78.8</v>
      </c>
      <c r="AA33" s="39"/>
      <c r="AB33" s="39"/>
    </row>
    <row r="34" spans="1:28" x14ac:dyDescent="0.2">
      <c r="A34" s="20">
        <f t="shared" si="0"/>
        <v>33</v>
      </c>
      <c r="B34" s="5" t="s">
        <v>92</v>
      </c>
      <c r="C34" s="2">
        <v>46</v>
      </c>
      <c r="D34" s="11">
        <v>38</v>
      </c>
      <c r="E34" s="11">
        <v>13</v>
      </c>
      <c r="F34" s="11">
        <v>7</v>
      </c>
      <c r="G34" s="11">
        <v>18</v>
      </c>
      <c r="H34" s="11">
        <v>50</v>
      </c>
      <c r="I34" s="11">
        <v>65</v>
      </c>
      <c r="J34" s="3">
        <f>Table1[[#This Row],[GF]]-Table1[[#This Row],[GA]]</f>
        <v>-15</v>
      </c>
      <c r="K34" s="37">
        <v>31029</v>
      </c>
      <c r="L34" s="14">
        <v>40</v>
      </c>
      <c r="M34" s="3">
        <v>263</v>
      </c>
      <c r="N34" s="25">
        <v>80.8</v>
      </c>
      <c r="O34" s="3">
        <f>IF(Table1[[#This Row],[Age]]&lt;24.97,1,0)</f>
        <v>0</v>
      </c>
      <c r="P34" s="55">
        <v>442</v>
      </c>
      <c r="Q34" s="22">
        <v>25.17</v>
      </c>
      <c r="R34" s="64">
        <v>9.42</v>
      </c>
      <c r="S34" s="15">
        <f>Table1[[#This Row],[Points]]/Table1[[#This Row],[MP]]</f>
        <v>1.2105263157894737</v>
      </c>
      <c r="T34" s="40" t="s">
        <v>24</v>
      </c>
      <c r="U34" s="25">
        <v>80.8</v>
      </c>
      <c r="AA34" s="39"/>
      <c r="AB34" s="39"/>
    </row>
    <row r="35" spans="1:28" x14ac:dyDescent="0.2">
      <c r="A35" s="20">
        <f t="shared" si="0"/>
        <v>34</v>
      </c>
      <c r="B35" s="5" t="s">
        <v>66</v>
      </c>
      <c r="C35" s="2">
        <v>52</v>
      </c>
      <c r="D35" s="11">
        <v>38</v>
      </c>
      <c r="E35" s="11">
        <v>14</v>
      </c>
      <c r="F35" s="11">
        <v>10</v>
      </c>
      <c r="G35" s="11">
        <v>14</v>
      </c>
      <c r="H35" s="11">
        <v>60</v>
      </c>
      <c r="I35" s="13">
        <v>74</v>
      </c>
      <c r="J35" s="3">
        <f>Table1[[#This Row],[GF]]-Table1[[#This Row],[GA]]</f>
        <v>-14</v>
      </c>
      <c r="K35" s="37">
        <v>62567</v>
      </c>
      <c r="L35" s="11">
        <v>85</v>
      </c>
      <c r="M35" s="3">
        <v>8666</v>
      </c>
      <c r="N35" s="25">
        <v>76.8</v>
      </c>
      <c r="O35" s="3">
        <f>IF(Table1[[#This Row],[Age]]&lt;24.97,1,0)</f>
        <v>0</v>
      </c>
      <c r="P35" s="55">
        <v>487</v>
      </c>
      <c r="Q35" s="22">
        <v>27.35</v>
      </c>
      <c r="R35" s="65">
        <v>13.54</v>
      </c>
      <c r="S35" s="15">
        <f>Table1[[#This Row],[Points]]/Table1[[#This Row],[MP]]</f>
        <v>1.368421052631579</v>
      </c>
      <c r="T35" s="40" t="s">
        <v>24</v>
      </c>
      <c r="U35" s="25">
        <v>76.8</v>
      </c>
      <c r="AA35" s="39"/>
      <c r="AB35" s="39"/>
    </row>
    <row r="36" spans="1:28" x14ac:dyDescent="0.2">
      <c r="A36" s="20">
        <f t="shared" si="0"/>
        <v>35</v>
      </c>
      <c r="B36" s="5" t="s">
        <v>93</v>
      </c>
      <c r="C36" s="2">
        <v>40</v>
      </c>
      <c r="D36" s="3">
        <v>38</v>
      </c>
      <c r="E36" s="3">
        <v>10</v>
      </c>
      <c r="F36" s="3">
        <v>10</v>
      </c>
      <c r="G36" s="3">
        <v>18</v>
      </c>
      <c r="H36" s="3">
        <v>33</v>
      </c>
      <c r="I36" s="3">
        <v>47</v>
      </c>
      <c r="J36" s="3">
        <f>Table1[[#This Row],[GF]]-Table1[[#This Row],[GA]]</f>
        <v>-14</v>
      </c>
      <c r="K36" s="13">
        <v>17391</v>
      </c>
      <c r="L36" s="14">
        <v>15</v>
      </c>
      <c r="M36" s="3">
        <v>1146</v>
      </c>
      <c r="N36" s="25">
        <v>83.5</v>
      </c>
      <c r="O36" s="3">
        <f>IF(Table1[[#This Row],[Age]]&lt;24.97,1,0)</f>
        <v>0</v>
      </c>
      <c r="P36" s="35">
        <v>112</v>
      </c>
      <c r="Q36" s="22">
        <v>26.8</v>
      </c>
      <c r="R36" s="64">
        <v>3.21</v>
      </c>
      <c r="S36" s="15">
        <f>Table1[[#This Row],[Points]]/Table1[[#This Row],[MP]]</f>
        <v>1.0526315789473684</v>
      </c>
      <c r="T36" s="12" t="s">
        <v>27</v>
      </c>
      <c r="U36" s="25">
        <v>83.5</v>
      </c>
      <c r="AA36" s="39"/>
      <c r="AB36" s="39"/>
    </row>
    <row r="37" spans="1:28" x14ac:dyDescent="0.2">
      <c r="A37" s="20">
        <f t="shared" si="0"/>
        <v>36</v>
      </c>
      <c r="B37" s="5" t="s">
        <v>90</v>
      </c>
      <c r="C37" s="2">
        <v>42</v>
      </c>
      <c r="D37" s="11">
        <v>34</v>
      </c>
      <c r="E37" s="11">
        <v>11</v>
      </c>
      <c r="F37" s="11">
        <v>9</v>
      </c>
      <c r="G37" s="11">
        <v>14</v>
      </c>
      <c r="H37" s="11">
        <v>45</v>
      </c>
      <c r="I37" s="11">
        <v>58</v>
      </c>
      <c r="J37" s="13">
        <f>Table1[[#This Row],[GF]]-Table1[[#This Row],[GA]]</f>
        <v>-13</v>
      </c>
      <c r="K37" s="13">
        <v>34196</v>
      </c>
      <c r="L37" s="11">
        <v>30</v>
      </c>
      <c r="M37" s="37">
        <v>233</v>
      </c>
      <c r="N37" s="25">
        <v>77</v>
      </c>
      <c r="O37" s="14">
        <f>IF(Table1[[#This Row],[Age]]&lt;24.97,1,0)</f>
        <v>0</v>
      </c>
      <c r="P37" s="55">
        <v>180</v>
      </c>
      <c r="Q37" s="22">
        <v>26.8</v>
      </c>
      <c r="R37" s="65">
        <v>4.2</v>
      </c>
      <c r="S37" s="15">
        <f>Table1[[#This Row],[Points]]/Table1[[#This Row],[MP]]</f>
        <v>1.2352941176470589</v>
      </c>
      <c r="T37" s="40" t="s">
        <v>22</v>
      </c>
      <c r="U37" s="25">
        <v>77</v>
      </c>
      <c r="AA37" s="39"/>
      <c r="AB37" s="39"/>
    </row>
    <row r="38" spans="1:28" x14ac:dyDescent="0.2">
      <c r="A38" s="20">
        <f t="shared" si="0"/>
        <v>37</v>
      </c>
      <c r="B38" s="5" t="s">
        <v>91</v>
      </c>
      <c r="C38" s="2">
        <v>38</v>
      </c>
      <c r="D38" s="11">
        <v>38</v>
      </c>
      <c r="E38" s="11">
        <v>9</v>
      </c>
      <c r="F38" s="11">
        <v>11</v>
      </c>
      <c r="G38" s="13">
        <v>18</v>
      </c>
      <c r="H38" s="11">
        <v>38</v>
      </c>
      <c r="I38" s="13">
        <v>51</v>
      </c>
      <c r="J38" s="3">
        <f>Table1[[#This Row],[GF]]-Table1[[#This Row],[GA]]</f>
        <v>-13</v>
      </c>
      <c r="K38" s="13">
        <v>21996</v>
      </c>
      <c r="L38" s="14">
        <v>15</v>
      </c>
      <c r="M38" s="11">
        <v>257</v>
      </c>
      <c r="N38" s="25">
        <v>72.3</v>
      </c>
      <c r="O38" s="3">
        <f>IF(Table1[[#This Row],[Age]]&lt;24.97,1,0)</f>
        <v>0</v>
      </c>
      <c r="P38" s="55">
        <v>141</v>
      </c>
      <c r="Q38" s="22">
        <v>27.2</v>
      </c>
      <c r="R38" s="64">
        <v>2.81</v>
      </c>
      <c r="S38" s="15">
        <f>Table1[[#This Row],[Points]]/Table1[[#This Row],[MP]]</f>
        <v>1</v>
      </c>
      <c r="T38" s="40" t="s">
        <v>20</v>
      </c>
      <c r="U38" s="25">
        <v>72.3</v>
      </c>
      <c r="AA38" s="39"/>
      <c r="AB38" s="39"/>
    </row>
    <row r="39" spans="1:28" x14ac:dyDescent="0.2">
      <c r="A39" s="20">
        <f t="shared" si="0"/>
        <v>38</v>
      </c>
      <c r="B39" s="5" t="s">
        <v>77</v>
      </c>
      <c r="C39" s="2">
        <v>48</v>
      </c>
      <c r="D39" s="11">
        <v>38</v>
      </c>
      <c r="E39" s="11">
        <v>13</v>
      </c>
      <c r="F39" s="11">
        <v>9</v>
      </c>
      <c r="G39" s="11">
        <v>16</v>
      </c>
      <c r="H39" s="11">
        <v>54</v>
      </c>
      <c r="I39" s="13">
        <v>67</v>
      </c>
      <c r="J39" s="3">
        <f>Table1[[#This Row],[GF]]-Table1[[#This Row],[GA]]</f>
        <v>-13</v>
      </c>
      <c r="K39" s="37">
        <v>11103</v>
      </c>
      <c r="L39" s="11">
        <v>25</v>
      </c>
      <c r="M39" s="11">
        <v>300</v>
      </c>
      <c r="N39" s="25">
        <v>74.7</v>
      </c>
      <c r="O39" s="3">
        <f>IF(Table1[[#This Row],[Age]]&lt;24.97,1,0)</f>
        <v>0</v>
      </c>
      <c r="P39" s="11">
        <v>401</v>
      </c>
      <c r="Q39" s="22">
        <v>27.17</v>
      </c>
      <c r="R39" s="64">
        <v>9.57</v>
      </c>
      <c r="S39" s="15">
        <f>Table1[[#This Row],[Points]]/Table1[[#This Row],[MP]]</f>
        <v>1.263157894736842</v>
      </c>
      <c r="T39" s="40" t="s">
        <v>24</v>
      </c>
      <c r="U39" s="25">
        <v>74.7</v>
      </c>
      <c r="AA39" s="39"/>
      <c r="AB39" s="39"/>
    </row>
    <row r="40" spans="1:28" x14ac:dyDescent="0.2">
      <c r="A40" s="20">
        <f t="shared" si="0"/>
        <v>39</v>
      </c>
      <c r="B40" s="5" t="s">
        <v>88</v>
      </c>
      <c r="C40" s="2">
        <v>35</v>
      </c>
      <c r="D40" s="3">
        <v>34</v>
      </c>
      <c r="E40" s="3">
        <v>7</v>
      </c>
      <c r="F40" s="3">
        <v>14</v>
      </c>
      <c r="G40" s="3">
        <v>13</v>
      </c>
      <c r="H40" s="3">
        <v>39</v>
      </c>
      <c r="I40" s="3">
        <v>51</v>
      </c>
      <c r="J40" s="13">
        <f>Table1[[#This Row],[GF]]-Table1[[#This Row],[GA]]</f>
        <v>-12</v>
      </c>
      <c r="K40" s="3">
        <v>30690</v>
      </c>
      <c r="L40" s="3">
        <v>20</v>
      </c>
      <c r="M40" s="13">
        <v>220</v>
      </c>
      <c r="N40" s="25">
        <v>72.599999999999994</v>
      </c>
      <c r="O40" s="14">
        <f>IF(Table1[[#This Row],[Age]]&lt;24.97,1,0)</f>
        <v>0</v>
      </c>
      <c r="P40" s="55">
        <v>142</v>
      </c>
      <c r="Q40" s="22">
        <v>26.9</v>
      </c>
      <c r="R40" s="64">
        <v>6.26</v>
      </c>
      <c r="S40" s="15">
        <f>Table1[[#This Row],[Points]]/Table1[[#This Row],[MP]]</f>
        <v>1.0294117647058822</v>
      </c>
      <c r="T40" s="40" t="s">
        <v>22</v>
      </c>
      <c r="U40" s="25">
        <v>72.599999999999994</v>
      </c>
      <c r="AA40" s="39"/>
      <c r="AB40" s="39"/>
    </row>
    <row r="41" spans="1:28" x14ac:dyDescent="0.2">
      <c r="A41" s="20">
        <f t="shared" si="0"/>
        <v>40</v>
      </c>
      <c r="B41" s="5" t="s">
        <v>89</v>
      </c>
      <c r="C41" s="2">
        <v>39</v>
      </c>
      <c r="D41" s="3">
        <v>34</v>
      </c>
      <c r="E41" s="3">
        <v>10</v>
      </c>
      <c r="F41" s="3">
        <v>9</v>
      </c>
      <c r="G41" s="3">
        <v>15</v>
      </c>
      <c r="H41" s="3">
        <v>38</v>
      </c>
      <c r="I41" s="3">
        <v>50</v>
      </c>
      <c r="J41" s="3">
        <f>Table1[[#This Row],[GF]]-Table1[[#This Row],[GA]]</f>
        <v>-12</v>
      </c>
      <c r="K41" s="13">
        <v>25334</v>
      </c>
      <c r="L41" s="14">
        <v>20</v>
      </c>
      <c r="M41" s="3">
        <v>274</v>
      </c>
      <c r="N41" s="25">
        <v>80</v>
      </c>
      <c r="O41" s="3">
        <f>IF(Table1[[#This Row],[Age]]&lt;24.97,1,0)</f>
        <v>0</v>
      </c>
      <c r="P41" s="35">
        <v>157</v>
      </c>
      <c r="Q41" s="22">
        <v>26.5</v>
      </c>
      <c r="R41" s="65">
        <v>2.93</v>
      </c>
      <c r="S41" s="15">
        <f>Table1[[#This Row],[Points]]/Table1[[#This Row],[MP]]</f>
        <v>1.1470588235294117</v>
      </c>
      <c r="T41" s="12" t="s">
        <v>30</v>
      </c>
      <c r="U41" s="25">
        <v>80</v>
      </c>
      <c r="AA41" s="39"/>
      <c r="AB41" s="39"/>
    </row>
    <row r="42" spans="1:28" x14ac:dyDescent="0.2">
      <c r="A42" s="20">
        <f t="shared" si="0"/>
        <v>41</v>
      </c>
      <c r="B42" s="5" t="s">
        <v>86</v>
      </c>
      <c r="C42" s="2">
        <v>45</v>
      </c>
      <c r="D42" s="11">
        <v>38</v>
      </c>
      <c r="E42" s="11">
        <v>11</v>
      </c>
      <c r="F42" s="11">
        <v>12</v>
      </c>
      <c r="G42" s="13">
        <v>15</v>
      </c>
      <c r="H42" s="11">
        <v>39</v>
      </c>
      <c r="I42" s="13">
        <v>51</v>
      </c>
      <c r="J42" s="3">
        <f>Table1[[#This Row],[GF]]-Table1[[#This Row],[GA]]</f>
        <v>-12</v>
      </c>
      <c r="K42" s="13">
        <v>12172</v>
      </c>
      <c r="L42" s="14">
        <v>25</v>
      </c>
      <c r="M42" s="11">
        <v>122</v>
      </c>
      <c r="N42" s="25">
        <v>84.2</v>
      </c>
      <c r="O42" s="3">
        <f>IF(Table1[[#This Row],[Age]]&lt;24.97,1,0)</f>
        <v>0</v>
      </c>
      <c r="P42" s="55">
        <v>143</v>
      </c>
      <c r="Q42" s="22">
        <v>29.1</v>
      </c>
      <c r="R42" s="65">
        <v>3.68</v>
      </c>
      <c r="S42" s="15">
        <f>Table1[[#This Row],[Points]]/Table1[[#This Row],[MP]]</f>
        <v>1.1842105263157894</v>
      </c>
      <c r="T42" s="40" t="s">
        <v>20</v>
      </c>
      <c r="U42" s="25">
        <v>84.2</v>
      </c>
      <c r="AA42" s="39"/>
      <c r="AB42" s="39"/>
    </row>
    <row r="43" spans="1:28" x14ac:dyDescent="0.2">
      <c r="A43" s="20">
        <f t="shared" si="0"/>
        <v>42</v>
      </c>
      <c r="B43" s="5" t="s">
        <v>87</v>
      </c>
      <c r="C43" s="2">
        <v>43</v>
      </c>
      <c r="D43" s="3">
        <v>38</v>
      </c>
      <c r="E43" s="3">
        <v>10</v>
      </c>
      <c r="F43" s="3">
        <v>13</v>
      </c>
      <c r="G43" s="3">
        <v>15</v>
      </c>
      <c r="H43" s="3">
        <v>42</v>
      </c>
      <c r="I43" s="3">
        <v>54</v>
      </c>
      <c r="J43" s="13">
        <f>Table1[[#This Row],[GF]]-Table1[[#This Row],[GA]]</f>
        <v>-12</v>
      </c>
      <c r="K43" s="13">
        <v>11456</v>
      </c>
      <c r="L43" s="11">
        <v>20</v>
      </c>
      <c r="M43" s="3">
        <v>183</v>
      </c>
      <c r="N43" s="25">
        <v>70.5</v>
      </c>
      <c r="O43" s="3">
        <f>IF(Table1[[#This Row],[Age]]&lt;24.97,1,0)</f>
        <v>0</v>
      </c>
      <c r="P43" s="3">
        <v>133</v>
      </c>
      <c r="Q43" s="22">
        <v>27.6</v>
      </c>
      <c r="R43" s="64">
        <v>2.5099999999999998</v>
      </c>
      <c r="S43" s="15">
        <f>Table1[[#This Row],[Points]]/Table1[[#This Row],[MP]]</f>
        <v>1.131578947368421</v>
      </c>
      <c r="T43" s="12" t="s">
        <v>27</v>
      </c>
      <c r="U43" s="25">
        <v>70.5</v>
      </c>
      <c r="AA43" s="39"/>
      <c r="AB43" s="39"/>
    </row>
    <row r="44" spans="1:28" x14ac:dyDescent="0.2">
      <c r="A44" s="20">
        <f t="shared" si="0"/>
        <v>43</v>
      </c>
      <c r="B44" s="5" t="s">
        <v>82</v>
      </c>
      <c r="C44" s="2">
        <v>34</v>
      </c>
      <c r="D44" s="3">
        <v>34</v>
      </c>
      <c r="E44" s="3">
        <v>7</v>
      </c>
      <c r="F44" s="3">
        <v>13</v>
      </c>
      <c r="G44" s="3">
        <v>14</v>
      </c>
      <c r="H44" s="3">
        <v>56</v>
      </c>
      <c r="I44" s="3">
        <v>67</v>
      </c>
      <c r="J44" s="3">
        <f>Table1[[#This Row],[GF]]-Table1[[#This Row],[GA]]</f>
        <v>-11</v>
      </c>
      <c r="K44" s="13">
        <v>51371</v>
      </c>
      <c r="L44" s="11">
        <v>25</v>
      </c>
      <c r="M44" s="13">
        <v>270</v>
      </c>
      <c r="N44" s="25">
        <v>79.900000000000006</v>
      </c>
      <c r="O44" s="14">
        <f>IF(Table1[[#This Row],[Age]]&lt;24.97,1,0)</f>
        <v>0</v>
      </c>
      <c r="P44" s="35">
        <v>165</v>
      </c>
      <c r="Q44" s="22">
        <v>25.3</v>
      </c>
      <c r="R44" s="65">
        <v>3.71</v>
      </c>
      <c r="S44" s="15">
        <f>Table1[[#This Row],[Points]]/Table1[[#This Row],[MP]]</f>
        <v>1</v>
      </c>
      <c r="T44" s="12" t="s">
        <v>22</v>
      </c>
      <c r="U44" s="25">
        <v>79.900000000000006</v>
      </c>
      <c r="AA44" s="39"/>
      <c r="AB44" s="39"/>
    </row>
    <row r="45" spans="1:28" x14ac:dyDescent="0.2">
      <c r="A45" s="20">
        <f t="shared" si="0"/>
        <v>44</v>
      </c>
      <c r="B45" s="5" t="s">
        <v>83</v>
      </c>
      <c r="C45" s="2">
        <v>41</v>
      </c>
      <c r="D45" s="3">
        <v>38</v>
      </c>
      <c r="E45" s="3">
        <v>10</v>
      </c>
      <c r="F45" s="3">
        <v>11</v>
      </c>
      <c r="G45" s="3">
        <v>17</v>
      </c>
      <c r="H45" s="11">
        <v>46</v>
      </c>
      <c r="I45" s="11">
        <v>57</v>
      </c>
      <c r="J45" s="3">
        <f>Table1[[#This Row],[GF]]-Table1[[#This Row],[GA]]</f>
        <v>-11</v>
      </c>
      <c r="K45" s="13">
        <v>34894</v>
      </c>
      <c r="L45" s="14">
        <v>30</v>
      </c>
      <c r="M45" s="53">
        <v>294</v>
      </c>
      <c r="N45" s="25">
        <v>78.099999999999994</v>
      </c>
      <c r="O45" s="35">
        <f>IF(Table1[[#This Row],[Age]]&lt;24.97,1,0)</f>
        <v>0</v>
      </c>
      <c r="P45" s="35">
        <v>149</v>
      </c>
      <c r="Q45" s="21">
        <v>25.3</v>
      </c>
      <c r="R45" s="65">
        <v>4.67</v>
      </c>
      <c r="S45" s="15">
        <f>Table1[[#This Row],[Points]]/Table1[[#This Row],[MP]]</f>
        <v>1.0789473684210527</v>
      </c>
      <c r="T45" s="12" t="s">
        <v>27</v>
      </c>
      <c r="U45" s="25">
        <v>78.099999999999994</v>
      </c>
      <c r="AA45" s="39"/>
      <c r="AB45" s="39"/>
    </row>
    <row r="46" spans="1:28" x14ac:dyDescent="0.2">
      <c r="A46" s="20">
        <f t="shared" si="0"/>
        <v>45</v>
      </c>
      <c r="B46" s="5" t="s">
        <v>85</v>
      </c>
      <c r="C46" s="2">
        <v>40</v>
      </c>
      <c r="D46" s="11">
        <v>38</v>
      </c>
      <c r="E46" s="11">
        <v>8</v>
      </c>
      <c r="F46" s="11">
        <v>16</v>
      </c>
      <c r="G46" s="11">
        <v>14</v>
      </c>
      <c r="H46" s="3">
        <v>33</v>
      </c>
      <c r="I46" s="3">
        <v>44</v>
      </c>
      <c r="J46" s="13">
        <f>Table1[[#This Row],[GF]]-Table1[[#This Row],[GA]]</f>
        <v>-11</v>
      </c>
      <c r="K46" s="13">
        <v>32420</v>
      </c>
      <c r="L46" s="11">
        <v>20</v>
      </c>
      <c r="M46" s="53">
        <v>940</v>
      </c>
      <c r="N46" s="25">
        <v>73.400000000000006</v>
      </c>
      <c r="O46" s="59">
        <f>IF(Table1[[#This Row],[Age]]&lt;24.97,1,0)</f>
        <v>0</v>
      </c>
      <c r="P46" s="35">
        <v>87</v>
      </c>
      <c r="Q46" s="22">
        <v>28.1</v>
      </c>
      <c r="R46" s="65">
        <v>3.83</v>
      </c>
      <c r="S46" s="15">
        <f>Table1[[#This Row],[Points]]/Table1[[#This Row],[MP]]</f>
        <v>1.0526315789473684</v>
      </c>
      <c r="T46" s="12" t="s">
        <v>27</v>
      </c>
      <c r="U46" s="25">
        <v>73.400000000000006</v>
      </c>
      <c r="AA46" s="39"/>
      <c r="AB46" s="39"/>
    </row>
    <row r="47" spans="1:28" x14ac:dyDescent="0.2">
      <c r="A47" s="20">
        <f t="shared" si="0"/>
        <v>46</v>
      </c>
      <c r="B47" s="5" t="s">
        <v>81</v>
      </c>
      <c r="C47" s="2">
        <v>45</v>
      </c>
      <c r="D47" s="3">
        <v>38</v>
      </c>
      <c r="E47" s="3">
        <v>12</v>
      </c>
      <c r="F47" s="3">
        <v>9</v>
      </c>
      <c r="G47" s="3">
        <v>17</v>
      </c>
      <c r="H47" s="3">
        <v>45</v>
      </c>
      <c r="I47" s="3">
        <v>56</v>
      </c>
      <c r="J47" s="3">
        <f>Table1[[#This Row],[GF]]-Table1[[#This Row],[GA]]</f>
        <v>-11</v>
      </c>
      <c r="K47" s="13">
        <v>18016</v>
      </c>
      <c r="L47" s="11">
        <v>25</v>
      </c>
      <c r="M47" s="35">
        <v>203</v>
      </c>
      <c r="N47" s="25">
        <v>74.3</v>
      </c>
      <c r="O47" s="35">
        <f>IF(Table1[[#This Row],[Age]]&lt;24.97,1,0)</f>
        <v>0</v>
      </c>
      <c r="P47" s="35">
        <v>105</v>
      </c>
      <c r="Q47" s="21">
        <v>27.3</v>
      </c>
      <c r="R47" s="64">
        <v>3.33</v>
      </c>
      <c r="S47" s="15">
        <f>Table1[[#This Row],[Points]]/Table1[[#This Row],[MP]]</f>
        <v>1.1842105263157894</v>
      </c>
      <c r="T47" s="12" t="s">
        <v>27</v>
      </c>
      <c r="U47" s="25">
        <v>74.3</v>
      </c>
      <c r="AA47" s="39"/>
      <c r="AB47" s="39"/>
    </row>
    <row r="48" spans="1:28" x14ac:dyDescent="0.2">
      <c r="A48" s="20">
        <f t="shared" si="0"/>
        <v>47</v>
      </c>
      <c r="B48" s="5" t="s">
        <v>94</v>
      </c>
      <c r="C48" s="2">
        <v>40</v>
      </c>
      <c r="D48" s="3">
        <v>38</v>
      </c>
      <c r="E48" s="3">
        <v>13</v>
      </c>
      <c r="F48" s="3">
        <v>9</v>
      </c>
      <c r="G48" s="3">
        <v>16</v>
      </c>
      <c r="H48" s="3">
        <v>40</v>
      </c>
      <c r="I48" s="3">
        <v>51</v>
      </c>
      <c r="J48" s="3">
        <f>Table1[[#This Row],[GF]]-Table1[[#This Row],[GA]]</f>
        <v>-11</v>
      </c>
      <c r="K48" s="37">
        <v>39000</v>
      </c>
      <c r="L48" s="14">
        <v>20</v>
      </c>
      <c r="M48" s="38">
        <v>496</v>
      </c>
      <c r="N48" s="25">
        <v>73.2</v>
      </c>
      <c r="O48" s="35">
        <f>IF(Table1[[#This Row],[Age]]&lt;24.97,1,0)</f>
        <v>0</v>
      </c>
      <c r="P48" s="3">
        <v>391</v>
      </c>
      <c r="Q48" s="22">
        <v>27</v>
      </c>
      <c r="R48" s="64">
        <v>11.52</v>
      </c>
      <c r="S48" s="15">
        <f>Table1[[#This Row],[Points]]/Table1[[#This Row],[MP]]</f>
        <v>1.0526315789473684</v>
      </c>
      <c r="T48" s="40" t="s">
        <v>24</v>
      </c>
      <c r="U48" s="25">
        <v>73.2</v>
      </c>
      <c r="AA48" s="39"/>
      <c r="AB48" s="39"/>
    </row>
    <row r="49" spans="1:28" x14ac:dyDescent="0.2">
      <c r="A49" s="20">
        <f t="shared" si="0"/>
        <v>48</v>
      </c>
      <c r="B49" s="5" t="s">
        <v>79</v>
      </c>
      <c r="C49" s="2">
        <v>46</v>
      </c>
      <c r="D49" s="3">
        <v>38</v>
      </c>
      <c r="E49" s="3">
        <v>12</v>
      </c>
      <c r="F49" s="3">
        <v>10</v>
      </c>
      <c r="G49" s="3">
        <v>16</v>
      </c>
      <c r="H49" s="3">
        <v>36</v>
      </c>
      <c r="I49" s="3">
        <v>46</v>
      </c>
      <c r="J49" s="13">
        <f>Table1[[#This Row],[GF]]-Table1[[#This Row],[GA]]</f>
        <v>-10</v>
      </c>
      <c r="K49" s="13">
        <v>46112</v>
      </c>
      <c r="L49" s="14">
        <v>15</v>
      </c>
      <c r="M49" s="60">
        <v>336</v>
      </c>
      <c r="N49" s="25">
        <v>71.5</v>
      </c>
      <c r="O49" s="35">
        <f>IF(Table1[[#This Row],[Age]]&lt;24.97,1,0)</f>
        <v>0</v>
      </c>
      <c r="P49" s="35">
        <v>123</v>
      </c>
      <c r="Q49" s="22">
        <v>27</v>
      </c>
      <c r="R49" s="65">
        <v>3.29</v>
      </c>
      <c r="S49" s="15">
        <f>Table1[[#This Row],[Points]]/Table1[[#This Row],[MP]]</f>
        <v>1.2105263157894737</v>
      </c>
      <c r="T49" s="12" t="s">
        <v>27</v>
      </c>
      <c r="U49" s="25">
        <v>71.5</v>
      </c>
      <c r="AA49" s="39"/>
      <c r="AB49" s="39"/>
    </row>
    <row r="50" spans="1:28" x14ac:dyDescent="0.2">
      <c r="A50" s="20">
        <f t="shared" si="0"/>
        <v>49</v>
      </c>
      <c r="B50" s="5" t="s">
        <v>78</v>
      </c>
      <c r="C50" s="2">
        <v>39</v>
      </c>
      <c r="D50" s="11">
        <v>34</v>
      </c>
      <c r="E50" s="11">
        <v>10</v>
      </c>
      <c r="F50" s="11">
        <v>9</v>
      </c>
      <c r="G50" s="11">
        <v>15</v>
      </c>
      <c r="H50" s="11">
        <v>50</v>
      </c>
      <c r="I50" s="3">
        <v>60</v>
      </c>
      <c r="J50" s="3">
        <f>Table1[[#This Row],[GF]]-Table1[[#This Row],[GA]]</f>
        <v>-10</v>
      </c>
      <c r="K50" s="3">
        <v>29712</v>
      </c>
      <c r="L50" s="3">
        <v>20</v>
      </c>
      <c r="M50" s="35">
        <v>50</v>
      </c>
      <c r="N50" s="25">
        <v>73.900000000000006</v>
      </c>
      <c r="O50" s="35">
        <f>IF(Table1[[#This Row],[Age]]&lt;24.97,1,0)</f>
        <v>0</v>
      </c>
      <c r="P50" s="35">
        <v>140</v>
      </c>
      <c r="Q50" s="22">
        <v>26.8</v>
      </c>
      <c r="R50" s="65">
        <v>5.3</v>
      </c>
      <c r="S50" s="15">
        <f>Table1[[#This Row],[Points]]/Table1[[#This Row],[MP]]</f>
        <v>1.1470588235294117</v>
      </c>
      <c r="T50" s="12" t="s">
        <v>22</v>
      </c>
      <c r="U50" s="25">
        <v>73.900000000000006</v>
      </c>
      <c r="AA50" s="39"/>
      <c r="AB50" s="39"/>
    </row>
    <row r="51" spans="1:28" x14ac:dyDescent="0.2">
      <c r="A51" s="20">
        <f t="shared" si="0"/>
        <v>50</v>
      </c>
      <c r="B51" s="5" t="s">
        <v>96</v>
      </c>
      <c r="C51" s="2">
        <v>39</v>
      </c>
      <c r="D51" s="11">
        <v>38</v>
      </c>
      <c r="E51" s="11">
        <v>10</v>
      </c>
      <c r="F51" s="11">
        <v>9</v>
      </c>
      <c r="G51" s="11">
        <v>19</v>
      </c>
      <c r="H51" s="11">
        <v>56</v>
      </c>
      <c r="I51" s="13">
        <v>65</v>
      </c>
      <c r="J51" s="3">
        <f>Table1[[#This Row],[GF]]-Table1[[#This Row],[GA]]</f>
        <v>-9</v>
      </c>
      <c r="K51" s="37">
        <v>17082</v>
      </c>
      <c r="L51" s="11">
        <v>30</v>
      </c>
      <c r="M51" s="55">
        <v>8666</v>
      </c>
      <c r="N51" s="25">
        <v>74.599999999999994</v>
      </c>
      <c r="O51" s="35">
        <f>IF(Table1[[#This Row],[Age]]&lt;24.97,1,0)</f>
        <v>0</v>
      </c>
      <c r="P51" s="55">
        <v>428</v>
      </c>
      <c r="Q51" s="22">
        <v>26.21</v>
      </c>
      <c r="R51" s="64">
        <v>10.199999999999999</v>
      </c>
      <c r="S51" s="15">
        <f>Table1[[#This Row],[Points]]/Table1[[#This Row],[MP]]</f>
        <v>1.0263157894736843</v>
      </c>
      <c r="T51" s="40" t="s">
        <v>24</v>
      </c>
      <c r="U51" s="25">
        <v>74.599999999999994</v>
      </c>
      <c r="AA51" s="39"/>
      <c r="AB51" s="39"/>
    </row>
    <row r="52" spans="1:28" x14ac:dyDescent="0.2">
      <c r="A52" s="20">
        <f t="shared" si="0"/>
        <v>51</v>
      </c>
      <c r="B52" s="5" t="s">
        <v>76</v>
      </c>
      <c r="C52" s="2">
        <v>48</v>
      </c>
      <c r="D52" s="3">
        <v>38</v>
      </c>
      <c r="E52" s="3">
        <v>12</v>
      </c>
      <c r="F52" s="3">
        <v>12</v>
      </c>
      <c r="G52" s="3">
        <v>14</v>
      </c>
      <c r="H52" s="3">
        <v>55</v>
      </c>
      <c r="I52" s="12">
        <v>62</v>
      </c>
      <c r="J52" s="13">
        <f>Table1[[#This Row],[GF]]-Table1[[#This Row],[GA]]</f>
        <v>-7</v>
      </c>
      <c r="K52" s="38">
        <v>32638</v>
      </c>
      <c r="L52" s="3">
        <v>75</v>
      </c>
      <c r="M52" s="3">
        <v>278</v>
      </c>
      <c r="N52" s="25">
        <v>87.1</v>
      </c>
      <c r="O52" s="35">
        <f>IF(Table1[[#This Row],[Age]]&lt;24.97,1,0)</f>
        <v>0</v>
      </c>
      <c r="P52" s="3">
        <v>524</v>
      </c>
      <c r="Q52" s="21">
        <v>27</v>
      </c>
      <c r="R52" s="64">
        <v>10.7</v>
      </c>
      <c r="S52" s="15">
        <f>Table1[[#This Row],[Points]]/Table1[[#This Row],[MP]]</f>
        <v>1.263157894736842</v>
      </c>
      <c r="T52" s="42" t="s">
        <v>24</v>
      </c>
      <c r="U52" s="25">
        <v>87.1</v>
      </c>
      <c r="AA52" s="39"/>
      <c r="AB52" s="39"/>
    </row>
    <row r="53" spans="1:28" x14ac:dyDescent="0.2">
      <c r="A53" s="20">
        <f t="shared" si="0"/>
        <v>52</v>
      </c>
      <c r="B53" s="5" t="s">
        <v>73</v>
      </c>
      <c r="C53" s="2">
        <v>42</v>
      </c>
      <c r="D53" s="3">
        <v>34</v>
      </c>
      <c r="E53" s="3">
        <v>11</v>
      </c>
      <c r="F53" s="11">
        <v>9</v>
      </c>
      <c r="G53" s="11">
        <v>14</v>
      </c>
      <c r="H53" s="11">
        <v>48</v>
      </c>
      <c r="I53" s="6">
        <v>54</v>
      </c>
      <c r="J53" s="3">
        <f>Table1[[#This Row],[GF]]-Table1[[#This Row],[GA]]</f>
        <v>-6</v>
      </c>
      <c r="K53" s="3">
        <v>41721</v>
      </c>
      <c r="L53" s="3">
        <v>25</v>
      </c>
      <c r="M53" s="13">
        <v>577</v>
      </c>
      <c r="N53" s="25">
        <v>78.099999999999994</v>
      </c>
      <c r="O53" s="54">
        <f>IF(Table1[[#This Row],[Age]]&lt;24.97,1,0)</f>
        <v>0</v>
      </c>
      <c r="P53" s="3">
        <v>134</v>
      </c>
      <c r="Q53" s="22">
        <v>25.5</v>
      </c>
      <c r="R53" s="65">
        <v>3.86</v>
      </c>
      <c r="S53" s="15">
        <f>Table1[[#This Row],[Points]]/Table1[[#This Row],[MP]]</f>
        <v>1.2352941176470589</v>
      </c>
      <c r="T53" s="42" t="s">
        <v>22</v>
      </c>
      <c r="U53" s="25">
        <v>78.099999999999994</v>
      </c>
      <c r="AA53" s="39"/>
      <c r="AB53" s="39"/>
    </row>
    <row r="54" spans="1:28" x14ac:dyDescent="0.2">
      <c r="A54" s="20">
        <f t="shared" si="0"/>
        <v>53</v>
      </c>
      <c r="B54" s="5" t="s">
        <v>74</v>
      </c>
      <c r="C54" s="2">
        <v>41</v>
      </c>
      <c r="D54" s="12">
        <v>38</v>
      </c>
      <c r="E54" s="12">
        <v>10</v>
      </c>
      <c r="F54" s="12">
        <v>11</v>
      </c>
      <c r="G54" s="12">
        <v>17</v>
      </c>
      <c r="H54" s="12">
        <v>48</v>
      </c>
      <c r="I54" s="12">
        <v>54</v>
      </c>
      <c r="J54" s="3">
        <f>Table1[[#This Row],[GF]]-Table1[[#This Row],[GA]]</f>
        <v>-6</v>
      </c>
      <c r="K54" s="3">
        <v>25041</v>
      </c>
      <c r="L54" s="3">
        <v>80</v>
      </c>
      <c r="M54" s="11">
        <v>700</v>
      </c>
      <c r="N54" s="25">
        <v>78.599999999999994</v>
      </c>
      <c r="O54" s="35">
        <f>IF(Table1[[#This Row],[Age]]&lt;24.97,1,0)</f>
        <v>0</v>
      </c>
      <c r="P54" s="11">
        <v>228</v>
      </c>
      <c r="Q54" s="21">
        <v>25</v>
      </c>
      <c r="R54" s="64">
        <v>3.02</v>
      </c>
      <c r="S54" s="15">
        <f>Table1[[#This Row],[Points]]/Table1[[#This Row],[MP]]</f>
        <v>1.0789473684210527</v>
      </c>
      <c r="T54" s="42" t="s">
        <v>27</v>
      </c>
      <c r="U54" s="25">
        <v>78.599999999999994</v>
      </c>
      <c r="AA54" s="39"/>
      <c r="AB54" s="39"/>
    </row>
    <row r="55" spans="1:28" x14ac:dyDescent="0.2">
      <c r="A55" s="20">
        <f t="shared" si="0"/>
        <v>54</v>
      </c>
      <c r="B55" s="5" t="s">
        <v>84</v>
      </c>
      <c r="C55" s="2">
        <v>47</v>
      </c>
      <c r="D55" s="6">
        <v>38</v>
      </c>
      <c r="E55" s="6">
        <v>13</v>
      </c>
      <c r="F55" s="6">
        <v>8</v>
      </c>
      <c r="G55" s="6">
        <v>17</v>
      </c>
      <c r="H55" s="6">
        <v>55</v>
      </c>
      <c r="I55" s="7">
        <v>61</v>
      </c>
      <c r="J55" s="13">
        <f>Table1[[#This Row],[GF]]-Table1[[#This Row],[GA]]</f>
        <v>-6</v>
      </c>
      <c r="K55" s="37">
        <v>24302</v>
      </c>
      <c r="L55" s="14">
        <v>45</v>
      </c>
      <c r="M55" s="11">
        <v>8666</v>
      </c>
      <c r="N55" s="25">
        <v>80.599999999999994</v>
      </c>
      <c r="O55" s="35">
        <f>IF(Table1[[#This Row],[Age]]&lt;24.97,1,0)</f>
        <v>0</v>
      </c>
      <c r="P55" s="11">
        <v>384</v>
      </c>
      <c r="Q55" s="22">
        <v>26.6</v>
      </c>
      <c r="R55" s="64">
        <v>10.98</v>
      </c>
      <c r="S55" s="15">
        <f>Table1[[#This Row],[Points]]/Table1[[#This Row],[MP]]</f>
        <v>1.236842105263158</v>
      </c>
      <c r="T55" s="42" t="s">
        <v>24</v>
      </c>
      <c r="U55" s="25">
        <v>80.599999999999994</v>
      </c>
      <c r="AA55" s="39"/>
      <c r="AB55" s="39"/>
    </row>
    <row r="56" spans="1:28" x14ac:dyDescent="0.2">
      <c r="A56" s="20">
        <f t="shared" si="0"/>
        <v>55</v>
      </c>
      <c r="B56" s="5" t="s">
        <v>71</v>
      </c>
      <c r="C56" s="2">
        <v>49</v>
      </c>
      <c r="D56" s="12">
        <v>38</v>
      </c>
      <c r="E56" s="12">
        <v>13</v>
      </c>
      <c r="F56" s="12">
        <v>10</v>
      </c>
      <c r="G56" s="12">
        <v>15</v>
      </c>
      <c r="H56" s="12">
        <v>40</v>
      </c>
      <c r="I56" s="12">
        <v>45</v>
      </c>
      <c r="J56" s="3">
        <f>Table1[[#This Row],[GF]]-Table1[[#This Row],[GA]]</f>
        <v>-5</v>
      </c>
      <c r="K56" s="3">
        <v>51259</v>
      </c>
      <c r="L56" s="3">
        <v>40</v>
      </c>
      <c r="M56" s="13">
        <v>788</v>
      </c>
      <c r="N56" s="25">
        <v>75.3</v>
      </c>
      <c r="O56" s="35">
        <f>IF(Table1[[#This Row],[Age]]&lt;24.97,1,0)</f>
        <v>0</v>
      </c>
      <c r="P56" s="3">
        <v>244</v>
      </c>
      <c r="Q56" s="21">
        <v>25.1</v>
      </c>
      <c r="R56" s="65">
        <v>6.8</v>
      </c>
      <c r="S56" s="15">
        <f>Table1[[#This Row],[Points]]/Table1[[#This Row],[MP]]</f>
        <v>1.2894736842105263</v>
      </c>
      <c r="T56" s="42" t="s">
        <v>27</v>
      </c>
      <c r="U56" s="25">
        <v>75.3</v>
      </c>
      <c r="AA56" s="39"/>
      <c r="AB56" s="39"/>
    </row>
    <row r="57" spans="1:28" x14ac:dyDescent="0.2">
      <c r="A57" s="20">
        <f t="shared" si="0"/>
        <v>56</v>
      </c>
      <c r="B57" s="5" t="s">
        <v>69</v>
      </c>
      <c r="C57" s="2">
        <v>47</v>
      </c>
      <c r="D57" s="12">
        <v>34</v>
      </c>
      <c r="E57" s="12">
        <v>13</v>
      </c>
      <c r="F57" s="12">
        <v>8</v>
      </c>
      <c r="G57" s="12">
        <v>13</v>
      </c>
      <c r="H57" s="12">
        <v>42</v>
      </c>
      <c r="I57" s="12">
        <v>47</v>
      </c>
      <c r="J57" s="3">
        <f>Table1[[#This Row],[GF]]-Table1[[#This Row],[GA]]</f>
        <v>-5</v>
      </c>
      <c r="K57" s="13">
        <v>15716</v>
      </c>
      <c r="L57" s="14">
        <v>25</v>
      </c>
      <c r="M57" s="3">
        <v>178</v>
      </c>
      <c r="N57" s="25">
        <v>79.400000000000006</v>
      </c>
      <c r="O57" s="35">
        <f>IF(Table1[[#This Row],[Age]]&lt;24.97,1,0)</f>
        <v>0</v>
      </c>
      <c r="P57" s="3">
        <v>134</v>
      </c>
      <c r="Q57" s="22">
        <v>25.5</v>
      </c>
      <c r="R57" s="65">
        <v>10.43</v>
      </c>
      <c r="S57" s="15">
        <f>Table1[[#This Row],[Points]]/Table1[[#This Row],[MP]]</f>
        <v>1.3823529411764706</v>
      </c>
      <c r="T57" s="42" t="s">
        <v>30</v>
      </c>
      <c r="U57" s="25">
        <v>79.400000000000006</v>
      </c>
      <c r="AA57" s="39"/>
      <c r="AB57" s="39"/>
    </row>
    <row r="58" spans="1:28" x14ac:dyDescent="0.2">
      <c r="A58" s="20">
        <f t="shared" si="0"/>
        <v>57</v>
      </c>
      <c r="B58" s="5" t="s">
        <v>67</v>
      </c>
      <c r="C58" s="2">
        <v>43</v>
      </c>
      <c r="D58" s="12">
        <v>34</v>
      </c>
      <c r="E58" s="12">
        <v>11</v>
      </c>
      <c r="F58" s="12">
        <v>10</v>
      </c>
      <c r="G58" s="12">
        <v>13</v>
      </c>
      <c r="H58" s="12">
        <v>42</v>
      </c>
      <c r="I58" s="12">
        <v>46</v>
      </c>
      <c r="J58" s="3">
        <f>Table1[[#This Row],[GF]]-Table1[[#This Row],[GA]]</f>
        <v>-4</v>
      </c>
      <c r="K58" s="3">
        <v>25806</v>
      </c>
      <c r="L58" s="14">
        <v>25</v>
      </c>
      <c r="M58" s="3">
        <v>1071</v>
      </c>
      <c r="N58" s="25">
        <v>79.8</v>
      </c>
      <c r="O58" s="35">
        <f>IF(Table1[[#This Row],[Age]]&lt;24.97,1,0)</f>
        <v>0</v>
      </c>
      <c r="P58" s="3">
        <v>145</v>
      </c>
      <c r="Q58" s="21">
        <v>26.8</v>
      </c>
      <c r="R58" s="65">
        <v>3.45</v>
      </c>
      <c r="S58" s="15">
        <f>Table1[[#This Row],[Points]]/Table1[[#This Row],[MP]]</f>
        <v>1.2647058823529411</v>
      </c>
      <c r="T58" s="42" t="s">
        <v>30</v>
      </c>
      <c r="U58" s="25">
        <v>79.8</v>
      </c>
      <c r="AA58" s="39"/>
      <c r="AB58" s="39"/>
    </row>
    <row r="59" spans="1:28" x14ac:dyDescent="0.2">
      <c r="A59" s="20">
        <f t="shared" si="0"/>
        <v>58</v>
      </c>
      <c r="B59" s="5" t="s">
        <v>64</v>
      </c>
      <c r="C59" s="2">
        <v>53</v>
      </c>
      <c r="D59" s="12">
        <v>38</v>
      </c>
      <c r="E59" s="12">
        <v>13</v>
      </c>
      <c r="F59" s="6">
        <v>14</v>
      </c>
      <c r="G59" s="7">
        <v>11</v>
      </c>
      <c r="H59" s="12">
        <v>36</v>
      </c>
      <c r="I59" s="12">
        <v>36</v>
      </c>
      <c r="J59" s="3">
        <f>Table1[[#This Row],[GF]]-Table1[[#This Row],[GA]]</f>
        <v>0</v>
      </c>
      <c r="K59" s="13">
        <v>45622</v>
      </c>
      <c r="L59" s="14">
        <v>30</v>
      </c>
      <c r="M59" s="3">
        <v>853</v>
      </c>
      <c r="N59" s="25">
        <v>80</v>
      </c>
      <c r="O59" s="35">
        <f>IF(Table1[[#This Row],[Age]]&lt;24.97,1,0)</f>
        <v>0</v>
      </c>
      <c r="P59" s="3">
        <v>233</v>
      </c>
      <c r="Q59" s="21">
        <v>26</v>
      </c>
      <c r="R59" s="64">
        <v>4.4400000000000004</v>
      </c>
      <c r="S59" s="15">
        <f>Table1[[#This Row],[Points]]/Table1[[#This Row],[MP]]</f>
        <v>1.3947368421052631</v>
      </c>
      <c r="T59" s="42" t="s">
        <v>20</v>
      </c>
      <c r="U59" s="25">
        <v>80</v>
      </c>
      <c r="AA59" s="39"/>
      <c r="AB59" s="39"/>
    </row>
    <row r="60" spans="1:28" x14ac:dyDescent="0.2">
      <c r="A60" s="20">
        <f t="shared" si="0"/>
        <v>59</v>
      </c>
      <c r="B60" s="5" t="s">
        <v>61</v>
      </c>
      <c r="C60" s="2">
        <v>46</v>
      </c>
      <c r="D60" s="12">
        <v>34</v>
      </c>
      <c r="E60" s="12">
        <v>13</v>
      </c>
      <c r="F60" s="12">
        <v>7</v>
      </c>
      <c r="G60" s="12">
        <v>14</v>
      </c>
      <c r="H60" s="12">
        <v>66</v>
      </c>
      <c r="I60" s="12">
        <v>66</v>
      </c>
      <c r="J60" s="3">
        <f>Table1[[#This Row],[GF]]-Table1[[#This Row],[GA]]</f>
        <v>0</v>
      </c>
      <c r="K60" s="13">
        <v>24559</v>
      </c>
      <c r="L60" s="14">
        <v>35</v>
      </c>
      <c r="M60" s="11">
        <v>3</v>
      </c>
      <c r="N60" s="25">
        <v>79</v>
      </c>
      <c r="O60" s="35">
        <f>IF(Table1[[#This Row],[Age]]&lt;24.97,1,0)</f>
        <v>0</v>
      </c>
      <c r="P60" s="11">
        <v>176</v>
      </c>
      <c r="Q60" s="21">
        <v>25.7</v>
      </c>
      <c r="R60" s="65">
        <v>5.18</v>
      </c>
      <c r="S60" s="15">
        <f>Table1[[#This Row],[Points]]/Table1[[#This Row],[MP]]</f>
        <v>1.3529411764705883</v>
      </c>
      <c r="T60" s="43" t="s">
        <v>22</v>
      </c>
      <c r="U60" s="25">
        <v>79</v>
      </c>
      <c r="AA60" s="39"/>
      <c r="AB60" s="39"/>
    </row>
    <row r="61" spans="1:28" x14ac:dyDescent="0.2">
      <c r="A61" s="20">
        <f t="shared" si="0"/>
        <v>60</v>
      </c>
      <c r="B61" s="5" t="s">
        <v>62</v>
      </c>
      <c r="C61" s="2">
        <v>53</v>
      </c>
      <c r="D61" s="12">
        <v>38</v>
      </c>
      <c r="E61" s="12">
        <v>14</v>
      </c>
      <c r="F61" s="12">
        <v>11</v>
      </c>
      <c r="G61" s="12">
        <v>13</v>
      </c>
      <c r="H61" s="12">
        <v>65</v>
      </c>
      <c r="I61" s="12">
        <v>65</v>
      </c>
      <c r="J61" s="13">
        <f>Table1[[#This Row],[GF]]-Table1[[#This Row],[GA]]</f>
        <v>0</v>
      </c>
      <c r="K61" s="3">
        <v>19703</v>
      </c>
      <c r="L61" s="3">
        <v>55</v>
      </c>
      <c r="M61" s="3">
        <v>50</v>
      </c>
      <c r="N61" s="25">
        <v>82.4</v>
      </c>
      <c r="O61" s="35">
        <f>IF(Table1[[#This Row],[Age]]&lt;24.97,1,0)</f>
        <v>0</v>
      </c>
      <c r="P61" s="3">
        <v>252</v>
      </c>
      <c r="Q61" s="22">
        <v>26.9</v>
      </c>
      <c r="R61" s="65">
        <v>6.47</v>
      </c>
      <c r="S61" s="15">
        <f>Table1[[#This Row],[Points]]/Table1[[#This Row],[MP]]</f>
        <v>1.3947368421052631</v>
      </c>
      <c r="T61" s="42" t="s">
        <v>27</v>
      </c>
      <c r="U61" s="25">
        <v>82.4</v>
      </c>
      <c r="AA61" s="39"/>
      <c r="AB61" s="39"/>
    </row>
    <row r="62" spans="1:28" x14ac:dyDescent="0.2">
      <c r="A62" s="20">
        <f t="shared" si="0"/>
        <v>61</v>
      </c>
      <c r="B62" s="5" t="s">
        <v>60</v>
      </c>
      <c r="C62" s="2">
        <v>47</v>
      </c>
      <c r="D62" s="3">
        <v>34</v>
      </c>
      <c r="E62" s="3">
        <v>11</v>
      </c>
      <c r="F62" s="3">
        <v>14</v>
      </c>
      <c r="G62" s="3">
        <v>9</v>
      </c>
      <c r="H62" s="3">
        <v>51</v>
      </c>
      <c r="I62" s="3">
        <v>50</v>
      </c>
      <c r="J62" s="3">
        <f>Table1[[#This Row],[GF]]-Table1[[#This Row],[GA]]</f>
        <v>1</v>
      </c>
      <c r="K62" s="3">
        <v>56900</v>
      </c>
      <c r="L62" s="3">
        <v>50</v>
      </c>
      <c r="M62" s="53">
        <v>773</v>
      </c>
      <c r="N62" s="25">
        <v>79.8</v>
      </c>
      <c r="O62" s="54">
        <f>IF(Table1[[#This Row],[Age]]&lt;24.97,1,0)</f>
        <v>0</v>
      </c>
      <c r="P62" s="35">
        <v>326</v>
      </c>
      <c r="Q62" s="21">
        <v>27.6</v>
      </c>
      <c r="R62" s="65">
        <v>7.1</v>
      </c>
      <c r="S62" s="15">
        <f>Table1[[#This Row],[Points]]/Table1[[#This Row],[MP]]</f>
        <v>1.3823529411764706</v>
      </c>
      <c r="T62" s="42" t="s">
        <v>22</v>
      </c>
      <c r="U62" s="25">
        <v>79.8</v>
      </c>
      <c r="AA62" s="39"/>
      <c r="AB62" s="39"/>
    </row>
    <row r="63" spans="1:28" x14ac:dyDescent="0.2">
      <c r="A63" s="20">
        <f t="shared" si="0"/>
        <v>62</v>
      </c>
      <c r="B63" s="5" t="s">
        <v>59</v>
      </c>
      <c r="C63" s="2">
        <v>57</v>
      </c>
      <c r="D63" s="3">
        <v>38</v>
      </c>
      <c r="E63" s="3">
        <v>14</v>
      </c>
      <c r="F63" s="3">
        <v>15</v>
      </c>
      <c r="G63" s="3">
        <v>9</v>
      </c>
      <c r="H63" s="3">
        <v>48</v>
      </c>
      <c r="I63" s="3">
        <v>45</v>
      </c>
      <c r="J63" s="3">
        <f>Table1[[#This Row],[GF]]-Table1[[#This Row],[GA]]</f>
        <v>3</v>
      </c>
      <c r="K63" s="13">
        <v>17957</v>
      </c>
      <c r="L63" s="11">
        <v>45</v>
      </c>
      <c r="M63" s="3">
        <v>684</v>
      </c>
      <c r="N63" s="25">
        <v>80.7</v>
      </c>
      <c r="O63" s="35">
        <f>IF(Table1[[#This Row],[Age]]&lt;24.97,1,0)</f>
        <v>0</v>
      </c>
      <c r="P63" s="3">
        <v>224</v>
      </c>
      <c r="Q63" s="22">
        <v>26.5</v>
      </c>
      <c r="R63" s="64">
        <v>5.35</v>
      </c>
      <c r="S63" s="15">
        <f>Table1[[#This Row],[Points]]/Table1[[#This Row],[MP]]</f>
        <v>1.5</v>
      </c>
      <c r="T63" s="42" t="s">
        <v>27</v>
      </c>
      <c r="U63" s="25">
        <v>80.7</v>
      </c>
      <c r="AA63" s="39"/>
      <c r="AB63" s="39"/>
    </row>
    <row r="64" spans="1:28" x14ac:dyDescent="0.2">
      <c r="A64" s="20">
        <f t="shared" si="0"/>
        <v>63</v>
      </c>
      <c r="B64" s="5" t="s">
        <v>57</v>
      </c>
      <c r="C64" s="2">
        <v>46</v>
      </c>
      <c r="D64" s="11">
        <v>34</v>
      </c>
      <c r="E64" s="11">
        <v>12</v>
      </c>
      <c r="F64" s="11">
        <v>10</v>
      </c>
      <c r="G64" s="11">
        <v>12</v>
      </c>
      <c r="H64" s="11">
        <v>53</v>
      </c>
      <c r="I64" s="11">
        <v>46</v>
      </c>
      <c r="J64" s="13">
        <f>Table1[[#This Row],[GF]]-Table1[[#This Row],[GA]]</f>
        <v>7</v>
      </c>
      <c r="K64" s="13">
        <v>27663</v>
      </c>
      <c r="L64" s="14">
        <v>45</v>
      </c>
      <c r="M64" s="11">
        <v>368</v>
      </c>
      <c r="N64" s="25">
        <v>82.4</v>
      </c>
      <c r="O64" s="35">
        <f>IF(Table1[[#This Row],[Age]]&lt;24.97,1,0)</f>
        <v>0</v>
      </c>
      <c r="P64" s="11">
        <v>375</v>
      </c>
      <c r="Q64" s="22">
        <v>25.3</v>
      </c>
      <c r="R64" s="64">
        <v>6.36</v>
      </c>
      <c r="S64" s="15">
        <f>Table1[[#This Row],[Points]]/Table1[[#This Row],[MP]]</f>
        <v>1.3529411764705883</v>
      </c>
      <c r="T64" s="43" t="s">
        <v>30</v>
      </c>
      <c r="U64" s="25">
        <v>82.4</v>
      </c>
      <c r="AA64" s="39"/>
      <c r="AB64" s="39"/>
    </row>
    <row r="65" spans="1:28" x14ac:dyDescent="0.2">
      <c r="A65" s="20">
        <f t="shared" si="0"/>
        <v>64</v>
      </c>
      <c r="B65" s="5" t="s">
        <v>58</v>
      </c>
      <c r="C65" s="2">
        <v>53</v>
      </c>
      <c r="D65" s="11">
        <v>38</v>
      </c>
      <c r="E65" s="11">
        <v>13</v>
      </c>
      <c r="F65" s="11">
        <v>14</v>
      </c>
      <c r="G65" s="13">
        <v>11</v>
      </c>
      <c r="H65" s="11">
        <v>55</v>
      </c>
      <c r="I65" s="13">
        <v>48</v>
      </c>
      <c r="J65" s="3">
        <f>Table1[[#This Row],[GF]]-Table1[[#This Row],[GA]]</f>
        <v>7</v>
      </c>
      <c r="K65" s="13">
        <v>22753</v>
      </c>
      <c r="L65" s="11">
        <v>95</v>
      </c>
      <c r="M65" s="3">
        <v>909</v>
      </c>
      <c r="N65" s="25">
        <v>85.1</v>
      </c>
      <c r="O65" s="35">
        <f>IF(Table1[[#This Row],[Age]]&lt;24.97,1,0)</f>
        <v>0</v>
      </c>
      <c r="P65" s="3">
        <v>515</v>
      </c>
      <c r="Q65" s="22">
        <v>25.7</v>
      </c>
      <c r="R65" s="65">
        <v>5.17</v>
      </c>
      <c r="S65" s="15">
        <f>Table1[[#This Row],[Points]]/Table1[[#This Row],[MP]]</f>
        <v>1.3947368421052631</v>
      </c>
      <c r="T65" s="42" t="s">
        <v>20</v>
      </c>
      <c r="U65" s="25">
        <v>85.1</v>
      </c>
      <c r="AA65" s="66"/>
      <c r="AB65" s="67"/>
    </row>
    <row r="66" spans="1:28" x14ac:dyDescent="0.2">
      <c r="A66" s="20">
        <f t="shared" si="0"/>
        <v>65</v>
      </c>
      <c r="B66" s="5" t="s">
        <v>56</v>
      </c>
      <c r="C66" s="2">
        <v>51</v>
      </c>
      <c r="D66" s="3">
        <v>34</v>
      </c>
      <c r="E66" s="3">
        <v>14</v>
      </c>
      <c r="F66" s="3">
        <v>9</v>
      </c>
      <c r="G66" s="3">
        <v>11</v>
      </c>
      <c r="H66" s="3">
        <v>45</v>
      </c>
      <c r="I66" s="3">
        <v>37</v>
      </c>
      <c r="J66" s="3">
        <f>Table1[[#This Row],[GF]]-Table1[[#This Row],[GA]]</f>
        <v>8</v>
      </c>
      <c r="K66" s="13">
        <v>37824</v>
      </c>
      <c r="L66" s="14">
        <v>40</v>
      </c>
      <c r="M66" s="13">
        <v>32</v>
      </c>
      <c r="N66" s="25">
        <v>81.3</v>
      </c>
      <c r="O66" s="54">
        <f>IF(Table1[[#This Row],[Age]]&lt;24.97,1,0)</f>
        <v>0</v>
      </c>
      <c r="P66" s="3">
        <v>205</v>
      </c>
      <c r="Q66" s="22">
        <v>25.6</v>
      </c>
      <c r="R66" s="65">
        <v>5.41</v>
      </c>
      <c r="S66" s="15">
        <f>Table1[[#This Row],[Points]]/Table1[[#This Row],[MP]]</f>
        <v>1.5</v>
      </c>
      <c r="T66" s="42" t="s">
        <v>30</v>
      </c>
      <c r="U66" s="25">
        <v>81.3</v>
      </c>
      <c r="AA66" s="66"/>
      <c r="AB66" s="67"/>
    </row>
    <row r="67" spans="1:28" x14ac:dyDescent="0.2">
      <c r="A67" s="20">
        <f t="shared" si="0"/>
        <v>66</v>
      </c>
      <c r="B67" s="5" t="s">
        <v>55</v>
      </c>
      <c r="C67" s="2">
        <v>61</v>
      </c>
      <c r="D67" s="3">
        <v>38</v>
      </c>
      <c r="E67" s="3">
        <v>18</v>
      </c>
      <c r="F67" s="11">
        <v>7</v>
      </c>
      <c r="G67" s="11">
        <v>13</v>
      </c>
      <c r="H67" s="3">
        <v>49</v>
      </c>
      <c r="I67" s="3">
        <v>39</v>
      </c>
      <c r="J67" s="13">
        <f>Table1[[#This Row],[GF]]-Table1[[#This Row],[GA]]</f>
        <v>10</v>
      </c>
      <c r="K67" s="13">
        <v>42689</v>
      </c>
      <c r="L67" s="14">
        <v>65</v>
      </c>
      <c r="M67" s="38">
        <v>2760</v>
      </c>
      <c r="N67" s="25">
        <v>82.9</v>
      </c>
      <c r="O67" s="35">
        <f>IF(Table1[[#This Row],[Age]]&lt;24.97,1,0)</f>
        <v>0</v>
      </c>
      <c r="P67" s="3">
        <v>225</v>
      </c>
      <c r="Q67" s="22">
        <v>25.7</v>
      </c>
      <c r="R67" s="65">
        <v>6.93</v>
      </c>
      <c r="S67" s="15">
        <f>Table1[[#This Row],[Points]]/Table1[[#This Row],[MP]]</f>
        <v>1.6052631578947369</v>
      </c>
      <c r="T67" s="42" t="s">
        <v>20</v>
      </c>
      <c r="U67" s="25">
        <v>82.9</v>
      </c>
      <c r="AA67" s="39"/>
      <c r="AB67" s="39"/>
    </row>
    <row r="68" spans="1:28" x14ac:dyDescent="0.2">
      <c r="A68" s="20">
        <f t="shared" ref="A68:A97" si="1">A67+1</f>
        <v>67</v>
      </c>
      <c r="B68" s="5" t="s">
        <v>54</v>
      </c>
      <c r="C68" s="2">
        <v>50</v>
      </c>
      <c r="D68" s="3">
        <v>34</v>
      </c>
      <c r="E68" s="3">
        <v>13</v>
      </c>
      <c r="F68" s="3">
        <v>11</v>
      </c>
      <c r="G68" s="3">
        <v>10</v>
      </c>
      <c r="H68" s="3">
        <v>52</v>
      </c>
      <c r="I68" s="3">
        <v>41</v>
      </c>
      <c r="J68" s="3">
        <f>Table1[[#This Row],[GF]]-Table1[[#This Row],[GA]]</f>
        <v>11</v>
      </c>
      <c r="K68" s="13">
        <v>60496</v>
      </c>
      <c r="L68" s="14">
        <v>70</v>
      </c>
      <c r="M68" s="3">
        <v>1911</v>
      </c>
      <c r="N68" s="25">
        <v>81.8</v>
      </c>
      <c r="O68" s="35">
        <f>IF(Table1[[#This Row],[Age]]&lt;24.97,1,0)</f>
        <v>0</v>
      </c>
      <c r="P68" s="11">
        <v>311</v>
      </c>
      <c r="Q68" s="21">
        <v>27.6</v>
      </c>
      <c r="R68" s="64">
        <v>7.84</v>
      </c>
      <c r="S68" s="15">
        <f>Table1[[#This Row],[Points]]/Table1[[#This Row],[MP]]</f>
        <v>1.4705882352941178</v>
      </c>
      <c r="T68" s="43" t="s">
        <v>30</v>
      </c>
      <c r="U68" s="25">
        <v>81.8</v>
      </c>
      <c r="AA68" s="39"/>
      <c r="AB68" s="39"/>
    </row>
    <row r="69" spans="1:28" x14ac:dyDescent="0.2">
      <c r="A69" s="20">
        <f t="shared" si="1"/>
        <v>68</v>
      </c>
      <c r="B69" s="5" t="s">
        <v>53</v>
      </c>
      <c r="C69" s="2">
        <v>55</v>
      </c>
      <c r="D69" s="3">
        <v>34</v>
      </c>
      <c r="E69" s="3">
        <v>15</v>
      </c>
      <c r="F69" s="3">
        <v>10</v>
      </c>
      <c r="G69" s="3">
        <v>9</v>
      </c>
      <c r="H69" s="3">
        <v>40</v>
      </c>
      <c r="I69" s="3">
        <v>29</v>
      </c>
      <c r="J69" s="3">
        <f>Table1[[#This Row],[GF]]-Table1[[#This Row],[GA]]</f>
        <v>11</v>
      </c>
      <c r="K69" s="3">
        <v>24952</v>
      </c>
      <c r="L69" s="14">
        <v>40</v>
      </c>
      <c r="M69" s="11">
        <v>353</v>
      </c>
      <c r="N69" s="25">
        <v>84.4</v>
      </c>
      <c r="O69" s="35">
        <f>IF(Table1[[#This Row],[Age]]&lt;24.97,1,0)</f>
        <v>0</v>
      </c>
      <c r="P69" s="11">
        <v>268</v>
      </c>
      <c r="Q69" s="22">
        <v>26.2</v>
      </c>
      <c r="R69" s="64">
        <v>7.07</v>
      </c>
      <c r="S69" s="15">
        <f>Table1[[#This Row],[Points]]/Table1[[#This Row],[MP]]</f>
        <v>1.6176470588235294</v>
      </c>
      <c r="T69" s="43" t="s">
        <v>30</v>
      </c>
      <c r="U69" s="25">
        <v>84.4</v>
      </c>
      <c r="AA69" s="39"/>
      <c r="AB69" s="39"/>
    </row>
    <row r="70" spans="1:28" x14ac:dyDescent="0.2">
      <c r="A70" s="20">
        <f t="shared" si="1"/>
        <v>69</v>
      </c>
      <c r="B70" s="5" t="s">
        <v>52</v>
      </c>
      <c r="C70" s="2">
        <v>60</v>
      </c>
      <c r="D70" s="3">
        <v>38</v>
      </c>
      <c r="E70" s="3">
        <v>16</v>
      </c>
      <c r="F70" s="3">
        <v>12</v>
      </c>
      <c r="G70" s="3">
        <v>10</v>
      </c>
      <c r="H70" s="3">
        <v>51</v>
      </c>
      <c r="I70" s="3">
        <v>39</v>
      </c>
      <c r="J70" s="13">
        <f>Table1[[#This Row],[GF]]-Table1[[#This Row],[GA]]</f>
        <v>12</v>
      </c>
      <c r="K70" s="3">
        <v>20003</v>
      </c>
      <c r="L70" s="3">
        <v>60</v>
      </c>
      <c r="M70" s="55">
        <v>700</v>
      </c>
      <c r="N70" s="25">
        <v>79.3</v>
      </c>
      <c r="O70" s="35">
        <f>IF(Table1[[#This Row],[Age]]&lt;24.97,1,0)</f>
        <v>0</v>
      </c>
      <c r="P70" s="55">
        <v>498</v>
      </c>
      <c r="Q70" s="21">
        <v>26.4</v>
      </c>
      <c r="R70" s="64">
        <v>12.46</v>
      </c>
      <c r="S70" s="15">
        <f>Table1[[#This Row],[Points]]/Table1[[#This Row],[MP]]</f>
        <v>1.5789473684210527</v>
      </c>
      <c r="T70" s="43" t="s">
        <v>27</v>
      </c>
      <c r="U70" s="25">
        <v>79.3</v>
      </c>
      <c r="AA70" s="39"/>
      <c r="AB70" s="39"/>
    </row>
    <row r="71" spans="1:28" x14ac:dyDescent="0.2">
      <c r="A71" s="20">
        <f t="shared" si="1"/>
        <v>70</v>
      </c>
      <c r="B71" s="5" t="s">
        <v>49</v>
      </c>
      <c r="C71" s="2">
        <v>66</v>
      </c>
      <c r="D71" s="11">
        <v>38</v>
      </c>
      <c r="E71" s="11">
        <v>20</v>
      </c>
      <c r="F71" s="11">
        <v>6</v>
      </c>
      <c r="G71" s="11">
        <v>12</v>
      </c>
      <c r="H71" s="11">
        <v>74</v>
      </c>
      <c r="I71" s="13">
        <v>61</v>
      </c>
      <c r="J71" s="3">
        <f>Table1[[#This Row],[GF]]-Table1[[#This Row],[GA]]</f>
        <v>13</v>
      </c>
      <c r="K71" s="37">
        <v>61482</v>
      </c>
      <c r="L71" s="14">
        <v>110</v>
      </c>
      <c r="M71" s="37">
        <v>8666</v>
      </c>
      <c r="N71" s="25">
        <v>85.3</v>
      </c>
      <c r="O71" s="54">
        <f>IF(Table1[[#This Row],[Age]]&lt;24.97,1,0)</f>
        <v>0</v>
      </c>
      <c r="P71" s="11">
        <v>838</v>
      </c>
      <c r="Q71" s="21">
        <v>26.08</v>
      </c>
      <c r="R71" s="64">
        <v>20.45</v>
      </c>
      <c r="S71" s="15">
        <f>Table1[[#This Row],[Points]]/Table1[[#This Row],[MP]]</f>
        <v>1.736842105263158</v>
      </c>
      <c r="T71" s="43" t="s">
        <v>24</v>
      </c>
      <c r="U71" s="25">
        <v>85.3</v>
      </c>
      <c r="AA71" s="39"/>
      <c r="AB71" s="39"/>
    </row>
    <row r="72" spans="1:28" x14ac:dyDescent="0.2">
      <c r="A72" s="20">
        <f t="shared" si="1"/>
        <v>71</v>
      </c>
      <c r="B72" s="5" t="s">
        <v>50</v>
      </c>
      <c r="C72" s="2">
        <v>63</v>
      </c>
      <c r="D72" s="3">
        <v>38</v>
      </c>
      <c r="E72" s="3">
        <v>18</v>
      </c>
      <c r="F72" s="11">
        <v>9</v>
      </c>
      <c r="G72" s="11">
        <v>11</v>
      </c>
      <c r="H72" s="3">
        <v>77</v>
      </c>
      <c r="I72" s="3">
        <v>63</v>
      </c>
      <c r="J72" s="3">
        <f>Table1[[#This Row],[GF]]-Table1[[#This Row],[GA]]</f>
        <v>14</v>
      </c>
      <c r="K72" s="38">
        <v>39524</v>
      </c>
      <c r="L72" s="3">
        <v>464</v>
      </c>
      <c r="M72" s="13">
        <v>8666</v>
      </c>
      <c r="N72" s="25">
        <v>85.8</v>
      </c>
      <c r="O72" s="54">
        <f>IF(Table1[[#This Row],[Age]]&lt;24.97,1,0)</f>
        <v>0</v>
      </c>
      <c r="P72" s="11">
        <v>922</v>
      </c>
      <c r="Q72" s="22">
        <v>25.7</v>
      </c>
      <c r="R72" s="64">
        <v>18.100000000000001</v>
      </c>
      <c r="S72" s="15">
        <f>Table1[[#This Row],[Points]]/Table1[[#This Row],[MP]]</f>
        <v>1.6578947368421053</v>
      </c>
      <c r="T72" s="43" t="s">
        <v>24</v>
      </c>
      <c r="U72" s="25">
        <v>85.8</v>
      </c>
      <c r="AA72" s="39"/>
      <c r="AB72" s="39"/>
    </row>
    <row r="73" spans="1:28" x14ac:dyDescent="0.2">
      <c r="A73" s="20">
        <f t="shared" si="1"/>
        <v>72</v>
      </c>
      <c r="B73" s="5" t="s">
        <v>48</v>
      </c>
      <c r="C73" s="2">
        <v>60</v>
      </c>
      <c r="D73" s="3">
        <v>38</v>
      </c>
      <c r="E73" s="3">
        <v>17</v>
      </c>
      <c r="F73" s="3">
        <v>9</v>
      </c>
      <c r="G73" s="3">
        <v>12</v>
      </c>
      <c r="H73" s="3">
        <v>61</v>
      </c>
      <c r="I73" s="3">
        <v>46</v>
      </c>
      <c r="J73" s="3">
        <f>Table1[[#This Row],[GF]]-Table1[[#This Row],[GA]]</f>
        <v>15</v>
      </c>
      <c r="K73" s="13">
        <v>29941</v>
      </c>
      <c r="L73" s="14">
        <v>50</v>
      </c>
      <c r="M73" s="11">
        <v>367</v>
      </c>
      <c r="N73" s="25">
        <v>81</v>
      </c>
      <c r="O73" s="35">
        <f>IF(Table1[[#This Row],[Age]]&lt;24.97,1,0)</f>
        <v>0</v>
      </c>
      <c r="P73" s="11">
        <v>284</v>
      </c>
      <c r="Q73" s="22">
        <v>25.1</v>
      </c>
      <c r="R73" s="65">
        <v>6.09</v>
      </c>
      <c r="S73" s="15">
        <f>Table1[[#This Row],[Points]]/Table1[[#This Row],[MP]]</f>
        <v>1.5789473684210527</v>
      </c>
      <c r="T73" s="43" t="s">
        <v>20</v>
      </c>
      <c r="U73" s="25">
        <v>81</v>
      </c>
      <c r="AA73" s="39"/>
      <c r="AB73" s="39"/>
    </row>
    <row r="74" spans="1:28" x14ac:dyDescent="0.2">
      <c r="A74" s="20">
        <f t="shared" si="1"/>
        <v>73</v>
      </c>
      <c r="B74" s="5" t="s">
        <v>42</v>
      </c>
      <c r="C74" s="2">
        <v>68</v>
      </c>
      <c r="D74" s="3">
        <v>38</v>
      </c>
      <c r="E74" s="3">
        <v>20</v>
      </c>
      <c r="F74" s="3">
        <v>8</v>
      </c>
      <c r="G74" s="3">
        <v>10</v>
      </c>
      <c r="H74" s="11">
        <v>76</v>
      </c>
      <c r="I74" s="11">
        <v>61</v>
      </c>
      <c r="J74" s="13">
        <f>Table1[[#This Row],[GF]]-Table1[[#This Row],[GA]]</f>
        <v>15</v>
      </c>
      <c r="K74" s="38">
        <v>41858</v>
      </c>
      <c r="L74" s="3">
        <v>95</v>
      </c>
      <c r="M74" s="37">
        <v>1157</v>
      </c>
      <c r="N74" s="25">
        <v>83.3</v>
      </c>
      <c r="O74" s="54">
        <f>IF(Table1[[#This Row],[Age]]&lt;24.97,1,0)</f>
        <v>0</v>
      </c>
      <c r="P74" s="11">
        <v>709</v>
      </c>
      <c r="Q74" s="22">
        <v>25.42</v>
      </c>
      <c r="R74" s="64">
        <v>10.7</v>
      </c>
      <c r="S74" s="15">
        <f>Table1[[#This Row],[Points]]/Table1[[#This Row],[MP]]</f>
        <v>1.7894736842105263</v>
      </c>
      <c r="T74" s="43" t="s">
        <v>24</v>
      </c>
      <c r="U74" s="25">
        <v>83.3</v>
      </c>
      <c r="AA74" s="39"/>
      <c r="AB74" s="39"/>
    </row>
    <row r="75" spans="1:28" x14ac:dyDescent="0.2">
      <c r="A75" s="20">
        <f t="shared" si="1"/>
        <v>74</v>
      </c>
      <c r="B75" s="5" t="s">
        <v>47</v>
      </c>
      <c r="C75" s="2">
        <v>59</v>
      </c>
      <c r="D75" s="3">
        <v>34</v>
      </c>
      <c r="E75" s="3">
        <v>16</v>
      </c>
      <c r="F75" s="3">
        <v>11</v>
      </c>
      <c r="G75" s="3">
        <v>7</v>
      </c>
      <c r="H75" s="3">
        <v>52</v>
      </c>
      <c r="I75" s="3">
        <v>34</v>
      </c>
      <c r="J75" s="13">
        <f>Table1[[#This Row],[GF]]-Table1[[#This Row],[GA]]</f>
        <v>18</v>
      </c>
      <c r="K75" s="13">
        <v>39932</v>
      </c>
      <c r="L75" s="14">
        <v>35</v>
      </c>
      <c r="M75" s="13">
        <v>236</v>
      </c>
      <c r="N75" s="25">
        <v>84.3</v>
      </c>
      <c r="O75" s="54">
        <f>IF(Table1[[#This Row],[Age]]&lt;24.97,1,0)</f>
        <v>0</v>
      </c>
      <c r="P75" s="3">
        <v>328</v>
      </c>
      <c r="Q75" s="22">
        <v>25.9</v>
      </c>
      <c r="R75" s="65">
        <v>8.02</v>
      </c>
      <c r="S75" s="15">
        <f>Table1[[#This Row],[Points]]/Table1[[#This Row],[MP]]</f>
        <v>1.7352941176470589</v>
      </c>
      <c r="T75" s="42" t="s">
        <v>30</v>
      </c>
      <c r="U75" s="25">
        <v>84.3</v>
      </c>
      <c r="AA75" s="39"/>
      <c r="AB75" s="39"/>
    </row>
    <row r="76" spans="1:28" x14ac:dyDescent="0.2">
      <c r="A76" s="20">
        <f t="shared" si="1"/>
        <v>75</v>
      </c>
      <c r="B76" s="5" t="s">
        <v>46</v>
      </c>
      <c r="C76" s="2">
        <v>63</v>
      </c>
      <c r="D76" s="11">
        <v>38</v>
      </c>
      <c r="E76" s="11">
        <v>18</v>
      </c>
      <c r="F76" s="11">
        <v>9</v>
      </c>
      <c r="G76" s="13">
        <v>11</v>
      </c>
      <c r="H76" s="11">
        <v>65</v>
      </c>
      <c r="I76" s="13">
        <v>46</v>
      </c>
      <c r="J76" s="3">
        <f>Table1[[#This Row],[GF]]-Table1[[#This Row],[GA]]</f>
        <v>19</v>
      </c>
      <c r="K76" s="13">
        <v>62994</v>
      </c>
      <c r="L76" s="11">
        <v>55</v>
      </c>
      <c r="M76" s="13">
        <v>2760</v>
      </c>
      <c r="N76" s="25">
        <v>83.2</v>
      </c>
      <c r="O76" s="54">
        <f>IF(Table1[[#This Row],[Age]]&lt;24.97,1,0)</f>
        <v>0</v>
      </c>
      <c r="P76" s="3">
        <v>340</v>
      </c>
      <c r="Q76" s="22">
        <v>26.3</v>
      </c>
      <c r="R76" s="65">
        <v>8.3000000000000007</v>
      </c>
      <c r="S76" s="15">
        <f>Table1[[#This Row],[Points]]/Table1[[#This Row],[MP]]</f>
        <v>1.6578947368421053</v>
      </c>
      <c r="T76" s="42" t="s">
        <v>20</v>
      </c>
      <c r="U76" s="25">
        <v>83.2</v>
      </c>
      <c r="AA76" s="39"/>
      <c r="AB76" s="39"/>
    </row>
    <row r="77" spans="1:28" x14ac:dyDescent="0.2">
      <c r="A77" s="20">
        <f t="shared" si="1"/>
        <v>76</v>
      </c>
      <c r="B77" s="5" t="s">
        <v>45</v>
      </c>
      <c r="C77" s="2">
        <v>61</v>
      </c>
      <c r="D77" s="3">
        <v>34</v>
      </c>
      <c r="E77" s="3">
        <v>17</v>
      </c>
      <c r="F77" s="3">
        <v>10</v>
      </c>
      <c r="G77" s="3">
        <v>7</v>
      </c>
      <c r="H77" s="3">
        <v>53</v>
      </c>
      <c r="I77" s="3">
        <v>34</v>
      </c>
      <c r="J77" s="3">
        <f>Table1[[#This Row],[GF]]-Table1[[#This Row],[GA]]</f>
        <v>19</v>
      </c>
      <c r="K77" s="13">
        <v>14513</v>
      </c>
      <c r="L77" s="14">
        <v>20</v>
      </c>
      <c r="M77" s="11">
        <v>141</v>
      </c>
      <c r="N77" s="25">
        <v>79.599999999999994</v>
      </c>
      <c r="O77" s="35">
        <f>IF(Table1[[#This Row],[Age]]&lt;24.97,1,0)</f>
        <v>0</v>
      </c>
      <c r="P77" s="11">
        <v>115</v>
      </c>
      <c r="Q77" s="21">
        <v>25.8</v>
      </c>
      <c r="R77" s="64">
        <v>3.71</v>
      </c>
      <c r="S77" s="15">
        <f>Table1[[#This Row],[Points]]/Table1[[#This Row],[MP]]</f>
        <v>1.7941176470588236</v>
      </c>
      <c r="T77" s="43" t="s">
        <v>30</v>
      </c>
      <c r="U77" s="25">
        <v>79.599999999999994</v>
      </c>
      <c r="AA77" s="39"/>
      <c r="AB77" s="39"/>
    </row>
    <row r="78" spans="1:28" x14ac:dyDescent="0.2">
      <c r="A78" s="20">
        <f t="shared" si="1"/>
        <v>77</v>
      </c>
      <c r="B78" s="5" t="s">
        <v>44</v>
      </c>
      <c r="C78" s="2">
        <v>68</v>
      </c>
      <c r="D78" s="11">
        <v>38</v>
      </c>
      <c r="E78" s="11">
        <v>18</v>
      </c>
      <c r="F78" s="11">
        <v>14</v>
      </c>
      <c r="G78" s="11">
        <v>6</v>
      </c>
      <c r="H78" s="11">
        <v>54</v>
      </c>
      <c r="I78" s="13">
        <v>32</v>
      </c>
      <c r="J78" s="13">
        <f>Table1[[#This Row],[GF]]-Table1[[#This Row],[GA]]</f>
        <v>22</v>
      </c>
      <c r="K78" s="13">
        <v>25914</v>
      </c>
      <c r="L78" s="11">
        <v>25</v>
      </c>
      <c r="M78" s="11">
        <v>400</v>
      </c>
      <c r="N78" s="25">
        <v>85</v>
      </c>
      <c r="O78" s="35">
        <f>IF(Table1[[#This Row],[Age]]&lt;24.97,1,0)</f>
        <v>0</v>
      </c>
      <c r="P78" s="11">
        <v>349</v>
      </c>
      <c r="Q78" s="22">
        <v>25</v>
      </c>
      <c r="R78" s="65">
        <v>9.44</v>
      </c>
      <c r="S78" s="15">
        <f>Table1[[#This Row],[Points]]/Table1[[#This Row],[MP]]</f>
        <v>1.7894736842105263</v>
      </c>
      <c r="T78" s="43" t="s">
        <v>20</v>
      </c>
      <c r="U78" s="25">
        <v>85</v>
      </c>
      <c r="AA78" s="39"/>
      <c r="AB78" s="39"/>
    </row>
    <row r="79" spans="1:28" x14ac:dyDescent="0.2">
      <c r="A79" s="20">
        <f t="shared" si="1"/>
        <v>78</v>
      </c>
      <c r="B79" s="5" t="s">
        <v>43</v>
      </c>
      <c r="C79" s="2">
        <v>71</v>
      </c>
      <c r="D79" s="11">
        <v>38</v>
      </c>
      <c r="E79" s="11">
        <v>19</v>
      </c>
      <c r="F79" s="11">
        <v>14</v>
      </c>
      <c r="G79" s="11">
        <v>5</v>
      </c>
      <c r="H79" s="11">
        <v>54</v>
      </c>
      <c r="I79" s="11">
        <v>31</v>
      </c>
      <c r="J79" s="3">
        <f>Table1[[#This Row],[GF]]-Table1[[#This Row],[GA]]</f>
        <v>23</v>
      </c>
      <c r="K79" s="13">
        <v>38142</v>
      </c>
      <c r="L79" s="14">
        <v>75</v>
      </c>
      <c r="M79" s="13">
        <v>853</v>
      </c>
      <c r="N79" s="25">
        <v>81.599999999999994</v>
      </c>
      <c r="O79" s="54">
        <f>IF(Table1[[#This Row],[Age]]&lt;24.97,1,0)</f>
        <v>0</v>
      </c>
      <c r="P79" s="11">
        <v>505</v>
      </c>
      <c r="Q79" s="22">
        <v>26.6</v>
      </c>
      <c r="R79" s="65">
        <v>10.38</v>
      </c>
      <c r="S79" s="15">
        <f>Table1[[#This Row],[Points]]/Table1[[#This Row],[MP]]</f>
        <v>1.868421052631579</v>
      </c>
      <c r="T79" s="43" t="s">
        <v>20</v>
      </c>
      <c r="U79" s="25">
        <v>81.599999999999994</v>
      </c>
      <c r="AA79" s="39"/>
      <c r="AB79" s="39"/>
    </row>
    <row r="80" spans="1:28" x14ac:dyDescent="0.2">
      <c r="A80" s="20">
        <f t="shared" si="1"/>
        <v>79</v>
      </c>
      <c r="B80" s="5" t="s">
        <v>41</v>
      </c>
      <c r="C80" s="2">
        <v>68</v>
      </c>
      <c r="D80" s="3">
        <v>38</v>
      </c>
      <c r="E80" s="3">
        <v>19</v>
      </c>
      <c r="F80" s="3">
        <v>11</v>
      </c>
      <c r="G80" s="3">
        <v>8</v>
      </c>
      <c r="H80" s="3">
        <v>61</v>
      </c>
      <c r="I80" s="3">
        <v>37</v>
      </c>
      <c r="J80" s="13">
        <f>Table1[[#This Row],[GF]]-Table1[[#This Row],[GA]]</f>
        <v>24</v>
      </c>
      <c r="K80" s="13">
        <v>17767</v>
      </c>
      <c r="L80" s="14">
        <v>50</v>
      </c>
      <c r="M80" s="3">
        <v>345</v>
      </c>
      <c r="N80" s="25">
        <v>77.5</v>
      </c>
      <c r="O80" s="35">
        <f>IF(Table1[[#This Row],[Age]]&lt;24.97,1,0)</f>
        <v>0</v>
      </c>
      <c r="P80" s="3">
        <v>295</v>
      </c>
      <c r="Q80" s="22">
        <v>26.8</v>
      </c>
      <c r="R80" s="64">
        <v>9.5399999999999991</v>
      </c>
      <c r="S80" s="15">
        <f>Table1[[#This Row],[Points]]/Table1[[#This Row],[MP]]</f>
        <v>1.7894736842105263</v>
      </c>
      <c r="T80" s="42" t="s">
        <v>27</v>
      </c>
      <c r="U80" s="25">
        <v>77.5</v>
      </c>
      <c r="AA80" s="39"/>
      <c r="AB80" s="39"/>
    </row>
    <row r="81" spans="1:28" x14ac:dyDescent="0.2">
      <c r="A81" s="20">
        <f t="shared" si="1"/>
        <v>80</v>
      </c>
      <c r="B81" s="5" t="s">
        <v>40</v>
      </c>
      <c r="C81" s="2">
        <v>63</v>
      </c>
      <c r="D81" s="3">
        <v>34</v>
      </c>
      <c r="E81" s="3">
        <v>18</v>
      </c>
      <c r="F81" s="3">
        <v>9</v>
      </c>
      <c r="G81" s="3">
        <v>7</v>
      </c>
      <c r="H81" s="3">
        <v>68</v>
      </c>
      <c r="I81" s="3">
        <v>43</v>
      </c>
      <c r="J81" s="3">
        <f>Table1[[#This Row],[GF]]-Table1[[#This Row],[GA]]</f>
        <v>25</v>
      </c>
      <c r="K81" s="3">
        <v>81305</v>
      </c>
      <c r="L81" s="3">
        <v>80</v>
      </c>
      <c r="M81" s="3">
        <v>598</v>
      </c>
      <c r="N81" s="55">
        <v>84.1</v>
      </c>
      <c r="O81" s="35">
        <f>IF(Table1[[#This Row],[Age]]&lt;24.97,1,0)</f>
        <v>0</v>
      </c>
      <c r="P81" s="3">
        <v>494</v>
      </c>
      <c r="Q81" s="22">
        <v>27</v>
      </c>
      <c r="R81" s="65">
        <v>13.74</v>
      </c>
      <c r="S81" s="15">
        <f>Table1[[#This Row],[Points]]/Table1[[#This Row],[MP]]</f>
        <v>1.8529411764705883</v>
      </c>
      <c r="T81" s="42" t="s">
        <v>22</v>
      </c>
      <c r="U81" s="55">
        <v>84.1</v>
      </c>
      <c r="AA81" s="39"/>
      <c r="AB81" s="39"/>
    </row>
    <row r="82" spans="1:28" x14ac:dyDescent="0.2">
      <c r="A82" s="20">
        <f t="shared" si="1"/>
        <v>81</v>
      </c>
      <c r="B82" s="5" t="s">
        <v>39</v>
      </c>
      <c r="C82" s="2">
        <v>67</v>
      </c>
      <c r="D82" s="3">
        <v>34</v>
      </c>
      <c r="E82" s="3">
        <v>20</v>
      </c>
      <c r="F82" s="3">
        <v>7</v>
      </c>
      <c r="G82" s="3">
        <v>7</v>
      </c>
      <c r="H82" s="3">
        <v>68</v>
      </c>
      <c r="I82" s="3">
        <v>42</v>
      </c>
      <c r="J82" s="3">
        <f>Table1[[#This Row],[GF]]-Table1[[#This Row],[GA]]</f>
        <v>26</v>
      </c>
      <c r="K82" s="13">
        <v>7884</v>
      </c>
      <c r="L82" s="11">
        <v>85</v>
      </c>
      <c r="M82" s="3">
        <v>38</v>
      </c>
      <c r="N82" s="25">
        <v>80.8</v>
      </c>
      <c r="O82" s="35">
        <f>IF(Table1[[#This Row],[Age]]&lt;24.97,1,0)</f>
        <v>0</v>
      </c>
      <c r="P82" s="3">
        <v>398</v>
      </c>
      <c r="Q82" s="21">
        <v>26.8</v>
      </c>
      <c r="R82" s="65">
        <v>9.9600000000000009</v>
      </c>
      <c r="S82" s="15">
        <f>Table1[[#This Row],[Points]]/Table1[[#This Row],[MP]]</f>
        <v>1.9705882352941178</v>
      </c>
      <c r="T82" s="42" t="s">
        <v>30</v>
      </c>
      <c r="U82" s="25">
        <v>80.8</v>
      </c>
      <c r="AA82" s="39"/>
      <c r="AB82" s="39"/>
    </row>
    <row r="83" spans="1:28" ht="14.25" customHeight="1" x14ac:dyDescent="0.2">
      <c r="A83" s="20">
        <f t="shared" si="1"/>
        <v>82</v>
      </c>
      <c r="B83" s="5" t="s">
        <v>37</v>
      </c>
      <c r="C83" s="2">
        <v>75</v>
      </c>
      <c r="D83" s="11">
        <v>38</v>
      </c>
      <c r="E83" s="11">
        <v>22</v>
      </c>
      <c r="F83" s="11">
        <v>9</v>
      </c>
      <c r="G83" s="13">
        <v>7</v>
      </c>
      <c r="H83" s="11">
        <v>76</v>
      </c>
      <c r="I83" s="13">
        <v>49</v>
      </c>
      <c r="J83" s="13">
        <f>Table1[[#This Row],[GF]]-Table1[[#This Row],[GA]]</f>
        <v>27</v>
      </c>
      <c r="K83" s="3">
        <v>72000</v>
      </c>
      <c r="L83" s="3">
        <v>110</v>
      </c>
      <c r="M83" s="38">
        <v>1362</v>
      </c>
      <c r="N83" s="25">
        <v>85.1</v>
      </c>
      <c r="O83" s="35">
        <f>IF(Table1[[#This Row],[Age]]&lt;24.97,1,0)</f>
        <v>0</v>
      </c>
      <c r="P83" s="11">
        <v>571</v>
      </c>
      <c r="Q83" s="22">
        <v>25.2</v>
      </c>
      <c r="R83" s="65">
        <v>12.94</v>
      </c>
      <c r="S83" s="15">
        <f>Table1[[#This Row],[Points]]/Table1[[#This Row],[MP]]</f>
        <v>1.9736842105263157</v>
      </c>
      <c r="T83" s="43" t="s">
        <v>20</v>
      </c>
      <c r="U83" s="25">
        <v>85.1</v>
      </c>
      <c r="AA83" s="66"/>
      <c r="AB83" s="67"/>
    </row>
    <row r="84" spans="1:28" x14ac:dyDescent="0.2">
      <c r="A84" s="20">
        <f t="shared" si="1"/>
        <v>83</v>
      </c>
      <c r="B84" s="5" t="s">
        <v>38</v>
      </c>
      <c r="C84" s="2">
        <v>76</v>
      </c>
      <c r="D84" s="3">
        <v>38</v>
      </c>
      <c r="E84" s="3">
        <v>24</v>
      </c>
      <c r="F84" s="3">
        <v>4</v>
      </c>
      <c r="G84" s="3">
        <v>10</v>
      </c>
      <c r="H84" s="3">
        <v>70</v>
      </c>
      <c r="I84" s="3">
        <v>43</v>
      </c>
      <c r="J84" s="3">
        <f>Table1[[#This Row],[GF]]-Table1[[#This Row],[GA]]</f>
        <v>27</v>
      </c>
      <c r="K84" s="13">
        <v>59121</v>
      </c>
      <c r="L84" s="14">
        <v>150</v>
      </c>
      <c r="M84" s="37">
        <v>3277</v>
      </c>
      <c r="N84" s="25">
        <v>82.4</v>
      </c>
      <c r="O84" s="54">
        <f>IF(Table1[[#This Row],[Age]]&lt;24.97,1,0)</f>
        <v>0</v>
      </c>
      <c r="P84" s="11">
        <v>458</v>
      </c>
      <c r="Q84" s="22">
        <v>26.8</v>
      </c>
      <c r="R84" s="65">
        <v>10.92</v>
      </c>
      <c r="S84" s="15">
        <f>Table1[[#This Row],[Points]]/Table1[[#This Row],[MP]]</f>
        <v>2</v>
      </c>
      <c r="T84" s="43" t="s">
        <v>27</v>
      </c>
      <c r="U84" s="25">
        <v>82.4</v>
      </c>
      <c r="AA84" s="66"/>
      <c r="AB84" s="67"/>
    </row>
    <row r="85" spans="1:28" x14ac:dyDescent="0.2">
      <c r="A85" s="20">
        <f t="shared" si="1"/>
        <v>84</v>
      </c>
      <c r="B85" s="5" t="s">
        <v>36</v>
      </c>
      <c r="C85" s="2">
        <v>69</v>
      </c>
      <c r="D85" s="11">
        <v>38</v>
      </c>
      <c r="E85" s="11">
        <v>21</v>
      </c>
      <c r="F85" s="11">
        <v>6</v>
      </c>
      <c r="G85" s="13">
        <v>11</v>
      </c>
      <c r="H85" s="11">
        <v>72</v>
      </c>
      <c r="I85" s="13">
        <v>42</v>
      </c>
      <c r="J85" s="3">
        <f>Table1[[#This Row],[GF]]-Table1[[#This Row],[GA]]</f>
        <v>30</v>
      </c>
      <c r="K85" s="13">
        <v>14725</v>
      </c>
      <c r="L85" s="11">
        <v>60</v>
      </c>
      <c r="M85" s="3">
        <v>119</v>
      </c>
      <c r="N85" s="25">
        <v>80.400000000000006</v>
      </c>
      <c r="O85" s="35">
        <f>IF(Table1[[#This Row],[Age]]&lt;24.97,1,0)</f>
        <v>0</v>
      </c>
      <c r="P85" s="3">
        <v>436</v>
      </c>
      <c r="Q85" s="22">
        <v>27</v>
      </c>
      <c r="R85" s="65">
        <v>13.61</v>
      </c>
      <c r="S85" s="15">
        <f>Table1[[#This Row],[Points]]/Table1[[#This Row],[MP]]</f>
        <v>1.8157894736842106</v>
      </c>
      <c r="T85" s="42" t="s">
        <v>20</v>
      </c>
      <c r="U85" s="25">
        <v>80.400000000000006</v>
      </c>
      <c r="AA85" s="39"/>
      <c r="AB85" s="39"/>
    </row>
    <row r="86" spans="1:28" x14ac:dyDescent="0.2">
      <c r="A86" s="20">
        <f t="shared" si="1"/>
        <v>85</v>
      </c>
      <c r="B86" s="5" t="s">
        <v>35</v>
      </c>
      <c r="C86" s="2">
        <v>85</v>
      </c>
      <c r="D86" s="3">
        <v>38</v>
      </c>
      <c r="E86" s="3">
        <v>26</v>
      </c>
      <c r="F86" s="3">
        <v>7</v>
      </c>
      <c r="G86" s="3">
        <v>5</v>
      </c>
      <c r="H86" s="3">
        <v>79</v>
      </c>
      <c r="I86" s="3">
        <v>44</v>
      </c>
      <c r="J86" s="13">
        <f>Table1[[#This Row],[GF]]-Table1[[#This Row],[GA]]</f>
        <v>35</v>
      </c>
      <c r="K86" s="13">
        <v>39846</v>
      </c>
      <c r="L86" s="11">
        <v>200</v>
      </c>
      <c r="M86" s="13">
        <v>1628</v>
      </c>
      <c r="N86" s="25">
        <v>86.9</v>
      </c>
      <c r="O86" s="54">
        <f>IF(Table1[[#This Row],[Age]]&lt;24.97,1,0)</f>
        <v>0</v>
      </c>
      <c r="P86" s="11">
        <v>916</v>
      </c>
      <c r="Q86" s="22">
        <v>26.3</v>
      </c>
      <c r="R86" s="65">
        <v>8.0500000000000007</v>
      </c>
      <c r="S86" s="15">
        <f>Table1[[#This Row],[Points]]/Table1[[#This Row],[MP]]</f>
        <v>2.236842105263158</v>
      </c>
      <c r="T86" s="43" t="s">
        <v>27</v>
      </c>
      <c r="U86" s="25">
        <v>86.9</v>
      </c>
      <c r="AA86" s="39"/>
      <c r="AB86" s="39"/>
    </row>
    <row r="87" spans="1:28" x14ac:dyDescent="0.2">
      <c r="A87" s="20">
        <f t="shared" si="1"/>
        <v>86</v>
      </c>
      <c r="B87" s="5" t="s">
        <v>34</v>
      </c>
      <c r="C87" s="2">
        <v>65</v>
      </c>
      <c r="D87" s="3">
        <v>34</v>
      </c>
      <c r="E87" s="3">
        <v>19</v>
      </c>
      <c r="F87" s="3">
        <v>8</v>
      </c>
      <c r="G87" s="3">
        <v>7</v>
      </c>
      <c r="H87" s="11">
        <v>77</v>
      </c>
      <c r="I87" s="11">
        <v>39</v>
      </c>
      <c r="J87" s="3">
        <f>Table1[[#This Row],[GF]]-Table1[[#This Row],[GA]]</f>
        <v>38</v>
      </c>
      <c r="K87" s="13">
        <v>44921</v>
      </c>
      <c r="L87" s="14">
        <v>90</v>
      </c>
      <c r="M87" s="13">
        <v>628</v>
      </c>
      <c r="N87" s="25">
        <v>83</v>
      </c>
      <c r="O87" s="54">
        <f>IF(Table1[[#This Row],[Age]]&lt;24.97,1,0)</f>
        <v>0</v>
      </c>
      <c r="P87" s="11">
        <v>545</v>
      </c>
      <c r="Q87" s="22">
        <v>26.8</v>
      </c>
      <c r="R87" s="64">
        <v>17.04</v>
      </c>
      <c r="S87" s="15">
        <f>Table1[[#This Row],[Points]]/Table1[[#This Row],[MP]]</f>
        <v>1.911764705882353</v>
      </c>
      <c r="T87" s="43" t="s">
        <v>22</v>
      </c>
      <c r="U87" s="25">
        <v>83</v>
      </c>
      <c r="AA87" s="39"/>
      <c r="AB87" s="39"/>
    </row>
    <row r="88" spans="1:28" x14ac:dyDescent="0.2">
      <c r="A88" s="20">
        <f t="shared" si="1"/>
        <v>87</v>
      </c>
      <c r="B88" s="5" t="s">
        <v>33</v>
      </c>
      <c r="C88" s="2">
        <v>73</v>
      </c>
      <c r="D88" s="3">
        <v>34</v>
      </c>
      <c r="E88" s="3">
        <v>23</v>
      </c>
      <c r="F88" s="3">
        <v>4</v>
      </c>
      <c r="G88" s="3">
        <v>7</v>
      </c>
      <c r="H88" s="3">
        <v>78</v>
      </c>
      <c r="I88" s="3">
        <v>39</v>
      </c>
      <c r="J88" s="3">
        <f>Table1[[#This Row],[GF]]-Table1[[#This Row],[GA]]</f>
        <v>39</v>
      </c>
      <c r="K88" s="3">
        <v>55089</v>
      </c>
      <c r="L88" s="3">
        <v>30</v>
      </c>
      <c r="M88" s="13">
        <v>635</v>
      </c>
      <c r="N88" s="25">
        <v>85.5</v>
      </c>
      <c r="O88" s="54">
        <f>IF(Table1[[#This Row],[Age]]&lt;24.97,1,0)</f>
        <v>0</v>
      </c>
      <c r="P88" s="3">
        <v>346</v>
      </c>
      <c r="Q88" s="22">
        <v>26.3</v>
      </c>
      <c r="R88" s="64">
        <v>24.75</v>
      </c>
      <c r="S88" s="15">
        <f>Table1[[#This Row],[Points]]/Table1[[#This Row],[MP]]</f>
        <v>2.1470588235294117</v>
      </c>
      <c r="T88" s="42" t="s">
        <v>22</v>
      </c>
      <c r="U88" s="25">
        <v>85.5</v>
      </c>
      <c r="AA88" s="39"/>
      <c r="AB88" s="39"/>
    </row>
    <row r="89" spans="1:28" x14ac:dyDescent="0.2">
      <c r="A89" s="20">
        <f t="shared" si="1"/>
        <v>88</v>
      </c>
      <c r="B89" s="5" t="s">
        <v>32</v>
      </c>
      <c r="C89" s="2">
        <v>81</v>
      </c>
      <c r="D89" s="3">
        <v>38</v>
      </c>
      <c r="E89" s="3">
        <v>25</v>
      </c>
      <c r="F89" s="3">
        <v>6</v>
      </c>
      <c r="G89" s="3">
        <v>7</v>
      </c>
      <c r="H89" s="3">
        <v>85</v>
      </c>
      <c r="I89" s="3">
        <v>46</v>
      </c>
      <c r="J89" s="13">
        <f>Table1[[#This Row],[GF]]-Table1[[#This Row],[GA]]</f>
        <v>39</v>
      </c>
      <c r="K89" s="13">
        <v>12520</v>
      </c>
      <c r="L89" s="11">
        <v>25</v>
      </c>
      <c r="M89" s="3">
        <v>101</v>
      </c>
      <c r="N89" s="25">
        <v>85.8</v>
      </c>
      <c r="O89" s="35">
        <f>IF(Table1[[#This Row],[Age]]&lt;24.97,1,0)</f>
        <v>0</v>
      </c>
      <c r="P89" s="3">
        <v>297</v>
      </c>
      <c r="Q89" s="22">
        <v>27.4</v>
      </c>
      <c r="R89" s="64">
        <v>24.11</v>
      </c>
      <c r="S89" s="15">
        <f>Table1[[#This Row],[Points]]/Table1[[#This Row],[MP]]</f>
        <v>2.1315789473684212</v>
      </c>
      <c r="T89" s="42" t="s">
        <v>27</v>
      </c>
      <c r="U89" s="25">
        <v>85.8</v>
      </c>
      <c r="AA89" s="39"/>
      <c r="AB89" s="39"/>
    </row>
    <row r="90" spans="1:28" x14ac:dyDescent="0.2">
      <c r="A90" s="20">
        <f t="shared" si="1"/>
        <v>89</v>
      </c>
      <c r="B90" s="5" t="s">
        <v>31</v>
      </c>
      <c r="C90" s="2">
        <v>82</v>
      </c>
      <c r="D90" s="11">
        <v>38</v>
      </c>
      <c r="E90" s="11">
        <v>24</v>
      </c>
      <c r="F90" s="11">
        <v>10</v>
      </c>
      <c r="G90" s="11">
        <v>4</v>
      </c>
      <c r="H90" s="11">
        <v>86</v>
      </c>
      <c r="I90" s="13">
        <v>41</v>
      </c>
      <c r="J90" s="3">
        <f>Table1[[#This Row],[GF]]-Table1[[#This Row],[GA]]</f>
        <v>45</v>
      </c>
      <c r="K90" s="37">
        <v>55979</v>
      </c>
      <c r="L90" s="14">
        <v>150</v>
      </c>
      <c r="M90" s="3">
        <v>496</v>
      </c>
      <c r="N90" s="25">
        <v>83.6</v>
      </c>
      <c r="O90" s="35">
        <f>IF(Table1[[#This Row],[Age]]&lt;24.97,1,0)</f>
        <v>0</v>
      </c>
      <c r="P90" s="3">
        <v>993</v>
      </c>
      <c r="Q90" s="22">
        <v>25.7</v>
      </c>
      <c r="R90" s="65">
        <v>21.24</v>
      </c>
      <c r="S90" s="15">
        <f>Table1[[#This Row],[Points]]/Table1[[#This Row],[MP]]</f>
        <v>2.1578947368421053</v>
      </c>
      <c r="T90" s="42" t="s">
        <v>24</v>
      </c>
      <c r="U90" s="25">
        <v>83.6</v>
      </c>
      <c r="AA90" s="39"/>
      <c r="AB90" s="39"/>
    </row>
    <row r="91" spans="1:28" x14ac:dyDescent="0.2">
      <c r="A91" s="20">
        <f t="shared" si="1"/>
        <v>90</v>
      </c>
      <c r="B91" s="5" t="s">
        <v>29</v>
      </c>
      <c r="C91" s="2">
        <v>76</v>
      </c>
      <c r="D91" s="3">
        <v>34</v>
      </c>
      <c r="E91" s="3">
        <v>22</v>
      </c>
      <c r="F91" s="3">
        <v>10</v>
      </c>
      <c r="G91" s="3">
        <v>2</v>
      </c>
      <c r="H91" s="3">
        <v>81</v>
      </c>
      <c r="I91" s="3">
        <v>33</v>
      </c>
      <c r="J91" s="3">
        <f>Table1[[#This Row],[GF]]-Table1[[#This Row],[GA]]</f>
        <v>48</v>
      </c>
      <c r="K91" s="13">
        <v>46384</v>
      </c>
      <c r="L91" s="14">
        <v>175</v>
      </c>
      <c r="M91" s="13">
        <v>2103</v>
      </c>
      <c r="N91" s="25">
        <v>88.3</v>
      </c>
      <c r="O91" s="54">
        <f>IF(Table1[[#This Row],[Age]]&lt;24.97,1,0)</f>
        <v>0</v>
      </c>
      <c r="P91" s="11">
        <v>1020</v>
      </c>
      <c r="Q91" s="22">
        <v>25.6</v>
      </c>
      <c r="R91" s="64">
        <v>28.36</v>
      </c>
      <c r="S91" s="15">
        <f>Table1[[#This Row],[Points]]/Table1[[#This Row],[MP]]</f>
        <v>2.2352941176470589</v>
      </c>
      <c r="T91" s="43" t="s">
        <v>30</v>
      </c>
      <c r="U91" s="25">
        <v>88.3</v>
      </c>
      <c r="AA91" s="39"/>
      <c r="AB91" s="39"/>
    </row>
    <row r="92" spans="1:28" x14ac:dyDescent="0.2">
      <c r="A92" s="20">
        <f t="shared" si="1"/>
        <v>91</v>
      </c>
      <c r="B92" s="5" t="s">
        <v>28</v>
      </c>
      <c r="C92" s="2">
        <v>72</v>
      </c>
      <c r="D92" s="3">
        <v>34</v>
      </c>
      <c r="E92" s="3">
        <v>23</v>
      </c>
      <c r="F92" s="3">
        <v>3</v>
      </c>
      <c r="G92" s="3">
        <v>8</v>
      </c>
      <c r="H92" s="3">
        <v>94</v>
      </c>
      <c r="I92" s="3">
        <v>45</v>
      </c>
      <c r="J92" s="13">
        <f>Table1[[#This Row],[GF]]-Table1[[#This Row],[GA]]</f>
        <v>49</v>
      </c>
      <c r="K92" s="13">
        <v>75000</v>
      </c>
      <c r="L92" s="14">
        <v>150</v>
      </c>
      <c r="M92" s="3">
        <v>1510</v>
      </c>
      <c r="N92" s="25">
        <v>87.1</v>
      </c>
      <c r="O92" s="35">
        <f>IF(Table1[[#This Row],[Age]]&lt;24.97,1,0)</f>
        <v>0</v>
      </c>
      <c r="P92" s="3">
        <v>965</v>
      </c>
      <c r="Q92" s="21">
        <v>26.5</v>
      </c>
      <c r="R92" s="64">
        <v>9.1199999999999992</v>
      </c>
      <c r="S92" s="15">
        <f>Table1[[#This Row],[Points]]/Table1[[#This Row],[MP]]</f>
        <v>2.1176470588235294</v>
      </c>
      <c r="T92" s="42" t="s">
        <v>22</v>
      </c>
      <c r="U92" s="25">
        <v>87.1</v>
      </c>
      <c r="AA92" s="39"/>
      <c r="AB92" s="39"/>
    </row>
    <row r="93" spans="1:28" x14ac:dyDescent="0.2">
      <c r="A93" s="20">
        <f t="shared" si="1"/>
        <v>92</v>
      </c>
      <c r="B93" s="5" t="s">
        <v>26</v>
      </c>
      <c r="C93" s="2">
        <v>95</v>
      </c>
      <c r="D93" s="3">
        <v>38</v>
      </c>
      <c r="E93" s="3">
        <v>29</v>
      </c>
      <c r="F93" s="3">
        <v>8</v>
      </c>
      <c r="G93" s="3">
        <v>1</v>
      </c>
      <c r="H93" s="3">
        <v>87</v>
      </c>
      <c r="I93" s="3">
        <v>26</v>
      </c>
      <c r="J93" s="3">
        <f>Table1[[#This Row],[GF]]-Table1[[#This Row],[GA]]</f>
        <v>61</v>
      </c>
      <c r="K93" s="13">
        <v>72061</v>
      </c>
      <c r="L93" s="11">
        <v>225</v>
      </c>
      <c r="M93" s="53">
        <v>3277</v>
      </c>
      <c r="N93" s="25">
        <v>88.3</v>
      </c>
      <c r="O93" s="54">
        <f>IF(Table1[[#This Row],[Age]]&lt;24.97,1,0)</f>
        <v>0</v>
      </c>
      <c r="P93" s="55">
        <v>1380</v>
      </c>
      <c r="Q93" s="56">
        <v>25</v>
      </c>
      <c r="R93" s="64">
        <v>32.01</v>
      </c>
      <c r="S93" s="15">
        <f>Table1[[#This Row],[Points]]/Table1[[#This Row],[MP]]</f>
        <v>2.5</v>
      </c>
      <c r="T93" s="43" t="s">
        <v>27</v>
      </c>
      <c r="U93" s="25">
        <v>88.3</v>
      </c>
      <c r="AA93" s="39"/>
      <c r="AB93" s="39"/>
    </row>
    <row r="94" spans="1:28" x14ac:dyDescent="0.2">
      <c r="A94" s="20">
        <f t="shared" si="1"/>
        <v>93</v>
      </c>
      <c r="B94" s="5" t="s">
        <v>25</v>
      </c>
      <c r="C94" s="2">
        <v>89</v>
      </c>
      <c r="D94" s="11">
        <v>38</v>
      </c>
      <c r="E94" s="11">
        <v>28</v>
      </c>
      <c r="F94" s="11">
        <v>5</v>
      </c>
      <c r="G94" s="11">
        <v>5</v>
      </c>
      <c r="H94" s="11">
        <v>91</v>
      </c>
      <c r="I94" s="13">
        <v>29</v>
      </c>
      <c r="J94" s="3">
        <f>Table1[[#This Row],[GF]]-Table1[[#This Row],[GA]]</f>
        <v>62</v>
      </c>
      <c r="K94" s="38">
        <v>60000</v>
      </c>
      <c r="L94" s="3">
        <v>244</v>
      </c>
      <c r="M94" s="61">
        <v>8666</v>
      </c>
      <c r="N94" s="25">
        <v>84.6</v>
      </c>
      <c r="O94" s="54">
        <f>IF(Table1[[#This Row],[Age]]&lt;24.97,1,0)</f>
        <v>0</v>
      </c>
      <c r="P94" s="55">
        <v>1131</v>
      </c>
      <c r="Q94" s="57">
        <v>28.57</v>
      </c>
      <c r="R94" s="64">
        <v>30.08</v>
      </c>
      <c r="S94" s="15">
        <f>Table1[[#This Row],[Points]]/Table1[[#This Row],[MP]]</f>
        <v>2.3421052631578947</v>
      </c>
      <c r="T94" s="43" t="s">
        <v>24</v>
      </c>
      <c r="U94" s="25">
        <v>84.6</v>
      </c>
      <c r="AA94" s="39"/>
      <c r="AB94" s="39"/>
    </row>
    <row r="95" spans="1:28" x14ac:dyDescent="0.2">
      <c r="A95" s="20">
        <f t="shared" si="1"/>
        <v>94</v>
      </c>
      <c r="B95" s="5" t="s">
        <v>23</v>
      </c>
      <c r="C95" s="2">
        <v>91</v>
      </c>
      <c r="D95" s="11">
        <v>38</v>
      </c>
      <c r="E95" s="11">
        <v>28</v>
      </c>
      <c r="F95" s="11">
        <v>7</v>
      </c>
      <c r="G95" s="11">
        <v>3</v>
      </c>
      <c r="H95" s="11">
        <v>96</v>
      </c>
      <c r="I95" s="13">
        <v>34</v>
      </c>
      <c r="J95" s="13">
        <f>Table1[[#This Row],[GF]]-Table1[[#This Row],[GA]]</f>
        <v>62</v>
      </c>
      <c r="K95" s="37">
        <v>53012</v>
      </c>
      <c r="L95" s="54">
        <v>200</v>
      </c>
      <c r="M95" s="53">
        <v>549</v>
      </c>
      <c r="N95" s="25">
        <v>88.7</v>
      </c>
      <c r="O95" s="54">
        <f>IF(Table1[[#This Row],[Age]]&lt;24.97,1,0)</f>
        <v>0</v>
      </c>
      <c r="P95" s="55">
        <v>1311</v>
      </c>
      <c r="Q95" s="56">
        <v>27.52</v>
      </c>
      <c r="R95" s="65">
        <v>40.630000000000003</v>
      </c>
      <c r="S95" s="15">
        <f>Table1[[#This Row],[Points]]/Table1[[#This Row],[MP]]</f>
        <v>2.3947368421052633</v>
      </c>
      <c r="T95" s="43" t="s">
        <v>24</v>
      </c>
      <c r="U95" s="25">
        <v>88.7</v>
      </c>
      <c r="AA95" s="39"/>
      <c r="AB95" s="39"/>
    </row>
    <row r="96" spans="1:28" x14ac:dyDescent="0.2">
      <c r="A96" s="20">
        <f t="shared" si="1"/>
        <v>95</v>
      </c>
      <c r="B96" s="5" t="s">
        <v>21</v>
      </c>
      <c r="C96" s="2">
        <v>90</v>
      </c>
      <c r="D96" s="3">
        <v>34</v>
      </c>
      <c r="E96" s="3">
        <v>28</v>
      </c>
      <c r="F96" s="3">
        <v>6</v>
      </c>
      <c r="G96" s="3">
        <v>0</v>
      </c>
      <c r="H96" s="11">
        <v>89</v>
      </c>
      <c r="I96" s="11">
        <v>24</v>
      </c>
      <c r="J96" s="3">
        <f>Table1[[#This Row],[GF]]-Table1[[#This Row],[GA]]</f>
        <v>65</v>
      </c>
      <c r="K96" s="3">
        <v>29994</v>
      </c>
      <c r="L96" s="35">
        <v>60</v>
      </c>
      <c r="M96" s="3">
        <v>166</v>
      </c>
      <c r="N96" s="25">
        <v>87.2</v>
      </c>
      <c r="O96" s="35">
        <f>IF(Table1[[#This Row],[Age]]&lt;24.97,1,0)</f>
        <v>0</v>
      </c>
      <c r="P96" s="3">
        <v>658</v>
      </c>
      <c r="Q96" s="22">
        <v>26.6</v>
      </c>
      <c r="R96" s="64">
        <v>20.57</v>
      </c>
      <c r="S96" s="15">
        <f>Table1[[#This Row],[Points]]/Table1[[#This Row],[MP]]</f>
        <v>2.6470588235294117</v>
      </c>
      <c r="T96" s="42" t="s">
        <v>22</v>
      </c>
      <c r="U96" s="25">
        <v>87.2</v>
      </c>
      <c r="AA96" s="39"/>
      <c r="AB96" s="39"/>
    </row>
    <row r="97" spans="1:29" x14ac:dyDescent="0.2">
      <c r="A97" s="20">
        <f t="shared" si="1"/>
        <v>96</v>
      </c>
      <c r="B97" s="5" t="s">
        <v>19</v>
      </c>
      <c r="C97" s="2">
        <v>94</v>
      </c>
      <c r="D97" s="11">
        <v>38</v>
      </c>
      <c r="E97" s="11">
        <v>29</v>
      </c>
      <c r="F97" s="11">
        <v>7</v>
      </c>
      <c r="G97" s="13">
        <v>2</v>
      </c>
      <c r="H97" s="11">
        <v>89</v>
      </c>
      <c r="I97" s="13">
        <v>22</v>
      </c>
      <c r="J97" s="3">
        <f>Table1[[#This Row],[GF]]-Table1[[#This Row],[GA]]</f>
        <v>67</v>
      </c>
      <c r="K97" s="13">
        <v>72838</v>
      </c>
      <c r="L97" s="54">
        <v>95</v>
      </c>
      <c r="M97" s="37">
        <v>1362</v>
      </c>
      <c r="N97" s="25">
        <v>85.2</v>
      </c>
      <c r="O97" s="54">
        <f>IF(Table1[[#This Row],[Age]]&lt;24.97,1,0)</f>
        <v>0</v>
      </c>
      <c r="P97" s="3">
        <v>655</v>
      </c>
      <c r="Q97" s="22">
        <v>26.7</v>
      </c>
      <c r="R97" s="65">
        <v>18.71</v>
      </c>
      <c r="S97" s="15">
        <f>Table1[[#This Row],[Points]]/Table1[[#This Row],[MP]]</f>
        <v>2.4736842105263159</v>
      </c>
      <c r="T97" s="42" t="s">
        <v>20</v>
      </c>
      <c r="U97" s="25">
        <v>85.2</v>
      </c>
      <c r="AA97" s="39"/>
      <c r="AB97" s="39"/>
    </row>
    <row r="98" spans="1:29" x14ac:dyDescent="0.2">
      <c r="AB98" s="39"/>
      <c r="AC98" s="39"/>
    </row>
    <row r="99" spans="1:29" x14ac:dyDescent="0.2">
      <c r="AB99" s="39"/>
      <c r="AC99" s="39"/>
    </row>
    <row r="100" spans="1:29" x14ac:dyDescent="0.2">
      <c r="AB100" s="39"/>
      <c r="AC100" s="39"/>
    </row>
    <row r="101" spans="1:29" x14ac:dyDescent="0.2">
      <c r="AB101" s="39"/>
      <c r="AC101" s="39"/>
    </row>
    <row r="102" spans="1:29" x14ac:dyDescent="0.2">
      <c r="AB102" s="39"/>
      <c r="AC102" s="39"/>
    </row>
    <row r="103" spans="1:29" x14ac:dyDescent="0.2">
      <c r="AB103" s="66"/>
      <c r="AC103" s="67"/>
    </row>
    <row r="104" spans="1:29" x14ac:dyDescent="0.2">
      <c r="M104" s="28"/>
      <c r="N104" s="28"/>
      <c r="AB104" s="66"/>
      <c r="AC104" s="67"/>
    </row>
    <row r="105" spans="1:29" x14ac:dyDescent="0.2">
      <c r="Q105" s="28"/>
      <c r="AB105" s="39"/>
      <c r="AC105" s="39"/>
    </row>
    <row r="106" spans="1:29" x14ac:dyDescent="0.2">
      <c r="AB106" s="39"/>
      <c r="AC106" s="39"/>
    </row>
    <row r="107" spans="1:29" x14ac:dyDescent="0.2">
      <c r="AB107" s="39"/>
      <c r="AC107" s="39"/>
    </row>
    <row r="108" spans="1:29" x14ac:dyDescent="0.2">
      <c r="AB108" s="39"/>
      <c r="AC108" s="39"/>
    </row>
    <row r="109" spans="1:29" x14ac:dyDescent="0.2">
      <c r="AB109" s="39"/>
      <c r="AC109" s="39"/>
    </row>
    <row r="110" spans="1:29" x14ac:dyDescent="0.2">
      <c r="AB110" s="39"/>
      <c r="AC110" s="39"/>
    </row>
    <row r="111" spans="1:29" x14ac:dyDescent="0.2">
      <c r="I111" s="36"/>
      <c r="AB111" s="39"/>
      <c r="AC111" s="39"/>
    </row>
    <row r="112" spans="1:29" x14ac:dyDescent="0.2">
      <c r="T112" s="39"/>
      <c r="U112" s="39"/>
    </row>
    <row r="113" spans="20:21" x14ac:dyDescent="0.2">
      <c r="T113" s="39"/>
      <c r="U113" s="39"/>
    </row>
    <row r="114" spans="20:21" x14ac:dyDescent="0.2"/>
    <row r="115" spans="20:21" x14ac:dyDescent="0.2"/>
    <row r="116" spans="20:21" x14ac:dyDescent="0.2"/>
    <row r="117" spans="20:21" x14ac:dyDescent="0.2"/>
    <row r="118" spans="20:21" x14ac:dyDescent="0.2"/>
    <row r="119" spans="20:21" x14ac:dyDescent="0.2"/>
    <row r="120" spans="20:21" x14ac:dyDescent="0.2"/>
    <row r="121" spans="20:21" x14ac:dyDescent="0.2"/>
    <row r="122" spans="20:21" x14ac:dyDescent="0.2"/>
    <row r="123" spans="20:21" x14ac:dyDescent="0.2"/>
    <row r="124" spans="20:21" x14ac:dyDescent="0.2"/>
    <row r="125" spans="20:21" x14ac:dyDescent="0.2"/>
    <row r="126" spans="20:21" x14ac:dyDescent="0.2"/>
    <row r="127" spans="20:21" x14ac:dyDescent="0.2"/>
    <row r="128" spans="20:21" x14ac:dyDescent="0.2"/>
  </sheetData>
  <mergeCells count="6">
    <mergeCell ref="AB103:AB104"/>
    <mergeCell ref="AC103:AC104"/>
    <mergeCell ref="AA65:AA66"/>
    <mergeCell ref="AB65:AB66"/>
    <mergeCell ref="AA83:AA84"/>
    <mergeCell ref="AB83:AB84"/>
  </mergeCells>
  <phoneticPr fontId="2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67D8-1061-440D-9E75-4124ADE5A75A}">
  <dimension ref="A2:S36"/>
  <sheetViews>
    <sheetView zoomScale="66" zoomScaleNormal="90" workbookViewId="0">
      <selection activeCell="J20" sqref="J20"/>
    </sheetView>
  </sheetViews>
  <sheetFormatPr baseColWidth="10" defaultColWidth="8.83203125" defaultRowHeight="15" x14ac:dyDescent="0.2"/>
  <cols>
    <col min="13" max="13" width="19" bestFit="1" customWidth="1"/>
    <col min="17" max="17" width="19" bestFit="1" customWidth="1"/>
  </cols>
  <sheetData>
    <row r="2" spans="1:19" ht="63" x14ac:dyDescent="0.75">
      <c r="B2" s="26"/>
      <c r="C2" s="26" t="s">
        <v>150</v>
      </c>
      <c r="D2" s="26" t="s">
        <v>151</v>
      </c>
      <c r="G2" s="44" t="s">
        <v>152</v>
      </c>
    </row>
    <row r="3" spans="1:19" ht="16" thickBot="1" x14ac:dyDescent="0.25">
      <c r="B3" s="26" t="s">
        <v>14</v>
      </c>
      <c r="C3" s="27">
        <f>AVERAGE(Data!Q2:Q97)</f>
        <v>26.162916666666661</v>
      </c>
      <c r="D3" s="26">
        <f>_xlfn.STDEV.S(Data!Q2:Q97)</f>
        <v>1.2375203702027162</v>
      </c>
      <c r="M3" t="s">
        <v>153</v>
      </c>
      <c r="Q3" t="s">
        <v>154</v>
      </c>
    </row>
    <row r="4" spans="1:19" x14ac:dyDescent="0.2">
      <c r="M4" s="16" t="s">
        <v>105</v>
      </c>
      <c r="N4" s="31">
        <v>0.97058823529411764</v>
      </c>
      <c r="O4" s="29">
        <f>Data!Q2</f>
        <v>24.3</v>
      </c>
      <c r="Q4" s="16" t="s">
        <v>99</v>
      </c>
      <c r="R4">
        <v>1</v>
      </c>
      <c r="S4" s="30">
        <v>29.3</v>
      </c>
    </row>
    <row r="5" spans="1:19" x14ac:dyDescent="0.2">
      <c r="B5" t="s">
        <v>155</v>
      </c>
      <c r="C5" t="s">
        <v>156</v>
      </c>
      <c r="F5" t="s">
        <v>157</v>
      </c>
      <c r="G5" t="s">
        <v>158</v>
      </c>
      <c r="M5" s="17" t="s">
        <v>70</v>
      </c>
      <c r="N5" s="31">
        <v>1.2058823529411764</v>
      </c>
      <c r="O5" s="29">
        <f>Data!Q3</f>
        <v>21.4</v>
      </c>
      <c r="Q5" s="17" t="s">
        <v>86</v>
      </c>
      <c r="R5">
        <v>1.1842105263157894</v>
      </c>
      <c r="S5" s="29">
        <v>29.1</v>
      </c>
    </row>
    <row r="6" spans="1:19" x14ac:dyDescent="0.2">
      <c r="A6" t="s">
        <v>150</v>
      </c>
      <c r="B6">
        <f>AVERAGE(Data!S2:S13)</f>
        <v>1.188467492260062</v>
      </c>
      <c r="C6">
        <f>AVERAGE(Data!S14:S97)</f>
        <v>1.3893741707209197</v>
      </c>
      <c r="D6" t="e">
        <f>AVERAGE(Data!#REF!)</f>
        <v>#REF!</v>
      </c>
      <c r="F6">
        <f>AVERAGE(Data!S2:S18)</f>
        <v>0.98907302859224189</v>
      </c>
      <c r="M6" s="17" t="s">
        <v>63</v>
      </c>
      <c r="N6" s="31">
        <v>1.2894736842105263</v>
      </c>
      <c r="O6" s="29">
        <f>Data!Q4</f>
        <v>24.2</v>
      </c>
      <c r="Q6" s="17" t="s">
        <v>25</v>
      </c>
      <c r="R6">
        <v>2.3421052631578947</v>
      </c>
      <c r="S6" s="30">
        <v>28.57</v>
      </c>
    </row>
    <row r="7" spans="1:19" x14ac:dyDescent="0.2">
      <c r="M7" s="17" t="s">
        <v>80</v>
      </c>
      <c r="N7" s="31">
        <v>0.94117647058823528</v>
      </c>
      <c r="O7" s="29">
        <f>Data!Q5</f>
        <v>24.8</v>
      </c>
      <c r="Q7" s="17" t="s">
        <v>85</v>
      </c>
      <c r="R7">
        <v>1.0526315789473684</v>
      </c>
      <c r="S7" s="29">
        <v>28.1</v>
      </c>
    </row>
    <row r="8" spans="1:19" x14ac:dyDescent="0.2">
      <c r="M8" s="17" t="s">
        <v>75</v>
      </c>
      <c r="N8" s="31">
        <v>1.2894736842105263</v>
      </c>
      <c r="O8" s="29">
        <f>Data!Q6</f>
        <v>23.8</v>
      </c>
      <c r="Q8" s="17" t="s">
        <v>100</v>
      </c>
      <c r="R8">
        <v>1</v>
      </c>
      <c r="S8" s="29">
        <v>28.1</v>
      </c>
    </row>
    <row r="9" spans="1:19" x14ac:dyDescent="0.2">
      <c r="M9" s="17" t="s">
        <v>106</v>
      </c>
      <c r="N9" s="31">
        <v>0.97058823529411764</v>
      </c>
      <c r="O9" s="29">
        <f>Data!Q7</f>
        <v>24.5</v>
      </c>
      <c r="Q9" s="17" t="s">
        <v>54</v>
      </c>
      <c r="R9">
        <v>1.4705882352941178</v>
      </c>
      <c r="S9" s="30">
        <v>27.6</v>
      </c>
    </row>
    <row r="10" spans="1:19" x14ac:dyDescent="0.2">
      <c r="M10" s="17" t="s">
        <v>109</v>
      </c>
      <c r="N10" s="31">
        <v>0.78947368421052633</v>
      </c>
      <c r="O10" s="29">
        <f>Data!Q8</f>
        <v>24.5</v>
      </c>
      <c r="Q10" s="17" t="s">
        <v>60</v>
      </c>
      <c r="R10">
        <v>1.3823529411764706</v>
      </c>
      <c r="S10" s="30">
        <v>27.6</v>
      </c>
    </row>
    <row r="11" spans="1:19" x14ac:dyDescent="0.2">
      <c r="M11" s="17" t="s">
        <v>72</v>
      </c>
      <c r="N11" s="31">
        <v>1.5588235294117647</v>
      </c>
      <c r="O11" s="29">
        <f>Data!Q9</f>
        <v>23.5</v>
      </c>
      <c r="Q11" s="17" t="s">
        <v>87</v>
      </c>
      <c r="R11">
        <v>1.131578947368421</v>
      </c>
      <c r="S11" s="29">
        <v>27.6</v>
      </c>
    </row>
    <row r="12" spans="1:19" x14ac:dyDescent="0.2">
      <c r="M12" s="17" t="s">
        <v>68</v>
      </c>
      <c r="N12" s="31">
        <v>1.2352941176470589</v>
      </c>
      <c r="O12" s="29">
        <f>Data!Q10</f>
        <v>24.77</v>
      </c>
      <c r="Q12" s="17" t="s">
        <v>111</v>
      </c>
      <c r="R12">
        <v>0.97058823529411764</v>
      </c>
      <c r="S12" s="29">
        <v>27.6</v>
      </c>
    </row>
    <row r="13" spans="1:19" x14ac:dyDescent="0.2">
      <c r="M13" s="17" t="s">
        <v>51</v>
      </c>
      <c r="N13" s="31">
        <v>1.5789473684210527</v>
      </c>
      <c r="O13" s="29">
        <f>Data!Q11</f>
        <v>24.2</v>
      </c>
      <c r="Q13" s="17" t="s">
        <v>116</v>
      </c>
      <c r="R13">
        <v>0.55263157894736847</v>
      </c>
      <c r="S13" s="29">
        <v>27.6</v>
      </c>
    </row>
    <row r="14" spans="1:19" x14ac:dyDescent="0.2">
      <c r="M14" s="17" t="s">
        <v>65</v>
      </c>
      <c r="N14" s="31">
        <v>1.5789473684210527</v>
      </c>
      <c r="O14" s="29">
        <f>Data!Q12</f>
        <v>23.7</v>
      </c>
      <c r="Q14" s="17" t="s">
        <v>23</v>
      </c>
      <c r="R14">
        <v>2.3947368421052633</v>
      </c>
      <c r="S14" s="29">
        <v>27.52</v>
      </c>
    </row>
    <row r="15" spans="1:19" x14ac:dyDescent="0.2">
      <c r="M15" s="17" t="s">
        <v>102</v>
      </c>
      <c r="N15" s="31">
        <v>0.8529411764705882</v>
      </c>
      <c r="O15" s="29">
        <f>Data!Q13</f>
        <v>24.7</v>
      </c>
      <c r="Q15" s="17" t="s">
        <v>32</v>
      </c>
      <c r="R15">
        <v>2.1315789473684212</v>
      </c>
      <c r="S15" s="29">
        <v>27.4</v>
      </c>
    </row>
    <row r="16" spans="1:19" x14ac:dyDescent="0.2">
      <c r="M16" s="17" t="s">
        <v>26</v>
      </c>
      <c r="N16" s="31">
        <v>2.5</v>
      </c>
      <c r="O16" s="29">
        <f>Data!Q14</f>
        <v>27.21</v>
      </c>
      <c r="Q16" s="17" t="s">
        <v>101</v>
      </c>
      <c r="R16">
        <v>0.8529411764705882</v>
      </c>
      <c r="S16" s="29">
        <v>27.4</v>
      </c>
    </row>
    <row r="17" spans="13:19" x14ac:dyDescent="0.2">
      <c r="M17" s="17" t="s">
        <v>44</v>
      </c>
      <c r="N17" s="31">
        <v>1.7894736842105263</v>
      </c>
      <c r="O17" s="29">
        <f>Data!Q15</f>
        <v>25.3</v>
      </c>
      <c r="Q17" s="17" t="s">
        <v>113</v>
      </c>
      <c r="R17">
        <v>0.68421052631578949</v>
      </c>
      <c r="S17" s="29">
        <v>27.37</v>
      </c>
    </row>
    <row r="18" spans="13:19" x14ac:dyDescent="0.2">
      <c r="M18" s="17" t="s">
        <v>74</v>
      </c>
      <c r="N18" s="31">
        <v>1.0789473684210527</v>
      </c>
      <c r="O18" s="29">
        <f>Data!Q16</f>
        <v>25.3</v>
      </c>
      <c r="Q18" s="17" t="s">
        <v>66</v>
      </c>
      <c r="R18">
        <v>1.368421052631579</v>
      </c>
      <c r="S18" s="29">
        <v>27.35</v>
      </c>
    </row>
    <row r="22" spans="13:19" x14ac:dyDescent="0.2">
      <c r="O22" s="31">
        <v>0.97058823529411764</v>
      </c>
      <c r="P22">
        <v>1</v>
      </c>
    </row>
    <row r="23" spans="13:19" x14ac:dyDescent="0.2">
      <c r="O23" s="31">
        <v>1.2058823529411764</v>
      </c>
      <c r="P23">
        <v>1.1842105263157894</v>
      </c>
    </row>
    <row r="24" spans="13:19" x14ac:dyDescent="0.2">
      <c r="O24" s="31">
        <v>1.2894736842105263</v>
      </c>
      <c r="P24">
        <v>2.3421052631578947</v>
      </c>
    </row>
    <row r="25" spans="13:19" x14ac:dyDescent="0.2">
      <c r="O25" s="31">
        <v>0.94117647058823528</v>
      </c>
      <c r="P25">
        <v>1.0526315789473684</v>
      </c>
    </row>
    <row r="26" spans="13:19" x14ac:dyDescent="0.2">
      <c r="O26" s="31">
        <v>1.2894736842105263</v>
      </c>
      <c r="P26">
        <v>1</v>
      </c>
    </row>
    <row r="27" spans="13:19" x14ac:dyDescent="0.2">
      <c r="O27" s="31">
        <v>0.97058823529411764</v>
      </c>
      <c r="P27">
        <v>1.4705882352941178</v>
      </c>
    </row>
    <row r="28" spans="13:19" x14ac:dyDescent="0.2">
      <c r="O28" s="31">
        <v>0.78947368421052633</v>
      </c>
      <c r="P28">
        <v>1.3823529411764706</v>
      </c>
    </row>
    <row r="29" spans="13:19" x14ac:dyDescent="0.2">
      <c r="O29" s="31">
        <v>1.5588235294117647</v>
      </c>
      <c r="P29">
        <v>1.131578947368421</v>
      </c>
    </row>
    <row r="30" spans="13:19" x14ac:dyDescent="0.2">
      <c r="O30" s="31">
        <v>1.2352941176470589</v>
      </c>
      <c r="P30">
        <v>0.97058823529411764</v>
      </c>
    </row>
    <row r="31" spans="13:19" x14ac:dyDescent="0.2">
      <c r="O31" s="31">
        <v>1.5789473684210527</v>
      </c>
      <c r="P31">
        <v>0.55263157894736847</v>
      </c>
    </row>
    <row r="32" spans="13:19" x14ac:dyDescent="0.2">
      <c r="O32" s="31">
        <v>1.5789473684210527</v>
      </c>
      <c r="P32">
        <v>2.3947368421052633</v>
      </c>
    </row>
    <row r="33" spans="15:16" x14ac:dyDescent="0.2">
      <c r="O33" s="31">
        <v>0.8529411764705882</v>
      </c>
      <c r="P33">
        <v>2.1315789473684212</v>
      </c>
    </row>
    <row r="34" spans="15:16" x14ac:dyDescent="0.2">
      <c r="O34" s="31">
        <v>2.5</v>
      </c>
      <c r="P34">
        <v>0.8529411764705882</v>
      </c>
    </row>
    <row r="35" spans="15:16" x14ac:dyDescent="0.2">
      <c r="O35" s="31">
        <v>1.7894736842105263</v>
      </c>
      <c r="P35">
        <v>0.8529411764705882</v>
      </c>
    </row>
    <row r="36" spans="15:16" x14ac:dyDescent="0.2">
      <c r="O36" s="31">
        <v>1.0789473684210527</v>
      </c>
      <c r="P36">
        <v>0.8529411764705882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0F9E-DCAB-48B9-BE75-66EAB5A1958F}">
  <dimension ref="A1"/>
  <sheetViews>
    <sheetView zoomScale="56"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2808-14C3-4796-83F2-D84A8FCAD592}">
  <dimension ref="A1"/>
  <sheetViews>
    <sheetView workbookViewId="0"/>
  </sheetViews>
  <sheetFormatPr baseColWidth="10" defaultColWidth="8.83203125" defaultRowHeight="15" x14ac:dyDescent="0.2"/>
  <cols>
    <col min="1" max="1" width="11" bestFit="1" customWidth="1"/>
  </cols>
  <sheetData>
    <row r="1" spans="1:1" x14ac:dyDescent="0.2">
      <c r="A1" s="45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E4F8-C36D-4D8B-91EC-3B8EDDBC2C7E}">
  <dimension ref="A1:E31"/>
  <sheetViews>
    <sheetView topLeftCell="A7" workbookViewId="0"/>
  </sheetViews>
  <sheetFormatPr baseColWidth="10" defaultColWidth="8.83203125" defaultRowHeight="15" x14ac:dyDescent="0.2"/>
  <sheetData>
    <row r="1" spans="1:1" x14ac:dyDescent="0.2">
      <c r="A1" s="45" t="s">
        <v>161</v>
      </c>
    </row>
    <row r="30" spans="1:5" x14ac:dyDescent="0.2">
      <c r="A30" s="33"/>
      <c r="B30" s="33" t="s">
        <v>162</v>
      </c>
      <c r="C30" s="33" t="s">
        <v>151</v>
      </c>
      <c r="D30" s="33" t="s">
        <v>163</v>
      </c>
      <c r="E30" s="33" t="s">
        <v>164</v>
      </c>
    </row>
    <row r="31" spans="1:5" x14ac:dyDescent="0.2">
      <c r="A31" s="33" t="s">
        <v>165</v>
      </c>
      <c r="B31" s="32">
        <f>AVERAGE(Table1[Average Attendence])</f>
        <v>32919.21875</v>
      </c>
      <c r="C31" s="32">
        <f>_xlfn.STDEV.S(Table1[Average Attendence])</f>
        <v>18078.735965479984</v>
      </c>
      <c r="D31" s="34">
        <f>_xlfn.QUARTILE.EXC(Table1[Average Attendence],3)-_xlfn.QUARTILE.EXC(Table1[Average Attendence],1)</f>
        <v>27401.25</v>
      </c>
      <c r="E31" s="32">
        <v>0.2994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5FA9-CDF5-4596-A20C-3E69C16390CD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s="45" t="s">
        <v>166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C738-D27E-4368-8C2B-A6258A553B9B}">
  <dimension ref="A1:I34"/>
  <sheetViews>
    <sheetView zoomScale="80" workbookViewId="0">
      <selection activeCell="M28" sqref="M28"/>
    </sheetView>
  </sheetViews>
  <sheetFormatPr baseColWidth="10" defaultColWidth="8.83203125" defaultRowHeight="15" x14ac:dyDescent="0.2"/>
  <sheetData>
    <row r="1" spans="1:1" x14ac:dyDescent="0.2">
      <c r="A1" t="s">
        <v>167</v>
      </c>
    </row>
    <row r="17" spans="1:9" x14ac:dyDescent="0.2">
      <c r="A17" t="s">
        <v>120</v>
      </c>
    </row>
    <row r="19" spans="1:9" x14ac:dyDescent="0.2">
      <c r="A19" t="s">
        <v>121</v>
      </c>
    </row>
    <row r="20" spans="1:9" x14ac:dyDescent="0.2">
      <c r="A20" t="s">
        <v>122</v>
      </c>
      <c r="B20">
        <v>0.754331478</v>
      </c>
    </row>
    <row r="21" spans="1:9" x14ac:dyDescent="0.2">
      <c r="A21" t="s">
        <v>123</v>
      </c>
      <c r="B21">
        <v>0.56901597800000003</v>
      </c>
    </row>
    <row r="22" spans="1:9" x14ac:dyDescent="0.2">
      <c r="A22" t="s">
        <v>124</v>
      </c>
      <c r="B22">
        <v>0.56443104200000005</v>
      </c>
    </row>
    <row r="23" spans="1:9" x14ac:dyDescent="0.2">
      <c r="A23" t="s">
        <v>125</v>
      </c>
      <c r="B23">
        <v>0.32984323999999998</v>
      </c>
    </row>
    <row r="24" spans="1:9" x14ac:dyDescent="0.2">
      <c r="A24" t="s">
        <v>126</v>
      </c>
      <c r="B24">
        <v>96</v>
      </c>
    </row>
    <row r="26" spans="1:9" x14ac:dyDescent="0.2">
      <c r="A26" t="s">
        <v>127</v>
      </c>
    </row>
    <row r="27" spans="1:9" x14ac:dyDescent="0.2">
      <c r="B27" t="s">
        <v>128</v>
      </c>
      <c r="C27" t="s">
        <v>129</v>
      </c>
      <c r="D27" t="s">
        <v>130</v>
      </c>
      <c r="E27" t="s">
        <v>131</v>
      </c>
      <c r="F27" t="s">
        <v>132</v>
      </c>
    </row>
    <row r="28" spans="1:9" x14ac:dyDescent="0.2">
      <c r="A28" t="s">
        <v>133</v>
      </c>
      <c r="B28">
        <v>1</v>
      </c>
      <c r="C28">
        <v>13.5022555</v>
      </c>
      <c r="D28">
        <v>13.5022555</v>
      </c>
      <c r="E28">
        <v>124.10553350000001</v>
      </c>
      <c r="F28" s="47">
        <v>7.1280500000000004E-19</v>
      </c>
    </row>
    <row r="29" spans="1:9" x14ac:dyDescent="0.2">
      <c r="A29" t="s">
        <v>134</v>
      </c>
      <c r="B29">
        <v>94</v>
      </c>
      <c r="C29">
        <v>10.22687692</v>
      </c>
      <c r="D29">
        <v>0.108796563</v>
      </c>
    </row>
    <row r="30" spans="1:9" x14ac:dyDescent="0.2">
      <c r="A30" t="s">
        <v>135</v>
      </c>
      <c r="B30">
        <v>95</v>
      </c>
      <c r="C30">
        <v>23.729132419999999</v>
      </c>
    </row>
    <row r="32" spans="1:9" x14ac:dyDescent="0.2">
      <c r="B32" t="s">
        <v>136</v>
      </c>
      <c r="C32" t="s">
        <v>125</v>
      </c>
      <c r="D32" t="s">
        <v>137</v>
      </c>
      <c r="E32" t="s">
        <v>138</v>
      </c>
      <c r="F32" t="s">
        <v>139</v>
      </c>
      <c r="G32" t="s">
        <v>140</v>
      </c>
      <c r="H32" t="s">
        <v>141</v>
      </c>
      <c r="I32" t="s">
        <v>142</v>
      </c>
    </row>
    <row r="33" spans="1:9" x14ac:dyDescent="0.2">
      <c r="A33" t="s">
        <v>143</v>
      </c>
      <c r="B33">
        <v>0.93734304400000001</v>
      </c>
      <c r="C33">
        <v>5.1008593999999997E-2</v>
      </c>
      <c r="D33">
        <v>18.376178679999999</v>
      </c>
      <c r="E33" s="47">
        <v>7.0877800000000006E-33</v>
      </c>
      <c r="F33">
        <v>0.83606428399999999</v>
      </c>
      <c r="G33">
        <v>1.0386218039999999</v>
      </c>
      <c r="H33">
        <v>0.83606428399999999</v>
      </c>
      <c r="I33">
        <v>1.0386218039999999</v>
      </c>
    </row>
    <row r="34" spans="1:9" x14ac:dyDescent="0.2">
      <c r="A34" t="s">
        <v>144</v>
      </c>
      <c r="B34">
        <v>4.9622971000000002E-2</v>
      </c>
      <c r="C34">
        <v>4.4543789999999996E-3</v>
      </c>
      <c r="D34">
        <v>11.140266309999999</v>
      </c>
      <c r="E34" s="47">
        <v>7.1280500000000004E-19</v>
      </c>
      <c r="F34">
        <v>4.0778697000000003E-2</v>
      </c>
      <c r="G34">
        <v>5.8467245000000001E-2</v>
      </c>
      <c r="H34">
        <v>4.0778697000000003E-2</v>
      </c>
      <c r="I34">
        <v>5.8467245000000001E-2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4fd910-8eeb-47fa-a894-77e8024eda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3C1E157F07EB409D001F37BE8DD819" ma:contentTypeVersion="10" ma:contentTypeDescription="Create a new document." ma:contentTypeScope="" ma:versionID="c649902fd6bbaddc24d194b103617232">
  <xsd:schema xmlns:xsd="http://www.w3.org/2001/XMLSchema" xmlns:xs="http://www.w3.org/2001/XMLSchema" xmlns:p="http://schemas.microsoft.com/office/2006/metadata/properties" xmlns:ns3="0c4fd910-8eeb-47fa-a894-77e8024eda75" targetNamespace="http://schemas.microsoft.com/office/2006/metadata/properties" ma:root="true" ma:fieldsID="7a5107f4261398c40e80e76ed056f6b7" ns3:_="">
    <xsd:import namespace="0c4fd910-8eeb-47fa-a894-77e8024eda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fd910-8eeb-47fa-a894-77e8024ed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6C4E8E-D0B6-4DDA-87E2-019191040254}">
  <ds:schemaRefs>
    <ds:schemaRef ds:uri="0c4fd910-8eeb-47fa-a894-77e8024eda7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234717-C976-4C27-A517-EEAD0328CD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EF1672-1BA9-4E35-9E50-B43DE962C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fd910-8eeb-47fa-a894-77e8024ed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</vt:lpstr>
      <vt:lpstr>Data</vt:lpstr>
      <vt:lpstr>Data Analysis</vt:lpstr>
      <vt:lpstr>H1</vt:lpstr>
      <vt:lpstr>H2</vt:lpstr>
      <vt:lpstr>H3</vt:lpstr>
      <vt:lpstr>H4</vt:lpstr>
      <vt:lpstr>H5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Lukas</cp:lastModifiedBy>
  <cp:revision/>
  <dcterms:created xsi:type="dcterms:W3CDTF">2025-03-20T22:17:38Z</dcterms:created>
  <dcterms:modified xsi:type="dcterms:W3CDTF">2025-04-02T19:51:57Z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0x010100253C1E157F07EB409D001F37BE8DD819</vt:lpwstr>
  </property>
</Properties>
</file>