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ostbguacil-my.sharepoint.com/personal/amarmich_post_bgu_ac_il/Documents/SE_Excels/"/>
    </mc:Choice>
  </mc:AlternateContent>
  <xr:revisionPtr revIDLastSave="25" documentId="13_ncr:1_{5E92AD0D-0DB1-40D2-B2F6-486CC10A0C5C}" xr6:coauthVersionLast="47" xr6:coauthVersionMax="47" xr10:uidLastSave="{8F0A7BB6-9D06-4539-9DF8-14CBB92828CF}"/>
  <bookViews>
    <workbookView xWindow="-120" yWindow="-120" windowWidth="29040" windowHeight="15840" xr2:uid="{00000000-000D-0000-FFFF-FFFF00000000}"/>
  </bookViews>
  <sheets>
    <sheet name="Reiss" sheetId="3" r:id="rId1"/>
    <sheet name="S2" sheetId="6" state="veryHidden" r:id="rId2"/>
    <sheet name="S6" sheetId="9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3" l="1"/>
  <c r="L8" i="3"/>
  <c r="P33" i="3" l="1"/>
  <c r="L9" i="3"/>
  <c r="L11" i="3" s="1"/>
  <c r="F11" i="3" s="1"/>
  <c r="S9" i="3" l="1" a="1"/>
  <c r="S9" i="3" s="1"/>
  <c r="B25" i="3" a="1"/>
  <c r="B25" i="3" s="1"/>
  <c r="J4" i="9"/>
  <c r="Q12" i="9" s="1" a="1"/>
  <c r="Q12" i="9" s="1"/>
  <c r="I11" i="3" l="1"/>
  <c r="M4" i="9" a="1"/>
  <c r="M4" i="9" s="1"/>
  <c r="M7" i="9" a="1"/>
  <c r="M7" i="9" s="1"/>
  <c r="M14" i="9" a="1"/>
  <c r="M14" i="9" s="1"/>
  <c r="M10" i="9" a="1"/>
  <c r="M10" i="9" s="1"/>
  <c r="M5" i="9" a="1"/>
  <c r="M5" i="9" s="1"/>
  <c r="U13" i="9" a="1"/>
  <c r="U13" i="9" s="1"/>
  <c r="M13" i="9" a="1"/>
  <c r="M13" i="9" s="1"/>
  <c r="M9" i="9" a="1"/>
  <c r="M9" i="9" s="1"/>
  <c r="T14" i="9" a="1"/>
  <c r="T14" i="9" s="1"/>
  <c r="N4" i="9" a="1"/>
  <c r="N4" i="9" s="1"/>
  <c r="P4" i="9" a="1"/>
  <c r="P4" i="9" s="1"/>
  <c r="R4" i="9" a="1"/>
  <c r="R4" i="9" s="1"/>
  <c r="T4" i="9" a="1"/>
  <c r="T4" i="9" s="1"/>
  <c r="V4" i="9" a="1"/>
  <c r="V4" i="9" s="1"/>
  <c r="O5" i="9" a="1"/>
  <c r="O5" i="9" s="1"/>
  <c r="Q5" i="9" a="1"/>
  <c r="Q5" i="9" s="1"/>
  <c r="S5" i="9" a="1"/>
  <c r="S5" i="9" s="1"/>
  <c r="U5" i="9" a="1"/>
  <c r="U5" i="9" s="1"/>
  <c r="Q6" i="9" a="1"/>
  <c r="Q6" i="9" s="1"/>
  <c r="V6" i="9" a="1"/>
  <c r="V6" i="9" s="1"/>
  <c r="P7" i="9" a="1"/>
  <c r="P7" i="9" s="1"/>
  <c r="U7" i="9" a="1"/>
  <c r="U7" i="9" s="1"/>
  <c r="O8" i="9" a="1"/>
  <c r="O8" i="9" s="1"/>
  <c r="T8" i="9" a="1"/>
  <c r="T8" i="9" s="1"/>
  <c r="N9" i="9" a="1"/>
  <c r="N9" i="9" s="1"/>
  <c r="S9" i="9" a="1"/>
  <c r="S9" i="9" s="1"/>
  <c r="V9" i="9" a="1"/>
  <c r="V9" i="9" s="1"/>
  <c r="R10" i="9" a="1"/>
  <c r="R10" i="9" s="1"/>
  <c r="U10" i="9" a="1"/>
  <c r="U10" i="9" s="1"/>
  <c r="Q11" i="9" a="1"/>
  <c r="Q11" i="9" s="1"/>
  <c r="T11" i="9" a="1"/>
  <c r="T11" i="9" s="1"/>
  <c r="P12" i="9" a="1"/>
  <c r="P12" i="9" s="1"/>
  <c r="S12" i="9" a="1"/>
  <c r="S12" i="9" s="1"/>
  <c r="O13" i="9" a="1"/>
  <c r="O13" i="9" s="1"/>
  <c r="R13" i="9" a="1"/>
  <c r="R13" i="9" s="1"/>
  <c r="N14" i="9" a="1"/>
  <c r="N14" i="9" s="1"/>
  <c r="Q14" i="9" a="1"/>
  <c r="Q14" i="9" s="1"/>
  <c r="V14" i="9" a="1"/>
  <c r="V14" i="9" s="1"/>
  <c r="V5" i="9" a="1"/>
  <c r="V5" i="9" s="1"/>
  <c r="O6" i="9" a="1"/>
  <c r="O6" i="9" s="1"/>
  <c r="T6" i="9" a="1"/>
  <c r="T6" i="9" s="1"/>
  <c r="N7" i="9" a="1"/>
  <c r="N7" i="9" s="1"/>
  <c r="S7" i="9" a="1"/>
  <c r="S7" i="9" s="1"/>
  <c r="V7" i="9" a="1"/>
  <c r="V7" i="9" s="1"/>
  <c r="R8" i="9" a="1"/>
  <c r="R8" i="9" s="1"/>
  <c r="U8" i="9" a="1"/>
  <c r="U8" i="9" s="1"/>
  <c r="Q9" i="9" a="1"/>
  <c r="Q9" i="9" s="1"/>
  <c r="T9" i="9" a="1"/>
  <c r="T9" i="9" s="1"/>
  <c r="P10" i="9" a="1"/>
  <c r="P10" i="9" s="1"/>
  <c r="S10" i="9" a="1"/>
  <c r="S10" i="9" s="1"/>
  <c r="O11" i="9" a="1"/>
  <c r="O11" i="9" s="1"/>
  <c r="R11" i="9" a="1"/>
  <c r="R11" i="9" s="1"/>
  <c r="O4" i="9" a="1"/>
  <c r="O4" i="9" s="1"/>
  <c r="Q4" i="9" a="1"/>
  <c r="Q4" i="9" s="1"/>
  <c r="S4" i="9" a="1"/>
  <c r="S4" i="9" s="1"/>
  <c r="U4" i="9" a="1"/>
  <c r="U4" i="9" s="1"/>
  <c r="N5" i="9" a="1"/>
  <c r="N5" i="9" s="1"/>
  <c r="P5" i="9" a="1"/>
  <c r="P5" i="9" s="1"/>
  <c r="R5" i="9" a="1"/>
  <c r="R5" i="9" s="1"/>
  <c r="T5" i="9" a="1"/>
  <c r="T5" i="9" s="1"/>
  <c r="R6" i="9" a="1"/>
  <c r="R6" i="9" s="1"/>
  <c r="U6" i="9" a="1"/>
  <c r="U6" i="9" s="1"/>
  <c r="Q7" i="9" a="1"/>
  <c r="Q7" i="9" s="1"/>
  <c r="T7" i="9" a="1"/>
  <c r="T7" i="9" s="1"/>
  <c r="P8" i="9" a="1"/>
  <c r="P8" i="9" s="1"/>
  <c r="S8" i="9" a="1"/>
  <c r="S8" i="9" s="1"/>
  <c r="O9" i="9" a="1"/>
  <c r="O9" i="9" s="1"/>
  <c r="R9" i="9" a="1"/>
  <c r="R9" i="9" s="1"/>
  <c r="N10" i="9" a="1"/>
  <c r="N10" i="9" s="1"/>
  <c r="Q10" i="9" a="1"/>
  <c r="Q10" i="9" s="1"/>
  <c r="V10" i="9" a="1"/>
  <c r="V10" i="9" s="1"/>
  <c r="P11" i="9" a="1"/>
  <c r="P11" i="9" s="1"/>
  <c r="U11" i="9" a="1"/>
  <c r="U11" i="9" s="1"/>
  <c r="O12" i="9" a="1"/>
  <c r="O12" i="9" s="1"/>
  <c r="T12" i="9" a="1"/>
  <c r="T12" i="9" s="1"/>
  <c r="N13" i="9" a="1"/>
  <c r="N13" i="9" s="1"/>
  <c r="S13" i="9" a="1"/>
  <c r="S13" i="9" s="1"/>
  <c r="V13" i="9" a="1"/>
  <c r="V13" i="9" s="1"/>
  <c r="R14" i="9" a="1"/>
  <c r="R14" i="9" s="1"/>
  <c r="U14" i="9" a="1"/>
  <c r="U14" i="9" s="1"/>
  <c r="N6" i="9" a="1"/>
  <c r="N6" i="9" s="1"/>
  <c r="P6" i="9" a="1"/>
  <c r="P6" i="9" s="1"/>
  <c r="S6" i="9" a="1"/>
  <c r="S6" i="9" s="1"/>
  <c r="O7" i="9" a="1"/>
  <c r="O7" i="9" s="1"/>
  <c r="R7" i="9" a="1"/>
  <c r="R7" i="9" s="1"/>
  <c r="N8" i="9" a="1"/>
  <c r="N8" i="9" s="1"/>
  <c r="Q8" i="9" a="1"/>
  <c r="Q8" i="9" s="1"/>
  <c r="V8" i="9" a="1"/>
  <c r="V8" i="9" s="1"/>
  <c r="P9" i="9" a="1"/>
  <c r="P9" i="9" s="1"/>
  <c r="U9" i="9" a="1"/>
  <c r="U9" i="9" s="1"/>
  <c r="O10" i="9" a="1"/>
  <c r="O10" i="9" s="1"/>
  <c r="T10" i="9" a="1"/>
  <c r="T10" i="9" s="1"/>
  <c r="N11" i="9" a="1"/>
  <c r="N11" i="9" s="1"/>
  <c r="S11" i="9" a="1"/>
  <c r="S11" i="9" s="1"/>
  <c r="V11" i="9" a="1"/>
  <c r="V11" i="9" s="1"/>
  <c r="R12" i="9" a="1"/>
  <c r="R12" i="9" s="1"/>
  <c r="U12" i="9" a="1"/>
  <c r="U12" i="9" s="1"/>
  <c r="Q13" i="9" a="1"/>
  <c r="Q13" i="9" s="1"/>
  <c r="T13" i="9" a="1"/>
  <c r="T13" i="9" s="1"/>
  <c r="P14" i="9" a="1"/>
  <c r="P14" i="9" s="1"/>
  <c r="S14" i="9" a="1"/>
  <c r="S14" i="9" s="1"/>
  <c r="M6" i="9" a="1"/>
  <c r="M6" i="9" s="1"/>
  <c r="M12" i="9" a="1"/>
  <c r="M12" i="9" s="1"/>
  <c r="M8" i="9" a="1"/>
  <c r="M8" i="9" s="1"/>
  <c r="P13" i="9" a="1"/>
  <c r="P13" i="9" s="1"/>
  <c r="N12" i="9" a="1"/>
  <c r="N12" i="9" s="1"/>
  <c r="M11" i="9" a="1"/>
  <c r="M11" i="9" s="1"/>
  <c r="O14" i="9" a="1"/>
  <c r="O14" i="9" s="1"/>
  <c r="V12" i="9" a="1"/>
  <c r="V12" i="9" s="1"/>
  <c r="E4" i="9"/>
  <c r="F4" i="9" s="1"/>
  <c r="E5" i="9" l="1"/>
  <c r="F5" i="9" s="1"/>
  <c r="AE5" i="9" s="1" a="1"/>
  <c r="AE5" i="9" s="1"/>
  <c r="I27" i="3" s="1"/>
  <c r="AC4" i="9" a="1"/>
  <c r="AC4" i="9" s="1"/>
  <c r="F24" i="3" s="1"/>
  <c r="AF4" i="9" a="1"/>
  <c r="AF4" i="9" s="1"/>
  <c r="F28" i="3" s="1"/>
  <c r="AA4" i="9" a="1"/>
  <c r="AA4" i="9" s="1"/>
  <c r="F18" i="3" s="1"/>
  <c r="AD4" i="9" a="1"/>
  <c r="AD4" i="9" s="1"/>
  <c r="F25" i="3" s="1"/>
  <c r="Y4" i="9" a="1"/>
  <c r="Y4" i="9" s="1"/>
  <c r="F16" i="3" s="1"/>
  <c r="AB4" i="9" a="1"/>
  <c r="AB4" i="9" s="1"/>
  <c r="F19" i="3" s="1"/>
  <c r="AG4" i="9" a="1"/>
  <c r="AG4" i="9" s="1"/>
  <c r="F33" i="3" s="1"/>
  <c r="Z4" i="9" a="1"/>
  <c r="Z4" i="9" s="1"/>
  <c r="F17" i="3" s="1"/>
  <c r="AE4" i="9" a="1"/>
  <c r="AE4" i="9" s="1"/>
  <c r="F27" i="3" s="1"/>
  <c r="X4" i="9" a="1"/>
  <c r="X4" i="9" s="1"/>
  <c r="F15" i="3" s="1"/>
  <c r="AB5" i="9" l="1" a="1"/>
  <c r="AB5" i="9" s="1"/>
  <c r="I19" i="3" s="1"/>
  <c r="AD5" i="9" a="1"/>
  <c r="AD5" i="9" s="1"/>
  <c r="I25" i="3" s="1"/>
  <c r="Y5" i="9" a="1"/>
  <c r="Y5" i="9" s="1"/>
  <c r="I16" i="3" s="1"/>
  <c r="X5" i="9" a="1"/>
  <c r="X5" i="9" s="1"/>
  <c r="I15" i="3" s="1"/>
  <c r="AC5" i="9" a="1"/>
  <c r="AC5" i="9" s="1"/>
  <c r="I24" i="3" s="1"/>
  <c r="AF5" i="9" a="1"/>
  <c r="AF5" i="9" s="1"/>
  <c r="I28" i="3" s="1"/>
  <c r="Z5" i="9" a="1"/>
  <c r="Z5" i="9" s="1"/>
  <c r="I17" i="3" s="1"/>
  <c r="AG5" i="9" a="1"/>
  <c r="AG5" i="9" s="1"/>
  <c r="I33" i="3" s="1"/>
  <c r="AA5" i="9" a="1"/>
  <c r="AA5" i="9" s="1"/>
  <c r="I18" i="3" s="1"/>
  <c r="L16" i="3" a="1"/>
  <c r="L27" i="3" a="1"/>
  <c r="L25" i="3" a="1"/>
  <c r="L33" i="3" a="1"/>
  <c r="L17" i="3" a="1"/>
  <c r="L24" i="3" a="1"/>
  <c r="L15" i="3" a="1"/>
  <c r="L19" i="3" a="1"/>
  <c r="L18" i="3" a="1"/>
  <c r="L28" i="3" a="1"/>
  <c r="L19" i="3" l="1"/>
  <c r="P19" i="3" s="1"/>
  <c r="L25" i="3"/>
  <c r="P26" i="3" s="1"/>
  <c r="L24" i="3"/>
  <c r="L15" i="3"/>
  <c r="P15" i="3" s="1"/>
  <c r="L33" i="3"/>
  <c r="L17" i="3"/>
  <c r="P17" i="3" s="1"/>
  <c r="L16" i="3"/>
  <c r="P16" i="3" s="1"/>
  <c r="L27" i="3"/>
  <c r="P27" i="3" s="1"/>
  <c r="L28" i="3"/>
  <c r="P28" i="3" s="1"/>
  <c r="L18" i="3"/>
  <c r="P18" i="3" s="1"/>
  <c r="P25" i="3" l="1"/>
  <c r="P20" i="3"/>
  <c r="P29" i="3" s="1"/>
  <c r="P2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Amar</author>
  </authors>
  <commentList>
    <comment ref="B11" authorId="0" shapeId="0" xr:uid="{607A54BA-EF3A-4EE3-90C9-1DC595163902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D = EI / (1-v^2)
נחוץ לשקיעות בלבד. אם אין צורך בשקיעות, ניתן לא לרשום ערך זה.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</futureMetadata>
  <cellMetadata count="1">
    <bk>
      <rc t="1" v="0"/>
    </bk>
  </cellMetadata>
  <valueMetadata count="2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</valueMetadata>
</metadata>
</file>

<file path=xl/sharedStrings.xml><?xml version="1.0" encoding="utf-8"?>
<sst xmlns="http://schemas.openxmlformats.org/spreadsheetml/2006/main" count="89" uniqueCount="48">
  <si>
    <t>L_y/L_x</t>
  </si>
  <si>
    <t>MXM</t>
  </si>
  <si>
    <t>MYM</t>
  </si>
  <si>
    <t>MXY</t>
  </si>
  <si>
    <t>VEX</t>
  </si>
  <si>
    <t>VEY</t>
  </si>
  <si>
    <t>AM</t>
  </si>
  <si>
    <t>MEY</t>
  </si>
  <si>
    <t>VFY</t>
  </si>
  <si>
    <t>MEX</t>
  </si>
  <si>
    <t>VFX</t>
  </si>
  <si>
    <r>
      <rPr>
        <b/>
        <sz val="20"/>
        <color theme="0"/>
        <rFont val="David"/>
        <family val="2"/>
      </rPr>
      <t xml:space="preserve">טבלאות רייס | </t>
    </r>
    <r>
      <rPr>
        <sz val="20"/>
        <color theme="0"/>
        <rFont val="David"/>
        <family val="2"/>
      </rPr>
      <t>מומנטים, שקיעות וריאקציות בתקרה מתוחה בשני כיוונים על גבי קורות</t>
    </r>
  </si>
  <si>
    <t>בס"ד</t>
  </si>
  <si>
    <t>מומנטים</t>
  </si>
  <si>
    <t>ריאקציות</t>
  </si>
  <si>
    <t>שקיעה</t>
  </si>
  <si>
    <t>תקרה</t>
  </si>
  <si>
    <t>נתונים</t>
  </si>
  <si>
    <t>סכמה סטטית</t>
  </si>
  <si>
    <r>
      <t>ℓ</t>
    </r>
    <r>
      <rPr>
        <vertAlign val="subscript"/>
        <sz val="14"/>
        <color theme="0"/>
        <rFont val="Segoe UI"/>
        <family val="2"/>
      </rPr>
      <t>y</t>
    </r>
    <r>
      <rPr>
        <sz val="14"/>
        <color theme="0"/>
        <rFont val="Segoe UI"/>
        <family val="2"/>
      </rPr>
      <t>/ℓ</t>
    </r>
    <r>
      <rPr>
        <vertAlign val="subscript"/>
        <sz val="14"/>
        <color theme="0"/>
        <rFont val="Segoe UI"/>
        <family val="2"/>
      </rPr>
      <t>x</t>
    </r>
  </si>
  <si>
    <t>תוצאות</t>
  </si>
  <si>
    <t>אינטרפולציה לינארית לטבלאות רייס</t>
  </si>
  <si>
    <t>פרמטרים לחישוב מומנטים</t>
  </si>
  <si>
    <t>פרמטרים לחישוב ריאקציות</t>
  </si>
  <si>
    <t>פרמטר לחישוב שקיעה</t>
  </si>
  <si>
    <r>
      <t>F [kN/m</t>
    </r>
    <r>
      <rPr>
        <vertAlign val="super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>]</t>
    </r>
  </si>
  <si>
    <r>
      <t>ℓ</t>
    </r>
    <r>
      <rPr>
        <vertAlign val="subscript"/>
        <sz val="14"/>
        <color theme="0"/>
        <rFont val="Segoe UI"/>
        <family val="2"/>
      </rPr>
      <t>1</t>
    </r>
    <r>
      <rPr>
        <sz val="14"/>
        <color theme="0"/>
        <rFont val="Segoe UI"/>
        <family val="2"/>
      </rPr>
      <t xml:space="preserve"> [m]</t>
    </r>
  </si>
  <si>
    <r>
      <t>ℓ</t>
    </r>
    <r>
      <rPr>
        <vertAlign val="sub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 xml:space="preserve"> [m]</t>
    </r>
  </si>
  <si>
    <r>
      <t>ℓ</t>
    </r>
    <r>
      <rPr>
        <vertAlign val="subscript"/>
        <sz val="14"/>
        <color theme="0"/>
        <rFont val="Segoe UI"/>
        <family val="2"/>
      </rPr>
      <t>x</t>
    </r>
  </si>
  <si>
    <r>
      <t>ℓ</t>
    </r>
    <r>
      <rPr>
        <vertAlign val="subscript"/>
        <sz val="14"/>
        <color theme="0"/>
        <rFont val="Segoe UI"/>
        <family val="2"/>
      </rPr>
      <t>y</t>
    </r>
  </si>
  <si>
    <t>טבלת רייס מתאימה</t>
  </si>
  <si>
    <r>
      <t>ℓ</t>
    </r>
    <r>
      <rPr>
        <vertAlign val="subscript"/>
        <sz val="14"/>
        <color theme="0"/>
        <rFont val="Segoe UI"/>
        <family val="2"/>
      </rPr>
      <t>y</t>
    </r>
    <r>
      <rPr>
        <sz val="14"/>
        <color theme="0"/>
        <rFont val="Segoe UI"/>
        <family val="2"/>
      </rPr>
      <t>/ℓ</t>
    </r>
    <r>
      <rPr>
        <vertAlign val="subscript"/>
        <sz val="14"/>
        <color theme="0"/>
        <rFont val="Segoe UI"/>
        <family val="2"/>
      </rPr>
      <t>x,נמוך</t>
    </r>
  </si>
  <si>
    <r>
      <t>ℓ</t>
    </r>
    <r>
      <rPr>
        <vertAlign val="subscript"/>
        <sz val="14"/>
        <color theme="0"/>
        <rFont val="Segoe UI"/>
        <family val="2"/>
      </rPr>
      <t>y</t>
    </r>
    <r>
      <rPr>
        <sz val="14"/>
        <color theme="0"/>
        <rFont val="Segoe UI"/>
        <family val="2"/>
      </rPr>
      <t>/ℓ</t>
    </r>
    <r>
      <rPr>
        <vertAlign val="subscript"/>
        <sz val="14"/>
        <color theme="0"/>
        <rFont val="Segoe UI"/>
        <family val="2"/>
      </rPr>
      <t>x,גבוה</t>
    </r>
  </si>
  <si>
    <r>
      <t>m</t>
    </r>
    <r>
      <rPr>
        <vertAlign val="subscript"/>
        <sz val="14"/>
        <color theme="0"/>
        <rFont val="Calibri"/>
        <family val="2"/>
        <scheme val="minor"/>
      </rPr>
      <t>XM</t>
    </r>
    <r>
      <rPr>
        <sz val="14"/>
        <color theme="0"/>
        <rFont val="Calibri"/>
        <family val="2"/>
        <scheme val="minor"/>
      </rPr>
      <t xml:space="preserve"> [kNm/m]</t>
    </r>
  </si>
  <si>
    <r>
      <t>m</t>
    </r>
    <r>
      <rPr>
        <vertAlign val="subscript"/>
        <sz val="14"/>
        <color theme="0"/>
        <rFont val="Calibri"/>
        <family val="2"/>
        <scheme val="minor"/>
      </rPr>
      <t>EX</t>
    </r>
    <r>
      <rPr>
        <sz val="14"/>
        <color theme="0"/>
        <rFont val="Calibri"/>
        <family val="2"/>
        <scheme val="minor"/>
      </rPr>
      <t xml:space="preserve"> [kNm/m]</t>
    </r>
  </si>
  <si>
    <r>
      <t>m</t>
    </r>
    <r>
      <rPr>
        <vertAlign val="subscript"/>
        <sz val="14"/>
        <color theme="0"/>
        <rFont val="Calibri"/>
        <family val="2"/>
        <scheme val="minor"/>
      </rPr>
      <t>YM</t>
    </r>
    <r>
      <rPr>
        <sz val="14"/>
        <color theme="0"/>
        <rFont val="Calibri"/>
        <family val="2"/>
        <scheme val="minor"/>
      </rPr>
      <t xml:space="preserve"> [kNm/m]</t>
    </r>
  </si>
  <si>
    <r>
      <t>m</t>
    </r>
    <r>
      <rPr>
        <vertAlign val="subscript"/>
        <sz val="14"/>
        <color theme="0"/>
        <rFont val="Calibri"/>
        <family val="2"/>
        <scheme val="minor"/>
      </rPr>
      <t>EY</t>
    </r>
    <r>
      <rPr>
        <sz val="14"/>
        <color theme="0"/>
        <rFont val="Calibri"/>
        <family val="2"/>
        <scheme val="minor"/>
      </rPr>
      <t xml:space="preserve"> [kNm/m]</t>
    </r>
  </si>
  <si>
    <r>
      <t>m</t>
    </r>
    <r>
      <rPr>
        <vertAlign val="subscript"/>
        <sz val="14"/>
        <color theme="0"/>
        <rFont val="Calibri"/>
        <family val="2"/>
        <scheme val="minor"/>
      </rPr>
      <t>XY</t>
    </r>
    <r>
      <rPr>
        <sz val="14"/>
        <color theme="0"/>
        <rFont val="Calibri"/>
        <family val="2"/>
        <scheme val="minor"/>
      </rPr>
      <t xml:space="preserve"> [kNm/m]</t>
    </r>
  </si>
  <si>
    <r>
      <t>m</t>
    </r>
    <r>
      <rPr>
        <vertAlign val="subscript"/>
        <sz val="14"/>
        <color theme="0"/>
        <rFont val="Calibri"/>
        <family val="2"/>
        <scheme val="minor"/>
      </rPr>
      <t>XYE</t>
    </r>
    <r>
      <rPr>
        <sz val="14"/>
        <color theme="0"/>
        <rFont val="Calibri"/>
        <family val="2"/>
        <scheme val="minor"/>
      </rPr>
      <t xml:space="preserve"> [kNm/m]</t>
    </r>
  </si>
  <si>
    <r>
      <t>X</t>
    </r>
    <r>
      <rPr>
        <vertAlign val="subscript"/>
        <sz val="14"/>
        <color theme="0"/>
        <rFont val="Calibri"/>
        <family val="2"/>
        <scheme val="minor"/>
      </rPr>
      <t>EX</t>
    </r>
    <r>
      <rPr>
        <sz val="14"/>
        <color theme="0"/>
        <rFont val="Calibri"/>
        <family val="2"/>
        <scheme val="minor"/>
      </rPr>
      <t xml:space="preserve"> [kN/m]</t>
    </r>
  </si>
  <si>
    <r>
      <t>Y</t>
    </r>
    <r>
      <rPr>
        <vertAlign val="subscript"/>
        <sz val="14"/>
        <color theme="0"/>
        <rFont val="Calibri"/>
        <family val="2"/>
        <scheme val="minor"/>
      </rPr>
      <t>EY</t>
    </r>
    <r>
      <rPr>
        <sz val="14"/>
        <color theme="0"/>
        <rFont val="Calibri"/>
        <family val="2"/>
        <scheme val="minor"/>
      </rPr>
      <t xml:space="preserve"> [kN/m]</t>
    </r>
  </si>
  <si>
    <r>
      <t>Y</t>
    </r>
    <r>
      <rPr>
        <vertAlign val="subscript"/>
        <sz val="14"/>
        <color theme="0"/>
        <rFont val="Calibri"/>
        <family val="2"/>
        <scheme val="minor"/>
      </rPr>
      <t>EX</t>
    </r>
    <r>
      <rPr>
        <sz val="14"/>
        <color theme="0"/>
        <rFont val="Calibri"/>
        <family val="2"/>
        <scheme val="minor"/>
      </rPr>
      <t xml:space="preserve"> [kN/m]</t>
    </r>
  </si>
  <si>
    <r>
      <t>X</t>
    </r>
    <r>
      <rPr>
        <vertAlign val="subscript"/>
        <sz val="14"/>
        <color theme="0"/>
        <rFont val="Calibri"/>
        <family val="2"/>
        <scheme val="minor"/>
      </rPr>
      <t>FX</t>
    </r>
    <r>
      <rPr>
        <sz val="14"/>
        <color theme="0"/>
        <rFont val="Calibri"/>
        <family val="2"/>
        <scheme val="minor"/>
      </rPr>
      <t xml:space="preserve"> [kN/m]</t>
    </r>
  </si>
  <si>
    <r>
      <t>Y</t>
    </r>
    <r>
      <rPr>
        <vertAlign val="subscript"/>
        <sz val="14"/>
        <color theme="0"/>
        <rFont val="Calibri"/>
        <family val="2"/>
        <scheme val="minor"/>
      </rPr>
      <t>FY</t>
    </r>
    <r>
      <rPr>
        <sz val="14"/>
        <color theme="0"/>
        <rFont val="Calibri"/>
        <family val="2"/>
        <scheme val="minor"/>
      </rPr>
      <t xml:space="preserve"> [kN/m]</t>
    </r>
  </si>
  <si>
    <t>R [kN]</t>
  </si>
  <si>
    <r>
      <t>D [kNm</t>
    </r>
    <r>
      <rPr>
        <vertAlign val="super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>]</t>
    </r>
  </si>
  <si>
    <r>
      <t>a</t>
    </r>
    <r>
      <rPr>
        <vertAlign val="subscript"/>
        <sz val="14"/>
        <color theme="0"/>
        <rFont val="Calibri"/>
        <family val="2"/>
        <scheme val="minor"/>
      </rPr>
      <t>M</t>
    </r>
    <r>
      <rPr>
        <sz val="14"/>
        <color theme="0"/>
        <rFont val="Calibri"/>
        <family val="2"/>
        <scheme val="minor"/>
      </rPr>
      <t xml:space="preserve"> [m/m]</t>
    </r>
  </si>
  <si>
    <t>מיכאל עמר | תשפ"ד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</si>
</sst>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5" x14ac:knownFonts="1">
    <font>
      <sz val="11"/>
      <color theme="1"/>
      <name val="Calibri"/>
      <family val="2"/>
      <scheme val="minor"/>
    </font>
    <font>
      <sz val="20"/>
      <color theme="0"/>
      <name val="David"/>
      <family val="2"/>
    </font>
    <font>
      <sz val="11"/>
      <color theme="0"/>
      <name val="David"/>
      <family val="2"/>
    </font>
    <font>
      <b/>
      <sz val="20"/>
      <color theme="0"/>
      <name val="David"/>
      <family val="2"/>
    </font>
    <font>
      <sz val="11"/>
      <color theme="0"/>
      <name val="Calibri"/>
      <family val="2"/>
      <scheme val="minor"/>
    </font>
    <font>
      <sz val="14"/>
      <color theme="0"/>
      <name val="David"/>
      <family val="2"/>
    </font>
    <font>
      <sz val="14"/>
      <color theme="0"/>
      <name val="Segoe UI"/>
      <family val="2"/>
    </font>
    <font>
      <sz val="14"/>
      <name val="Segoe UI"/>
      <family val="2"/>
    </font>
    <font>
      <vertAlign val="subscript"/>
      <sz val="14"/>
      <color theme="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vertAlign val="superscript"/>
      <sz val="14"/>
      <color theme="0"/>
      <name val="Segoe UI"/>
      <family val="2"/>
    </font>
    <font>
      <sz val="14"/>
      <color theme="0"/>
      <name val="Calibri"/>
      <family val="2"/>
      <scheme val="minor"/>
    </font>
    <font>
      <vertAlign val="subscript"/>
      <sz val="14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006F92"/>
        <bgColor indexed="64"/>
      </patternFill>
    </fill>
    <fill>
      <patternFill patternType="solid">
        <fgColor rgb="FF004F68"/>
        <bgColor indexed="64"/>
      </patternFill>
    </fill>
    <fill>
      <patternFill patternType="solid">
        <fgColor rgb="FF003A4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2" fillId="6" borderId="0" xfId="0" applyFont="1" applyFill="1"/>
    <xf numFmtId="0" fontId="4" fillId="7" borderId="1" xfId="0" applyFont="1" applyFill="1" applyBorder="1"/>
    <xf numFmtId="0" fontId="6" fillId="12" borderId="1" xfId="0" applyFont="1" applyFill="1" applyBorder="1" applyAlignment="1">
      <alignment horizontal="left" vertical="center" indent="1"/>
    </xf>
    <xf numFmtId="0" fontId="0" fillId="9" borderId="1" xfId="0" applyFill="1" applyBorder="1"/>
    <xf numFmtId="0" fontId="4" fillId="9" borderId="0" xfId="0" applyFont="1" applyFill="1"/>
    <xf numFmtId="0" fontId="2" fillId="0" borderId="0" xfId="0" applyFont="1"/>
    <xf numFmtId="0" fontId="5" fillId="0" borderId="6" xfId="0" applyFont="1" applyBorder="1" applyAlignment="1">
      <alignment horizontal="center" vertical="center"/>
    </xf>
    <xf numFmtId="164" fontId="2" fillId="0" borderId="0" xfId="0" applyNumberFormat="1" applyFont="1"/>
    <xf numFmtId="0" fontId="2" fillId="0" borderId="6" xfId="0" applyFont="1" applyBorder="1"/>
    <xf numFmtId="0" fontId="6" fillId="10" borderId="4" xfId="0" applyFont="1" applyFill="1" applyBorder="1" applyAlignment="1">
      <alignment horizontal="left" vertical="center" indent="1"/>
    </xf>
    <xf numFmtId="0" fontId="6" fillId="13" borderId="4" xfId="0" applyFont="1" applyFill="1" applyBorder="1" applyAlignment="1">
      <alignment horizontal="left" vertical="center" indent="1"/>
    </xf>
    <xf numFmtId="164" fontId="7" fillId="8" borderId="4" xfId="0" applyNumberFormat="1" applyFont="1" applyFill="1" applyBorder="1" applyAlignment="1">
      <alignment horizontal="left" vertical="center" indent="1"/>
    </xf>
    <xf numFmtId="165" fontId="7" fillId="8" borderId="4" xfId="0" applyNumberFormat="1" applyFont="1" applyFill="1" applyBorder="1" applyAlignment="1">
      <alignment horizontal="left" vertical="center" indent="1"/>
    </xf>
    <xf numFmtId="2" fontId="7" fillId="8" borderId="4" xfId="0" applyNumberFormat="1" applyFont="1" applyFill="1" applyBorder="1" applyAlignment="1">
      <alignment horizontal="left" vertical="center" indent="1"/>
    </xf>
    <xf numFmtId="0" fontId="6" fillId="11" borderId="4" xfId="0" applyFont="1" applyFill="1" applyBorder="1" applyAlignment="1">
      <alignment horizontal="left" vertical="center" indent="1"/>
    </xf>
    <xf numFmtId="0" fontId="6" fillId="12" borderId="4" xfId="0" applyFont="1" applyFill="1" applyBorder="1" applyAlignment="1">
      <alignment horizontal="left" vertical="center" indent="1"/>
    </xf>
    <xf numFmtId="0" fontId="13" fillId="12" borderId="4" xfId="0" applyFont="1" applyFill="1" applyBorder="1" applyAlignment="1">
      <alignment horizontal="left" vertical="center" indent="1"/>
    </xf>
    <xf numFmtId="164" fontId="7" fillId="8" borderId="7" xfId="0" applyNumberFormat="1" applyFont="1" applyFill="1" applyBorder="1" applyAlignment="1">
      <alignment horizontal="left" vertical="center" indent="1"/>
    </xf>
    <xf numFmtId="0" fontId="5" fillId="0" borderId="8" xfId="0" applyFont="1" applyBorder="1" applyAlignment="1">
      <alignment horizontal="right" indent="1"/>
    </xf>
    <xf numFmtId="0" fontId="7" fillId="8" borderId="4" xfId="0" applyFont="1" applyFill="1" applyBorder="1" applyAlignment="1" applyProtection="1">
      <alignment horizontal="left" vertical="center" indent="1"/>
      <protection locked="0"/>
    </xf>
    <xf numFmtId="0" fontId="1" fillId="4" borderId="3" xfId="0" applyFont="1" applyFill="1" applyBorder="1" applyAlignment="1">
      <alignment horizontal="right" vertical="center" indent="2"/>
    </xf>
    <xf numFmtId="0" fontId="1" fillId="4" borderId="0" xfId="0" applyFont="1" applyFill="1" applyAlignment="1">
      <alignment horizontal="right" vertical="center" indent="2"/>
    </xf>
    <xf numFmtId="0" fontId="1" fillId="4" borderId="2" xfId="0" applyFont="1" applyFill="1" applyBorder="1" applyAlignment="1">
      <alignment horizontal="right" vertical="center" indent="2"/>
    </xf>
    <xf numFmtId="0" fontId="5" fillId="0" borderId="5" xfId="0" applyFont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2" fillId="5" borderId="4" xfId="0" applyFont="1" applyFill="1" applyBorder="1" applyAlignment="1">
      <alignment horizontal="center"/>
    </xf>
    <xf numFmtId="0" fontId="11" fillId="6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4F68"/>
      <color rgb="FF006F92"/>
      <color rgb="FF003A4C"/>
      <color rgb="FF0026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170418</xdr:colOff>
      <xdr:row>13</xdr:row>
      <xdr:rowOff>158752</xdr:rowOff>
    </xdr:from>
    <xdr:to>
      <xdr:col>2</xdr:col>
      <xdr:colOff>666749</xdr:colOff>
      <xdr:row>16</xdr:row>
      <xdr:rowOff>134977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A563D97-3801-824C-10D1-6C6DBB5877C1}"/>
            </a:ext>
          </a:extLst>
        </xdr:cNvPr>
        <xdr:cNvGrpSpPr/>
      </xdr:nvGrpSpPr>
      <xdr:grpSpPr>
        <a:xfrm>
          <a:off x="17502188" y="3040065"/>
          <a:ext cx="496331" cy="690600"/>
          <a:chOff x="1891744" y="-550843"/>
          <a:chExt cx="1484084" cy="2112437"/>
        </a:xfrm>
      </xdr:grpSpPr>
      <xdr:sp macro="[0]!Schema3" textlink="">
        <xdr:nvSpPr>
          <xdr:cNvPr id="510" name="Rectangle: Rounded Corners 509">
            <a:extLst>
              <a:ext uri="{FF2B5EF4-FFF2-40B4-BE49-F238E27FC236}">
                <a16:creationId xmlns:a16="http://schemas.microsoft.com/office/drawing/2014/main" id="{D798D669-61E0-612B-B3A7-72379C9D6360}"/>
              </a:ext>
            </a:extLst>
          </xdr:cNvPr>
          <xdr:cNvSpPr/>
        </xdr:nvSpPr>
        <xdr:spPr>
          <a:xfrm>
            <a:off x="1891744" y="-550843"/>
            <a:ext cx="1484084" cy="2112437"/>
          </a:xfrm>
          <a:prstGeom prst="roundRect">
            <a:avLst/>
          </a:prstGeom>
          <a:solidFill>
            <a:schemeClr val="tx1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sp macro="[0]!Schema3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C64A03B-55EB-B10A-0691-60CE06DA5688}"/>
              </a:ext>
            </a:extLst>
          </xdr:cNvPr>
          <xdr:cNvSpPr/>
        </xdr:nvSpPr>
        <xdr:spPr>
          <a:xfrm>
            <a:off x="2273786" y="-34625"/>
            <a:ext cx="720000" cy="1080000"/>
          </a:xfrm>
          <a:prstGeom prst="rect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cxnSp macro="[0]!Schema3">
        <xdr:nvCxnSpPr>
          <xdr:cNvPr id="576" name="Straight Connector 575">
            <a:extLst>
              <a:ext uri="{FF2B5EF4-FFF2-40B4-BE49-F238E27FC236}">
                <a16:creationId xmlns:a16="http://schemas.microsoft.com/office/drawing/2014/main" id="{926816DF-57F3-2D80-6C2B-33C2F14BFAAF}"/>
              </a:ext>
            </a:extLst>
          </xdr:cNvPr>
          <xdr:cNvCxnSpPr>
            <a:cxnSpLocks/>
          </xdr:cNvCxnSpPr>
        </xdr:nvCxnSpPr>
        <xdr:spPr>
          <a:xfrm flipV="1">
            <a:off x="2165786" y="-3462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3">
        <xdr:nvCxnSpPr>
          <xdr:cNvPr id="577" name="Straight Connector 576">
            <a:extLst>
              <a:ext uri="{FF2B5EF4-FFF2-40B4-BE49-F238E27FC236}">
                <a16:creationId xmlns:a16="http://schemas.microsoft.com/office/drawing/2014/main" id="{A5F35200-520D-7B84-BA52-FCE0E9E06EEA}"/>
              </a:ext>
            </a:extLst>
          </xdr:cNvPr>
          <xdr:cNvCxnSpPr>
            <a:cxnSpLocks/>
          </xdr:cNvCxnSpPr>
        </xdr:nvCxnSpPr>
        <xdr:spPr>
          <a:xfrm flipV="1">
            <a:off x="2165786" y="14537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3">
        <xdr:nvCxnSpPr>
          <xdr:cNvPr id="578" name="Straight Connector 577">
            <a:extLst>
              <a:ext uri="{FF2B5EF4-FFF2-40B4-BE49-F238E27FC236}">
                <a16:creationId xmlns:a16="http://schemas.microsoft.com/office/drawing/2014/main" id="{74A91729-DC97-4CB6-F286-AF617AA55527}"/>
              </a:ext>
            </a:extLst>
          </xdr:cNvPr>
          <xdr:cNvCxnSpPr>
            <a:cxnSpLocks/>
          </xdr:cNvCxnSpPr>
        </xdr:nvCxnSpPr>
        <xdr:spPr>
          <a:xfrm flipV="1">
            <a:off x="2165786" y="32778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3">
        <xdr:nvCxnSpPr>
          <xdr:cNvPr id="579" name="Straight Connector 578">
            <a:extLst>
              <a:ext uri="{FF2B5EF4-FFF2-40B4-BE49-F238E27FC236}">
                <a16:creationId xmlns:a16="http://schemas.microsoft.com/office/drawing/2014/main" id="{BF447A4E-8C81-8EC0-CE61-E17F831B9BCE}"/>
              </a:ext>
            </a:extLst>
          </xdr:cNvPr>
          <xdr:cNvCxnSpPr>
            <a:cxnSpLocks/>
          </xdr:cNvCxnSpPr>
        </xdr:nvCxnSpPr>
        <xdr:spPr>
          <a:xfrm flipV="1">
            <a:off x="2165786" y="50778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3">
        <xdr:nvCxnSpPr>
          <xdr:cNvPr id="580" name="Straight Connector 579">
            <a:extLst>
              <a:ext uri="{FF2B5EF4-FFF2-40B4-BE49-F238E27FC236}">
                <a16:creationId xmlns:a16="http://schemas.microsoft.com/office/drawing/2014/main" id="{75C6FE01-77C6-1925-7720-7BCE86A9F0AF}"/>
              </a:ext>
            </a:extLst>
          </xdr:cNvPr>
          <xdr:cNvCxnSpPr>
            <a:cxnSpLocks/>
          </xdr:cNvCxnSpPr>
        </xdr:nvCxnSpPr>
        <xdr:spPr>
          <a:xfrm flipV="1">
            <a:off x="2165786" y="68778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3">
        <xdr:nvCxnSpPr>
          <xdr:cNvPr id="581" name="Straight Connector 580">
            <a:extLst>
              <a:ext uri="{FF2B5EF4-FFF2-40B4-BE49-F238E27FC236}">
                <a16:creationId xmlns:a16="http://schemas.microsoft.com/office/drawing/2014/main" id="{EE984040-3D96-4372-25C1-367926830E44}"/>
              </a:ext>
            </a:extLst>
          </xdr:cNvPr>
          <xdr:cNvCxnSpPr>
            <a:cxnSpLocks/>
          </xdr:cNvCxnSpPr>
        </xdr:nvCxnSpPr>
        <xdr:spPr>
          <a:xfrm flipV="1">
            <a:off x="2165786" y="86778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>
    <xdr:from>
      <xdr:col>1</xdr:col>
      <xdr:colOff>593208</xdr:colOff>
      <xdr:row>13</xdr:row>
      <xdr:rowOff>158752</xdr:rowOff>
    </xdr:from>
    <xdr:to>
      <xdr:col>2</xdr:col>
      <xdr:colOff>94706</xdr:colOff>
      <xdr:row>16</xdr:row>
      <xdr:rowOff>134977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6C55487A-DB87-A5AF-4933-C7C6C7E684A6}"/>
            </a:ext>
          </a:extLst>
        </xdr:cNvPr>
        <xdr:cNvGrpSpPr/>
      </xdr:nvGrpSpPr>
      <xdr:grpSpPr>
        <a:xfrm>
          <a:off x="18074231" y="3040065"/>
          <a:ext cx="489717" cy="690600"/>
          <a:chOff x="3602214" y="-550843"/>
          <a:chExt cx="1484084" cy="2112437"/>
        </a:xfrm>
      </xdr:grpSpPr>
      <xdr:sp macro="[0]!Schema2" textlink="">
        <xdr:nvSpPr>
          <xdr:cNvPr id="504" name="Rectangle: Rounded Corners 503">
            <a:extLst>
              <a:ext uri="{FF2B5EF4-FFF2-40B4-BE49-F238E27FC236}">
                <a16:creationId xmlns:a16="http://schemas.microsoft.com/office/drawing/2014/main" id="{A37A9A2A-3D50-57D5-6014-3CE7038A6876}"/>
              </a:ext>
            </a:extLst>
          </xdr:cNvPr>
          <xdr:cNvSpPr/>
        </xdr:nvSpPr>
        <xdr:spPr>
          <a:xfrm>
            <a:off x="3602214" y="-550843"/>
            <a:ext cx="1484084" cy="2112437"/>
          </a:xfrm>
          <a:prstGeom prst="roundRect">
            <a:avLst/>
          </a:prstGeom>
          <a:solidFill>
            <a:schemeClr val="tx1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sp macro="[0]!Schema2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ED500DD0-AC80-707B-6E45-B05151948E47}"/>
              </a:ext>
            </a:extLst>
          </xdr:cNvPr>
          <xdr:cNvSpPr/>
        </xdr:nvSpPr>
        <xdr:spPr>
          <a:xfrm>
            <a:off x="3984256" y="-34625"/>
            <a:ext cx="720000" cy="1080000"/>
          </a:xfrm>
          <a:prstGeom prst="rect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cxnSp macro="[0]!Schema2">
        <xdr:nvCxnSpPr>
          <xdr:cNvPr id="506" name="Straight Connector 505">
            <a:extLst>
              <a:ext uri="{FF2B5EF4-FFF2-40B4-BE49-F238E27FC236}">
                <a16:creationId xmlns:a16="http://schemas.microsoft.com/office/drawing/2014/main" id="{3BB7C876-A266-182D-CC8A-B5AB4BBA7957}"/>
              </a:ext>
            </a:extLst>
          </xdr:cNvPr>
          <xdr:cNvCxnSpPr>
            <a:cxnSpLocks/>
          </xdr:cNvCxnSpPr>
        </xdr:nvCxnSpPr>
        <xdr:spPr>
          <a:xfrm flipV="1">
            <a:off x="4056256" y="104537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2">
        <xdr:nvCxnSpPr>
          <xdr:cNvPr id="507" name="Straight Connector 506">
            <a:extLst>
              <a:ext uri="{FF2B5EF4-FFF2-40B4-BE49-F238E27FC236}">
                <a16:creationId xmlns:a16="http://schemas.microsoft.com/office/drawing/2014/main" id="{46D36A0E-576B-34DC-7402-53C1E494A06A}"/>
              </a:ext>
            </a:extLst>
          </xdr:cNvPr>
          <xdr:cNvCxnSpPr>
            <a:cxnSpLocks/>
          </xdr:cNvCxnSpPr>
        </xdr:nvCxnSpPr>
        <xdr:spPr>
          <a:xfrm flipV="1">
            <a:off x="4236256" y="104296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2">
        <xdr:nvCxnSpPr>
          <xdr:cNvPr id="508" name="Straight Connector 507">
            <a:extLst>
              <a:ext uri="{FF2B5EF4-FFF2-40B4-BE49-F238E27FC236}">
                <a16:creationId xmlns:a16="http://schemas.microsoft.com/office/drawing/2014/main" id="{D9015159-AF30-C538-D5C0-FA157E7BFFBD}"/>
              </a:ext>
            </a:extLst>
          </xdr:cNvPr>
          <xdr:cNvCxnSpPr>
            <a:cxnSpLocks/>
          </xdr:cNvCxnSpPr>
        </xdr:nvCxnSpPr>
        <xdr:spPr>
          <a:xfrm flipV="1">
            <a:off x="4416256" y="104296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2">
        <xdr:nvCxnSpPr>
          <xdr:cNvPr id="509" name="Straight Connector 508">
            <a:extLst>
              <a:ext uri="{FF2B5EF4-FFF2-40B4-BE49-F238E27FC236}">
                <a16:creationId xmlns:a16="http://schemas.microsoft.com/office/drawing/2014/main" id="{6692A6EE-8334-1EBE-CFE5-0A2C3C2598EF}"/>
              </a:ext>
            </a:extLst>
          </xdr:cNvPr>
          <xdr:cNvCxnSpPr>
            <a:cxnSpLocks/>
          </xdr:cNvCxnSpPr>
        </xdr:nvCxnSpPr>
        <xdr:spPr>
          <a:xfrm flipV="1">
            <a:off x="4596256" y="1042965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>
    <xdr:from>
      <xdr:col>1</xdr:col>
      <xdr:colOff>21166</xdr:colOff>
      <xdr:row>13</xdr:row>
      <xdr:rowOff>158752</xdr:rowOff>
    </xdr:from>
    <xdr:to>
      <xdr:col>1</xdr:col>
      <xdr:colOff>517497</xdr:colOff>
      <xdr:row>16</xdr:row>
      <xdr:rowOff>134977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601BA2C-BB0C-529A-B29D-5CA5FB37E55A}"/>
            </a:ext>
          </a:extLst>
        </xdr:cNvPr>
        <xdr:cNvGrpSpPr/>
      </xdr:nvGrpSpPr>
      <xdr:grpSpPr>
        <a:xfrm>
          <a:off x="18639659" y="3040065"/>
          <a:ext cx="496331" cy="690600"/>
          <a:chOff x="5312684" y="-550843"/>
          <a:chExt cx="1484084" cy="2112437"/>
        </a:xfrm>
      </xdr:grpSpPr>
      <xdr:sp macro="[0]!Schema1" textlink="">
        <xdr:nvSpPr>
          <xdr:cNvPr id="502" name="Rectangle: Rounded Corners 501">
            <a:extLst>
              <a:ext uri="{FF2B5EF4-FFF2-40B4-BE49-F238E27FC236}">
                <a16:creationId xmlns:a16="http://schemas.microsoft.com/office/drawing/2014/main" id="{D9B5F39D-8BEF-3C57-2DA6-0F1B798CCE62}"/>
              </a:ext>
            </a:extLst>
          </xdr:cNvPr>
          <xdr:cNvSpPr/>
        </xdr:nvSpPr>
        <xdr:spPr>
          <a:xfrm>
            <a:off x="5312684" y="-550843"/>
            <a:ext cx="1484084" cy="2112437"/>
          </a:xfrm>
          <a:prstGeom prst="roundRect">
            <a:avLst/>
          </a:prstGeom>
          <a:solidFill>
            <a:schemeClr val="tx1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sp macro="[0]!Schema1" textlink="">
        <xdr:nvSpPr>
          <xdr:cNvPr id="503" name="Rectangle 502">
            <a:extLst>
              <a:ext uri="{FF2B5EF4-FFF2-40B4-BE49-F238E27FC236}">
                <a16:creationId xmlns:a16="http://schemas.microsoft.com/office/drawing/2014/main" id="{F9E1B6E5-A3F2-C9E6-A2A9-7FD2BE1D7886}"/>
              </a:ext>
            </a:extLst>
          </xdr:cNvPr>
          <xdr:cNvSpPr/>
        </xdr:nvSpPr>
        <xdr:spPr>
          <a:xfrm>
            <a:off x="5694726" y="-34625"/>
            <a:ext cx="720000" cy="1080000"/>
          </a:xfrm>
          <a:prstGeom prst="rect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</xdr:grpSp>
    <xdr:clientData/>
  </xdr:twoCellAnchor>
  <xdr:twoCellAnchor>
    <xdr:from>
      <xdr:col>2</xdr:col>
      <xdr:colOff>170418</xdr:colOff>
      <xdr:row>16</xdr:row>
      <xdr:rowOff>237636</xdr:rowOff>
    </xdr:from>
    <xdr:to>
      <xdr:col>2</xdr:col>
      <xdr:colOff>666749</xdr:colOff>
      <xdr:row>19</xdr:row>
      <xdr:rowOff>213861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C6E8F37-4652-1DEC-3839-6A4982559CE3}"/>
            </a:ext>
          </a:extLst>
        </xdr:cNvPr>
        <xdr:cNvGrpSpPr/>
      </xdr:nvGrpSpPr>
      <xdr:grpSpPr>
        <a:xfrm>
          <a:off x="17502188" y="3833324"/>
          <a:ext cx="496331" cy="690600"/>
          <a:chOff x="1891744" y="1868555"/>
          <a:chExt cx="1484084" cy="2112437"/>
        </a:xfrm>
      </xdr:grpSpPr>
      <xdr:sp macro="[0]!Schema6" textlink="">
        <xdr:nvSpPr>
          <xdr:cNvPr id="480" name="Rectangle: Rounded Corners 479">
            <a:extLst>
              <a:ext uri="{FF2B5EF4-FFF2-40B4-BE49-F238E27FC236}">
                <a16:creationId xmlns:a16="http://schemas.microsoft.com/office/drawing/2014/main" id="{58C273C1-9CF0-7C25-4C6F-5BD846F7F4AA}"/>
              </a:ext>
            </a:extLst>
          </xdr:cNvPr>
          <xdr:cNvSpPr/>
        </xdr:nvSpPr>
        <xdr:spPr>
          <a:xfrm>
            <a:off x="1891744" y="1868555"/>
            <a:ext cx="1484084" cy="2112437"/>
          </a:xfrm>
          <a:prstGeom prst="roundRect">
            <a:avLst/>
          </a:prstGeom>
          <a:solidFill>
            <a:schemeClr val="tx1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sp macro="[0]!Schema6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7F53CF28-B514-F7A9-74DD-42AF7EBCD78C}"/>
              </a:ext>
            </a:extLst>
          </xdr:cNvPr>
          <xdr:cNvSpPr/>
        </xdr:nvSpPr>
        <xdr:spPr>
          <a:xfrm>
            <a:off x="2273786" y="2384773"/>
            <a:ext cx="720000" cy="1080000"/>
          </a:xfrm>
          <a:prstGeom prst="rect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cxnSp macro="[0]!Schema6">
        <xdr:nvCxnSpPr>
          <xdr:cNvPr id="482" name="Straight Connector 481">
            <a:extLst>
              <a:ext uri="{FF2B5EF4-FFF2-40B4-BE49-F238E27FC236}">
                <a16:creationId xmlns:a16="http://schemas.microsoft.com/office/drawing/2014/main" id="{3B4760F6-A038-CA81-3CD6-E08667A0FE2B}"/>
              </a:ext>
            </a:extLst>
          </xdr:cNvPr>
          <xdr:cNvCxnSpPr>
            <a:cxnSpLocks/>
          </xdr:cNvCxnSpPr>
        </xdr:nvCxnSpPr>
        <xdr:spPr>
          <a:xfrm flipV="1">
            <a:off x="2165786" y="2384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483" name="Straight Connector 482">
            <a:extLst>
              <a:ext uri="{FF2B5EF4-FFF2-40B4-BE49-F238E27FC236}">
                <a16:creationId xmlns:a16="http://schemas.microsoft.com/office/drawing/2014/main" id="{D17A8DFF-3492-A04F-7645-31DEEDB834C3}"/>
              </a:ext>
            </a:extLst>
          </xdr:cNvPr>
          <xdr:cNvCxnSpPr>
            <a:cxnSpLocks/>
          </xdr:cNvCxnSpPr>
        </xdr:nvCxnSpPr>
        <xdr:spPr>
          <a:xfrm flipV="1">
            <a:off x="2165786" y="2564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484" name="Straight Connector 483">
            <a:extLst>
              <a:ext uri="{FF2B5EF4-FFF2-40B4-BE49-F238E27FC236}">
                <a16:creationId xmlns:a16="http://schemas.microsoft.com/office/drawing/2014/main" id="{7D439BE1-55FF-8A9A-19A4-2488AE1DF7A8}"/>
              </a:ext>
            </a:extLst>
          </xdr:cNvPr>
          <xdr:cNvCxnSpPr>
            <a:cxnSpLocks/>
          </xdr:cNvCxnSpPr>
        </xdr:nvCxnSpPr>
        <xdr:spPr>
          <a:xfrm flipV="1">
            <a:off x="2165786" y="2747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485" name="Straight Connector 484">
            <a:extLst>
              <a:ext uri="{FF2B5EF4-FFF2-40B4-BE49-F238E27FC236}">
                <a16:creationId xmlns:a16="http://schemas.microsoft.com/office/drawing/2014/main" id="{668A9513-BEC2-8409-31E0-DEB3C90FF469}"/>
              </a:ext>
            </a:extLst>
          </xdr:cNvPr>
          <xdr:cNvCxnSpPr>
            <a:cxnSpLocks/>
          </xdr:cNvCxnSpPr>
        </xdr:nvCxnSpPr>
        <xdr:spPr>
          <a:xfrm flipV="1">
            <a:off x="2165786" y="2927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486" name="Straight Connector 485">
            <a:extLst>
              <a:ext uri="{FF2B5EF4-FFF2-40B4-BE49-F238E27FC236}">
                <a16:creationId xmlns:a16="http://schemas.microsoft.com/office/drawing/2014/main" id="{7D89EBBD-2348-16B3-22CA-05ED370083E2}"/>
              </a:ext>
            </a:extLst>
          </xdr:cNvPr>
          <xdr:cNvCxnSpPr>
            <a:cxnSpLocks/>
          </xdr:cNvCxnSpPr>
        </xdr:nvCxnSpPr>
        <xdr:spPr>
          <a:xfrm flipV="1">
            <a:off x="2165786" y="3107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487" name="Straight Connector 486">
            <a:extLst>
              <a:ext uri="{FF2B5EF4-FFF2-40B4-BE49-F238E27FC236}">
                <a16:creationId xmlns:a16="http://schemas.microsoft.com/office/drawing/2014/main" id="{C055371E-F263-2022-F1F1-35C2D7B5F6EB}"/>
              </a:ext>
            </a:extLst>
          </xdr:cNvPr>
          <xdr:cNvCxnSpPr>
            <a:cxnSpLocks/>
          </xdr:cNvCxnSpPr>
        </xdr:nvCxnSpPr>
        <xdr:spPr>
          <a:xfrm flipV="1">
            <a:off x="2165786" y="3287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488" name="Straight Connector 487">
            <a:extLst>
              <a:ext uri="{FF2B5EF4-FFF2-40B4-BE49-F238E27FC236}">
                <a16:creationId xmlns:a16="http://schemas.microsoft.com/office/drawing/2014/main" id="{6731D406-FCB9-2FDC-A060-0AEA99597332}"/>
              </a:ext>
            </a:extLst>
          </xdr:cNvPr>
          <xdr:cNvCxnSpPr>
            <a:cxnSpLocks/>
          </xdr:cNvCxnSpPr>
        </xdr:nvCxnSpPr>
        <xdr:spPr>
          <a:xfrm flipV="1">
            <a:off x="2165786" y="3464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498" name="Straight Connector 497">
            <a:extLst>
              <a:ext uri="{FF2B5EF4-FFF2-40B4-BE49-F238E27FC236}">
                <a16:creationId xmlns:a16="http://schemas.microsoft.com/office/drawing/2014/main" id="{02B2C073-B3D3-1F29-0DDF-571280CFE349}"/>
              </a:ext>
            </a:extLst>
          </xdr:cNvPr>
          <xdr:cNvCxnSpPr>
            <a:cxnSpLocks/>
          </xdr:cNvCxnSpPr>
        </xdr:nvCxnSpPr>
        <xdr:spPr>
          <a:xfrm flipV="1">
            <a:off x="2345786" y="3464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499" name="Straight Connector 498">
            <a:extLst>
              <a:ext uri="{FF2B5EF4-FFF2-40B4-BE49-F238E27FC236}">
                <a16:creationId xmlns:a16="http://schemas.microsoft.com/office/drawing/2014/main" id="{A36EA1E6-8D9E-1E1E-9023-22DA27E9E3B7}"/>
              </a:ext>
            </a:extLst>
          </xdr:cNvPr>
          <xdr:cNvCxnSpPr>
            <a:cxnSpLocks/>
          </xdr:cNvCxnSpPr>
        </xdr:nvCxnSpPr>
        <xdr:spPr>
          <a:xfrm flipV="1">
            <a:off x="2525786" y="346236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500" name="Straight Connector 499">
            <a:extLst>
              <a:ext uri="{FF2B5EF4-FFF2-40B4-BE49-F238E27FC236}">
                <a16:creationId xmlns:a16="http://schemas.microsoft.com/office/drawing/2014/main" id="{A39D6C32-2DFD-878B-F458-E37DB1DA3A33}"/>
              </a:ext>
            </a:extLst>
          </xdr:cNvPr>
          <xdr:cNvCxnSpPr>
            <a:cxnSpLocks/>
          </xdr:cNvCxnSpPr>
        </xdr:nvCxnSpPr>
        <xdr:spPr>
          <a:xfrm flipV="1">
            <a:off x="2705786" y="346236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6">
        <xdr:nvCxnSpPr>
          <xdr:cNvPr id="501" name="Straight Connector 500">
            <a:extLst>
              <a:ext uri="{FF2B5EF4-FFF2-40B4-BE49-F238E27FC236}">
                <a16:creationId xmlns:a16="http://schemas.microsoft.com/office/drawing/2014/main" id="{F766ECBD-290D-F269-5457-22FB848BEBF6}"/>
              </a:ext>
            </a:extLst>
          </xdr:cNvPr>
          <xdr:cNvCxnSpPr>
            <a:cxnSpLocks/>
          </xdr:cNvCxnSpPr>
        </xdr:nvCxnSpPr>
        <xdr:spPr>
          <a:xfrm flipV="1">
            <a:off x="2885786" y="346236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>
    <xdr:from>
      <xdr:col>1</xdr:col>
      <xdr:colOff>593208</xdr:colOff>
      <xdr:row>16</xdr:row>
      <xdr:rowOff>237636</xdr:rowOff>
    </xdr:from>
    <xdr:to>
      <xdr:col>2</xdr:col>
      <xdr:colOff>94706</xdr:colOff>
      <xdr:row>19</xdr:row>
      <xdr:rowOff>213861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7F460B8D-84A6-26CD-B80A-E02F45FB4049}"/>
            </a:ext>
          </a:extLst>
        </xdr:cNvPr>
        <xdr:cNvGrpSpPr/>
      </xdr:nvGrpSpPr>
      <xdr:grpSpPr>
        <a:xfrm>
          <a:off x="18074231" y="3833324"/>
          <a:ext cx="489717" cy="690600"/>
          <a:chOff x="3602214" y="1868555"/>
          <a:chExt cx="1484084" cy="2112437"/>
        </a:xfrm>
      </xdr:grpSpPr>
      <xdr:sp macro="[0]!Schema5" textlink="">
        <xdr:nvSpPr>
          <xdr:cNvPr id="466" name="Rectangle: Rounded Corners 465">
            <a:extLst>
              <a:ext uri="{FF2B5EF4-FFF2-40B4-BE49-F238E27FC236}">
                <a16:creationId xmlns:a16="http://schemas.microsoft.com/office/drawing/2014/main" id="{EAC5FDB0-7458-F03F-C798-7B2F06A6B44E}"/>
              </a:ext>
            </a:extLst>
          </xdr:cNvPr>
          <xdr:cNvSpPr/>
        </xdr:nvSpPr>
        <xdr:spPr>
          <a:xfrm>
            <a:off x="3602214" y="1868555"/>
            <a:ext cx="1484084" cy="2112437"/>
          </a:xfrm>
          <a:prstGeom prst="roundRect">
            <a:avLst/>
          </a:prstGeom>
          <a:solidFill>
            <a:schemeClr val="tx1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sp macro="[0]!Schema5" textlink="">
        <xdr:nvSpPr>
          <xdr:cNvPr id="467" name="Rectangle 466">
            <a:extLst>
              <a:ext uri="{FF2B5EF4-FFF2-40B4-BE49-F238E27FC236}">
                <a16:creationId xmlns:a16="http://schemas.microsoft.com/office/drawing/2014/main" id="{692EA69D-C982-12DB-E044-524D518DA25E}"/>
              </a:ext>
            </a:extLst>
          </xdr:cNvPr>
          <xdr:cNvSpPr/>
        </xdr:nvSpPr>
        <xdr:spPr>
          <a:xfrm>
            <a:off x="3984256" y="2384773"/>
            <a:ext cx="720000" cy="1080000"/>
          </a:xfrm>
          <a:prstGeom prst="rect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cxnSp macro="[0]!Schema5">
        <xdr:nvCxnSpPr>
          <xdr:cNvPr id="468" name="Straight Connector 467">
            <a:extLst>
              <a:ext uri="{FF2B5EF4-FFF2-40B4-BE49-F238E27FC236}">
                <a16:creationId xmlns:a16="http://schemas.microsoft.com/office/drawing/2014/main" id="{71152535-A0BF-5C21-A889-A42AA32A1858}"/>
              </a:ext>
            </a:extLst>
          </xdr:cNvPr>
          <xdr:cNvCxnSpPr>
            <a:cxnSpLocks/>
          </xdr:cNvCxnSpPr>
        </xdr:nvCxnSpPr>
        <xdr:spPr>
          <a:xfrm flipV="1">
            <a:off x="3876256" y="2384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69" name="Straight Connector 468">
            <a:extLst>
              <a:ext uri="{FF2B5EF4-FFF2-40B4-BE49-F238E27FC236}">
                <a16:creationId xmlns:a16="http://schemas.microsoft.com/office/drawing/2014/main" id="{3F3635CD-E90B-11EA-6D8B-703FE7CEFEF1}"/>
              </a:ext>
            </a:extLst>
          </xdr:cNvPr>
          <xdr:cNvCxnSpPr>
            <a:cxnSpLocks/>
          </xdr:cNvCxnSpPr>
        </xdr:nvCxnSpPr>
        <xdr:spPr>
          <a:xfrm flipV="1">
            <a:off x="3876256" y="2564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0" name="Straight Connector 469">
            <a:extLst>
              <a:ext uri="{FF2B5EF4-FFF2-40B4-BE49-F238E27FC236}">
                <a16:creationId xmlns:a16="http://schemas.microsoft.com/office/drawing/2014/main" id="{141DDC10-69A6-B252-F5FC-67C59E3C074B}"/>
              </a:ext>
            </a:extLst>
          </xdr:cNvPr>
          <xdr:cNvCxnSpPr>
            <a:cxnSpLocks/>
          </xdr:cNvCxnSpPr>
        </xdr:nvCxnSpPr>
        <xdr:spPr>
          <a:xfrm flipV="1">
            <a:off x="3876256" y="2747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1" name="Straight Connector 470">
            <a:extLst>
              <a:ext uri="{FF2B5EF4-FFF2-40B4-BE49-F238E27FC236}">
                <a16:creationId xmlns:a16="http://schemas.microsoft.com/office/drawing/2014/main" id="{A4ED665A-7A89-280B-489A-B70AA79A10E3}"/>
              </a:ext>
            </a:extLst>
          </xdr:cNvPr>
          <xdr:cNvCxnSpPr>
            <a:cxnSpLocks/>
          </xdr:cNvCxnSpPr>
        </xdr:nvCxnSpPr>
        <xdr:spPr>
          <a:xfrm flipV="1">
            <a:off x="3876256" y="2927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2" name="Straight Connector 471">
            <a:extLst>
              <a:ext uri="{FF2B5EF4-FFF2-40B4-BE49-F238E27FC236}">
                <a16:creationId xmlns:a16="http://schemas.microsoft.com/office/drawing/2014/main" id="{0F2DBF4C-684C-BB85-4AD4-4FDE8CB6D717}"/>
              </a:ext>
            </a:extLst>
          </xdr:cNvPr>
          <xdr:cNvCxnSpPr>
            <a:cxnSpLocks/>
          </xdr:cNvCxnSpPr>
        </xdr:nvCxnSpPr>
        <xdr:spPr>
          <a:xfrm flipV="1">
            <a:off x="3876256" y="3107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3" name="Straight Connector 472">
            <a:extLst>
              <a:ext uri="{FF2B5EF4-FFF2-40B4-BE49-F238E27FC236}">
                <a16:creationId xmlns:a16="http://schemas.microsoft.com/office/drawing/2014/main" id="{1699060B-BA74-C678-1D87-84E04524E670}"/>
              </a:ext>
            </a:extLst>
          </xdr:cNvPr>
          <xdr:cNvCxnSpPr>
            <a:cxnSpLocks/>
          </xdr:cNvCxnSpPr>
        </xdr:nvCxnSpPr>
        <xdr:spPr>
          <a:xfrm flipV="1">
            <a:off x="3876256" y="3287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4" name="Straight Connector 473">
            <a:extLst>
              <a:ext uri="{FF2B5EF4-FFF2-40B4-BE49-F238E27FC236}">
                <a16:creationId xmlns:a16="http://schemas.microsoft.com/office/drawing/2014/main" id="{D2B9AF51-7E0A-19FE-8239-B450B9A5B18B}"/>
              </a:ext>
            </a:extLst>
          </xdr:cNvPr>
          <xdr:cNvCxnSpPr>
            <a:cxnSpLocks/>
          </xdr:cNvCxnSpPr>
        </xdr:nvCxnSpPr>
        <xdr:spPr>
          <a:xfrm flipV="1">
            <a:off x="4704256" y="245436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5" name="Straight Connector 474">
            <a:extLst>
              <a:ext uri="{FF2B5EF4-FFF2-40B4-BE49-F238E27FC236}">
                <a16:creationId xmlns:a16="http://schemas.microsoft.com/office/drawing/2014/main" id="{E3206DBE-F888-288C-36E3-1DFFB13E3938}"/>
              </a:ext>
            </a:extLst>
          </xdr:cNvPr>
          <xdr:cNvCxnSpPr>
            <a:cxnSpLocks/>
          </xdr:cNvCxnSpPr>
        </xdr:nvCxnSpPr>
        <xdr:spPr>
          <a:xfrm flipV="1">
            <a:off x="4704256" y="2636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6" name="Straight Connector 475">
            <a:extLst>
              <a:ext uri="{FF2B5EF4-FFF2-40B4-BE49-F238E27FC236}">
                <a16:creationId xmlns:a16="http://schemas.microsoft.com/office/drawing/2014/main" id="{A75A3EB1-261B-D36E-03FA-003DB6A72858}"/>
              </a:ext>
            </a:extLst>
          </xdr:cNvPr>
          <xdr:cNvCxnSpPr>
            <a:cxnSpLocks/>
          </xdr:cNvCxnSpPr>
        </xdr:nvCxnSpPr>
        <xdr:spPr>
          <a:xfrm flipV="1">
            <a:off x="4704256" y="2816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7" name="Straight Connector 476">
            <a:extLst>
              <a:ext uri="{FF2B5EF4-FFF2-40B4-BE49-F238E27FC236}">
                <a16:creationId xmlns:a16="http://schemas.microsoft.com/office/drawing/2014/main" id="{6E42DBD4-1159-E015-5530-0D9D22753F0A}"/>
              </a:ext>
            </a:extLst>
          </xdr:cNvPr>
          <xdr:cNvCxnSpPr>
            <a:cxnSpLocks/>
          </xdr:cNvCxnSpPr>
        </xdr:nvCxnSpPr>
        <xdr:spPr>
          <a:xfrm flipV="1">
            <a:off x="4704256" y="2996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8" name="Straight Connector 477">
            <a:extLst>
              <a:ext uri="{FF2B5EF4-FFF2-40B4-BE49-F238E27FC236}">
                <a16:creationId xmlns:a16="http://schemas.microsoft.com/office/drawing/2014/main" id="{5C265A35-AC4C-3404-68DC-1FCB9B71465E}"/>
              </a:ext>
            </a:extLst>
          </xdr:cNvPr>
          <xdr:cNvCxnSpPr>
            <a:cxnSpLocks/>
          </xdr:cNvCxnSpPr>
        </xdr:nvCxnSpPr>
        <xdr:spPr>
          <a:xfrm flipV="1">
            <a:off x="4704256" y="3176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5">
        <xdr:nvCxnSpPr>
          <xdr:cNvPr id="479" name="Straight Connector 478">
            <a:extLst>
              <a:ext uri="{FF2B5EF4-FFF2-40B4-BE49-F238E27FC236}">
                <a16:creationId xmlns:a16="http://schemas.microsoft.com/office/drawing/2014/main" id="{A6428C71-25CD-6C46-6182-C9D00EFB8423}"/>
              </a:ext>
            </a:extLst>
          </xdr:cNvPr>
          <xdr:cNvCxnSpPr>
            <a:cxnSpLocks/>
          </xdr:cNvCxnSpPr>
        </xdr:nvCxnSpPr>
        <xdr:spPr>
          <a:xfrm flipV="1">
            <a:off x="4704256" y="335436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>
    <xdr:from>
      <xdr:col>1</xdr:col>
      <xdr:colOff>21166</xdr:colOff>
      <xdr:row>16</xdr:row>
      <xdr:rowOff>237636</xdr:rowOff>
    </xdr:from>
    <xdr:to>
      <xdr:col>1</xdr:col>
      <xdr:colOff>517497</xdr:colOff>
      <xdr:row>19</xdr:row>
      <xdr:rowOff>213861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9E3DD583-E1B0-BD21-A51B-4CB5E8E2B455}"/>
            </a:ext>
          </a:extLst>
        </xdr:cNvPr>
        <xdr:cNvGrpSpPr/>
      </xdr:nvGrpSpPr>
      <xdr:grpSpPr>
        <a:xfrm>
          <a:off x="18639659" y="3833324"/>
          <a:ext cx="496331" cy="690600"/>
          <a:chOff x="5312684" y="1868555"/>
          <a:chExt cx="1484084" cy="2112437"/>
        </a:xfrm>
      </xdr:grpSpPr>
      <xdr:sp macro="[0]!Schema4" textlink="">
        <xdr:nvSpPr>
          <xdr:cNvPr id="456" name="Rectangle: Rounded Corners 455">
            <a:extLst>
              <a:ext uri="{FF2B5EF4-FFF2-40B4-BE49-F238E27FC236}">
                <a16:creationId xmlns:a16="http://schemas.microsoft.com/office/drawing/2014/main" id="{741F24C2-68AB-2986-9F7F-71F307AD0BC5}"/>
              </a:ext>
            </a:extLst>
          </xdr:cNvPr>
          <xdr:cNvSpPr/>
        </xdr:nvSpPr>
        <xdr:spPr>
          <a:xfrm>
            <a:off x="5312684" y="1868555"/>
            <a:ext cx="1484084" cy="2112437"/>
          </a:xfrm>
          <a:prstGeom prst="roundRect">
            <a:avLst/>
          </a:prstGeom>
          <a:solidFill>
            <a:schemeClr val="tx1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sp macro="[0]!Schema4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DB2EF160-DC71-47D4-0367-0C66EF92856B}"/>
              </a:ext>
            </a:extLst>
          </xdr:cNvPr>
          <xdr:cNvSpPr/>
        </xdr:nvSpPr>
        <xdr:spPr>
          <a:xfrm>
            <a:off x="5694726" y="2384773"/>
            <a:ext cx="720000" cy="1080000"/>
          </a:xfrm>
          <a:prstGeom prst="rect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cxnSp macro="[0]!Schema4">
        <xdr:nvCxnSpPr>
          <xdr:cNvPr id="458" name="Straight Connector 457">
            <a:extLst>
              <a:ext uri="{FF2B5EF4-FFF2-40B4-BE49-F238E27FC236}">
                <a16:creationId xmlns:a16="http://schemas.microsoft.com/office/drawing/2014/main" id="{2CBCB2F7-C9EF-56B2-83AA-2B7F27EA0CE9}"/>
              </a:ext>
            </a:extLst>
          </xdr:cNvPr>
          <xdr:cNvCxnSpPr>
            <a:cxnSpLocks/>
          </xdr:cNvCxnSpPr>
        </xdr:nvCxnSpPr>
        <xdr:spPr>
          <a:xfrm flipV="1">
            <a:off x="5766726" y="3464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4">
        <xdr:nvCxnSpPr>
          <xdr:cNvPr id="459" name="Straight Connector 458">
            <a:extLst>
              <a:ext uri="{FF2B5EF4-FFF2-40B4-BE49-F238E27FC236}">
                <a16:creationId xmlns:a16="http://schemas.microsoft.com/office/drawing/2014/main" id="{85BB461D-BE0D-8B1D-B2E8-9B6406CD1031}"/>
              </a:ext>
            </a:extLst>
          </xdr:cNvPr>
          <xdr:cNvCxnSpPr>
            <a:cxnSpLocks/>
          </xdr:cNvCxnSpPr>
        </xdr:nvCxnSpPr>
        <xdr:spPr>
          <a:xfrm flipV="1">
            <a:off x="5946726" y="346236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4">
        <xdr:nvCxnSpPr>
          <xdr:cNvPr id="460" name="Straight Connector 459">
            <a:extLst>
              <a:ext uri="{FF2B5EF4-FFF2-40B4-BE49-F238E27FC236}">
                <a16:creationId xmlns:a16="http://schemas.microsoft.com/office/drawing/2014/main" id="{662B22CD-3CB6-5FD3-95DF-1C8A22E69E38}"/>
              </a:ext>
            </a:extLst>
          </xdr:cNvPr>
          <xdr:cNvCxnSpPr>
            <a:cxnSpLocks/>
          </xdr:cNvCxnSpPr>
        </xdr:nvCxnSpPr>
        <xdr:spPr>
          <a:xfrm flipV="1">
            <a:off x="6126726" y="346236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4">
        <xdr:nvCxnSpPr>
          <xdr:cNvPr id="461" name="Straight Connector 460">
            <a:extLst>
              <a:ext uri="{FF2B5EF4-FFF2-40B4-BE49-F238E27FC236}">
                <a16:creationId xmlns:a16="http://schemas.microsoft.com/office/drawing/2014/main" id="{AEA03FE2-0B51-41E5-67B8-650E6A87B80B}"/>
              </a:ext>
            </a:extLst>
          </xdr:cNvPr>
          <xdr:cNvCxnSpPr>
            <a:cxnSpLocks/>
          </xdr:cNvCxnSpPr>
        </xdr:nvCxnSpPr>
        <xdr:spPr>
          <a:xfrm flipV="1">
            <a:off x="6306726" y="346236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4">
        <xdr:nvCxnSpPr>
          <xdr:cNvPr id="462" name="Straight Connector 461">
            <a:extLst>
              <a:ext uri="{FF2B5EF4-FFF2-40B4-BE49-F238E27FC236}">
                <a16:creationId xmlns:a16="http://schemas.microsoft.com/office/drawing/2014/main" id="{D29B5D5E-FA02-1735-B048-45EBEFE36C34}"/>
              </a:ext>
            </a:extLst>
          </xdr:cNvPr>
          <xdr:cNvCxnSpPr>
            <a:cxnSpLocks/>
          </xdr:cNvCxnSpPr>
        </xdr:nvCxnSpPr>
        <xdr:spPr>
          <a:xfrm flipV="1">
            <a:off x="5694726" y="2279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4">
        <xdr:nvCxnSpPr>
          <xdr:cNvPr id="463" name="Straight Connector 462">
            <a:extLst>
              <a:ext uri="{FF2B5EF4-FFF2-40B4-BE49-F238E27FC236}">
                <a16:creationId xmlns:a16="http://schemas.microsoft.com/office/drawing/2014/main" id="{6E34A379-4554-82AC-2452-8AC0613B7593}"/>
              </a:ext>
            </a:extLst>
          </xdr:cNvPr>
          <xdr:cNvCxnSpPr>
            <a:cxnSpLocks/>
          </xdr:cNvCxnSpPr>
        </xdr:nvCxnSpPr>
        <xdr:spPr>
          <a:xfrm flipV="1">
            <a:off x="5874726" y="227918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4">
        <xdr:nvCxnSpPr>
          <xdr:cNvPr id="464" name="Straight Connector 463">
            <a:extLst>
              <a:ext uri="{FF2B5EF4-FFF2-40B4-BE49-F238E27FC236}">
                <a16:creationId xmlns:a16="http://schemas.microsoft.com/office/drawing/2014/main" id="{1D115D4F-739A-7437-95B5-CFB6874D774A}"/>
              </a:ext>
            </a:extLst>
          </xdr:cNvPr>
          <xdr:cNvCxnSpPr>
            <a:cxnSpLocks/>
          </xdr:cNvCxnSpPr>
        </xdr:nvCxnSpPr>
        <xdr:spPr>
          <a:xfrm flipV="1">
            <a:off x="6054726" y="2276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4">
        <xdr:nvCxnSpPr>
          <xdr:cNvPr id="465" name="Straight Connector 464">
            <a:extLst>
              <a:ext uri="{FF2B5EF4-FFF2-40B4-BE49-F238E27FC236}">
                <a16:creationId xmlns:a16="http://schemas.microsoft.com/office/drawing/2014/main" id="{F403C696-C99D-5658-94F9-6F0D953E1B35}"/>
              </a:ext>
            </a:extLst>
          </xdr:cNvPr>
          <xdr:cNvCxnSpPr>
            <a:cxnSpLocks/>
          </xdr:cNvCxnSpPr>
        </xdr:nvCxnSpPr>
        <xdr:spPr>
          <a:xfrm flipV="1">
            <a:off x="6234726" y="2276773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>
    <xdr:from>
      <xdr:col>2</xdr:col>
      <xdr:colOff>170418</xdr:colOff>
      <xdr:row>20</xdr:row>
      <xdr:rowOff>73102</xdr:rowOff>
    </xdr:from>
    <xdr:to>
      <xdr:col>2</xdr:col>
      <xdr:colOff>666749</xdr:colOff>
      <xdr:row>23</xdr:row>
      <xdr:rowOff>49327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3DA6A658-8ACB-8F7C-3AAF-CA8198DF0A7F}"/>
            </a:ext>
          </a:extLst>
        </xdr:cNvPr>
        <xdr:cNvGrpSpPr/>
      </xdr:nvGrpSpPr>
      <xdr:grpSpPr>
        <a:xfrm>
          <a:off x="17502188" y="4621290"/>
          <a:ext cx="496331" cy="690600"/>
          <a:chOff x="1891744" y="4287953"/>
          <a:chExt cx="1484084" cy="2112437"/>
        </a:xfrm>
      </xdr:grpSpPr>
      <xdr:sp macro="[0]!Schema9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200ADF5D-666C-CF6D-1812-CF7EC0097A7C}"/>
              </a:ext>
            </a:extLst>
          </xdr:cNvPr>
          <xdr:cNvSpPr/>
        </xdr:nvSpPr>
        <xdr:spPr>
          <a:xfrm>
            <a:off x="1891744" y="4287953"/>
            <a:ext cx="1484084" cy="2112437"/>
          </a:xfrm>
          <a:prstGeom prst="roundRect">
            <a:avLst/>
          </a:prstGeom>
          <a:solidFill>
            <a:schemeClr val="tx1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sp macro="[0]!Schema9" textlink="">
        <xdr:nvSpPr>
          <xdr:cNvPr id="49" name="Rectangle 48">
            <a:extLst>
              <a:ext uri="{FF2B5EF4-FFF2-40B4-BE49-F238E27FC236}">
                <a16:creationId xmlns:a16="http://schemas.microsoft.com/office/drawing/2014/main" id="{F05003A5-7A67-253F-FD43-7282FC32CBD9}"/>
              </a:ext>
            </a:extLst>
          </xdr:cNvPr>
          <xdr:cNvSpPr/>
        </xdr:nvSpPr>
        <xdr:spPr>
          <a:xfrm>
            <a:off x="2273786" y="4804171"/>
            <a:ext cx="720000" cy="1080000"/>
          </a:xfrm>
          <a:prstGeom prst="rect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cxnSp macro="[0]!Schema9">
        <xdr:nvCxnSpPr>
          <xdr:cNvPr id="50" name="Straight Connector 49">
            <a:extLst>
              <a:ext uri="{FF2B5EF4-FFF2-40B4-BE49-F238E27FC236}">
                <a16:creationId xmlns:a16="http://schemas.microsoft.com/office/drawing/2014/main" id="{94659B37-B2E6-7372-1858-70FD6183F39F}"/>
              </a:ext>
            </a:extLst>
          </xdr:cNvPr>
          <xdr:cNvCxnSpPr>
            <a:cxnSpLocks/>
          </xdr:cNvCxnSpPr>
        </xdr:nvCxnSpPr>
        <xdr:spPr>
          <a:xfrm flipV="1">
            <a:off x="2165786" y="480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51" name="Straight Connector 50">
            <a:extLst>
              <a:ext uri="{FF2B5EF4-FFF2-40B4-BE49-F238E27FC236}">
                <a16:creationId xmlns:a16="http://schemas.microsoft.com/office/drawing/2014/main" id="{5F345EB4-F948-305E-D98F-80627864F9FF}"/>
              </a:ext>
            </a:extLst>
          </xdr:cNvPr>
          <xdr:cNvCxnSpPr>
            <a:cxnSpLocks/>
          </xdr:cNvCxnSpPr>
        </xdr:nvCxnSpPr>
        <xdr:spPr>
          <a:xfrm flipV="1">
            <a:off x="2165786" y="498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52" name="Straight Connector 51">
            <a:extLst>
              <a:ext uri="{FF2B5EF4-FFF2-40B4-BE49-F238E27FC236}">
                <a16:creationId xmlns:a16="http://schemas.microsoft.com/office/drawing/2014/main" id="{5BF646C9-7B2D-7876-DB4C-E356029C1B03}"/>
              </a:ext>
            </a:extLst>
          </xdr:cNvPr>
          <xdr:cNvCxnSpPr>
            <a:cxnSpLocks/>
          </xdr:cNvCxnSpPr>
        </xdr:nvCxnSpPr>
        <xdr:spPr>
          <a:xfrm flipV="1">
            <a:off x="2165786" y="516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4AF0BE7-14BC-DDCF-42E3-3E367381FEA9}"/>
              </a:ext>
            </a:extLst>
          </xdr:cNvPr>
          <xdr:cNvCxnSpPr>
            <a:cxnSpLocks/>
          </xdr:cNvCxnSpPr>
        </xdr:nvCxnSpPr>
        <xdr:spPr>
          <a:xfrm flipV="1">
            <a:off x="2165786" y="534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54" name="Straight Connector 53">
            <a:extLst>
              <a:ext uri="{FF2B5EF4-FFF2-40B4-BE49-F238E27FC236}">
                <a16:creationId xmlns:a16="http://schemas.microsoft.com/office/drawing/2014/main" id="{E17DB1AE-7292-4C8A-1FC0-1A2B235D64F4}"/>
              </a:ext>
            </a:extLst>
          </xdr:cNvPr>
          <xdr:cNvCxnSpPr>
            <a:cxnSpLocks/>
          </xdr:cNvCxnSpPr>
        </xdr:nvCxnSpPr>
        <xdr:spPr>
          <a:xfrm flipV="1">
            <a:off x="2165786" y="552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25A8C70-6225-6A95-DA82-EBD292E3B273}"/>
              </a:ext>
            </a:extLst>
          </xdr:cNvPr>
          <xdr:cNvCxnSpPr>
            <a:cxnSpLocks/>
          </xdr:cNvCxnSpPr>
        </xdr:nvCxnSpPr>
        <xdr:spPr>
          <a:xfrm flipV="1">
            <a:off x="2165786" y="570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56" name="Straight Connector 55">
            <a:extLst>
              <a:ext uri="{FF2B5EF4-FFF2-40B4-BE49-F238E27FC236}">
                <a16:creationId xmlns:a16="http://schemas.microsoft.com/office/drawing/2014/main" id="{40AC9DB6-B8F5-18AF-635F-A5F8DB23092E}"/>
              </a:ext>
            </a:extLst>
          </xdr:cNvPr>
          <xdr:cNvCxnSpPr>
            <a:cxnSpLocks/>
          </xdr:cNvCxnSpPr>
        </xdr:nvCxnSpPr>
        <xdr:spPr>
          <a:xfrm flipV="1">
            <a:off x="2165786" y="588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57" name="Straight Connector 56">
            <a:extLst>
              <a:ext uri="{FF2B5EF4-FFF2-40B4-BE49-F238E27FC236}">
                <a16:creationId xmlns:a16="http://schemas.microsoft.com/office/drawing/2014/main" id="{E2CAFAC1-058E-8F11-CE0B-7854AC03FB0C}"/>
              </a:ext>
            </a:extLst>
          </xdr:cNvPr>
          <xdr:cNvCxnSpPr>
            <a:cxnSpLocks/>
          </xdr:cNvCxnSpPr>
        </xdr:nvCxnSpPr>
        <xdr:spPr>
          <a:xfrm flipV="1">
            <a:off x="2345786" y="588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58" name="Straight Connector 57">
            <a:extLst>
              <a:ext uri="{FF2B5EF4-FFF2-40B4-BE49-F238E27FC236}">
                <a16:creationId xmlns:a16="http://schemas.microsoft.com/office/drawing/2014/main" id="{8F92C179-EEDD-2369-D45C-47E61B187A13}"/>
              </a:ext>
            </a:extLst>
          </xdr:cNvPr>
          <xdr:cNvCxnSpPr>
            <a:cxnSpLocks/>
          </xdr:cNvCxnSpPr>
        </xdr:nvCxnSpPr>
        <xdr:spPr>
          <a:xfrm flipV="1">
            <a:off x="2525786" y="5881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59" name="Straight Connector 58">
            <a:extLst>
              <a:ext uri="{FF2B5EF4-FFF2-40B4-BE49-F238E27FC236}">
                <a16:creationId xmlns:a16="http://schemas.microsoft.com/office/drawing/2014/main" id="{EE1E64C4-8B1F-0D9B-EC41-6D2CDC113EBB}"/>
              </a:ext>
            </a:extLst>
          </xdr:cNvPr>
          <xdr:cNvCxnSpPr>
            <a:cxnSpLocks/>
          </xdr:cNvCxnSpPr>
        </xdr:nvCxnSpPr>
        <xdr:spPr>
          <a:xfrm flipV="1">
            <a:off x="2705786" y="5881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60" name="Straight Connector 59">
            <a:extLst>
              <a:ext uri="{FF2B5EF4-FFF2-40B4-BE49-F238E27FC236}">
                <a16:creationId xmlns:a16="http://schemas.microsoft.com/office/drawing/2014/main" id="{07BE2B39-16FB-2F48-E9FC-CA0BB42C36C2}"/>
              </a:ext>
            </a:extLst>
          </xdr:cNvPr>
          <xdr:cNvCxnSpPr>
            <a:cxnSpLocks/>
          </xdr:cNvCxnSpPr>
        </xdr:nvCxnSpPr>
        <xdr:spPr>
          <a:xfrm flipV="1">
            <a:off x="2885786" y="5881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61" name="Straight Connector 60">
            <a:extLst>
              <a:ext uri="{FF2B5EF4-FFF2-40B4-BE49-F238E27FC236}">
                <a16:creationId xmlns:a16="http://schemas.microsoft.com/office/drawing/2014/main" id="{3012DB8D-D227-66D2-BF01-9BFAC0EC016D}"/>
              </a:ext>
            </a:extLst>
          </xdr:cNvPr>
          <xdr:cNvCxnSpPr>
            <a:cxnSpLocks/>
          </xdr:cNvCxnSpPr>
        </xdr:nvCxnSpPr>
        <xdr:spPr>
          <a:xfrm flipV="1">
            <a:off x="2273786" y="4698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62" name="Straight Connector 61">
            <a:extLst>
              <a:ext uri="{FF2B5EF4-FFF2-40B4-BE49-F238E27FC236}">
                <a16:creationId xmlns:a16="http://schemas.microsoft.com/office/drawing/2014/main" id="{1C37248F-350A-0B55-53E6-71A1BF1A5C07}"/>
              </a:ext>
            </a:extLst>
          </xdr:cNvPr>
          <xdr:cNvCxnSpPr>
            <a:cxnSpLocks/>
          </xdr:cNvCxnSpPr>
        </xdr:nvCxnSpPr>
        <xdr:spPr>
          <a:xfrm flipV="1">
            <a:off x="2453786" y="4698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63" name="Straight Connector 62">
            <a:extLst>
              <a:ext uri="{FF2B5EF4-FFF2-40B4-BE49-F238E27FC236}">
                <a16:creationId xmlns:a16="http://schemas.microsoft.com/office/drawing/2014/main" id="{9FB6B9F5-1CBC-1761-F13E-D2EC6D2144A5}"/>
              </a:ext>
            </a:extLst>
          </xdr:cNvPr>
          <xdr:cNvCxnSpPr>
            <a:cxnSpLocks/>
          </xdr:cNvCxnSpPr>
        </xdr:nvCxnSpPr>
        <xdr:spPr>
          <a:xfrm flipV="1">
            <a:off x="2633786" y="469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448" name="Straight Connector 447">
            <a:extLst>
              <a:ext uri="{FF2B5EF4-FFF2-40B4-BE49-F238E27FC236}">
                <a16:creationId xmlns:a16="http://schemas.microsoft.com/office/drawing/2014/main" id="{8A864E1D-54F7-0243-5DE5-A57C2238A161}"/>
              </a:ext>
            </a:extLst>
          </xdr:cNvPr>
          <xdr:cNvCxnSpPr>
            <a:cxnSpLocks/>
          </xdr:cNvCxnSpPr>
        </xdr:nvCxnSpPr>
        <xdr:spPr>
          <a:xfrm flipV="1">
            <a:off x="2813786" y="469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449" name="Straight Connector 448">
            <a:extLst>
              <a:ext uri="{FF2B5EF4-FFF2-40B4-BE49-F238E27FC236}">
                <a16:creationId xmlns:a16="http://schemas.microsoft.com/office/drawing/2014/main" id="{B7E69C68-C53B-C21C-8FA0-5712EEF66561}"/>
              </a:ext>
            </a:extLst>
          </xdr:cNvPr>
          <xdr:cNvCxnSpPr>
            <a:cxnSpLocks/>
          </xdr:cNvCxnSpPr>
        </xdr:nvCxnSpPr>
        <xdr:spPr>
          <a:xfrm flipV="1">
            <a:off x="2993786" y="469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450" name="Straight Connector 449">
            <a:extLst>
              <a:ext uri="{FF2B5EF4-FFF2-40B4-BE49-F238E27FC236}">
                <a16:creationId xmlns:a16="http://schemas.microsoft.com/office/drawing/2014/main" id="{908D86B6-377D-11DD-EB41-6B3F555C7412}"/>
              </a:ext>
            </a:extLst>
          </xdr:cNvPr>
          <xdr:cNvCxnSpPr>
            <a:cxnSpLocks/>
          </xdr:cNvCxnSpPr>
        </xdr:nvCxnSpPr>
        <xdr:spPr>
          <a:xfrm flipV="1">
            <a:off x="2993786" y="4873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451" name="Straight Connector 450">
            <a:extLst>
              <a:ext uri="{FF2B5EF4-FFF2-40B4-BE49-F238E27FC236}">
                <a16:creationId xmlns:a16="http://schemas.microsoft.com/office/drawing/2014/main" id="{CAA05658-0CD3-1CFB-B49D-3DDAA36545BF}"/>
              </a:ext>
            </a:extLst>
          </xdr:cNvPr>
          <xdr:cNvCxnSpPr>
            <a:cxnSpLocks/>
          </xdr:cNvCxnSpPr>
        </xdr:nvCxnSpPr>
        <xdr:spPr>
          <a:xfrm flipV="1">
            <a:off x="2993786" y="505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452" name="Straight Connector 451">
            <a:extLst>
              <a:ext uri="{FF2B5EF4-FFF2-40B4-BE49-F238E27FC236}">
                <a16:creationId xmlns:a16="http://schemas.microsoft.com/office/drawing/2014/main" id="{DE43916D-38C5-5857-8FB4-40B05FEECD5B}"/>
              </a:ext>
            </a:extLst>
          </xdr:cNvPr>
          <xdr:cNvCxnSpPr>
            <a:cxnSpLocks/>
          </xdr:cNvCxnSpPr>
        </xdr:nvCxnSpPr>
        <xdr:spPr>
          <a:xfrm flipV="1">
            <a:off x="2993786" y="523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453" name="Straight Connector 452">
            <a:extLst>
              <a:ext uri="{FF2B5EF4-FFF2-40B4-BE49-F238E27FC236}">
                <a16:creationId xmlns:a16="http://schemas.microsoft.com/office/drawing/2014/main" id="{F06BA38F-361F-71AF-8441-FF746B3709D9}"/>
              </a:ext>
            </a:extLst>
          </xdr:cNvPr>
          <xdr:cNvCxnSpPr>
            <a:cxnSpLocks/>
          </xdr:cNvCxnSpPr>
        </xdr:nvCxnSpPr>
        <xdr:spPr>
          <a:xfrm flipV="1">
            <a:off x="2993786" y="541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454" name="Straight Connector 453">
            <a:extLst>
              <a:ext uri="{FF2B5EF4-FFF2-40B4-BE49-F238E27FC236}">
                <a16:creationId xmlns:a16="http://schemas.microsoft.com/office/drawing/2014/main" id="{CDBF59FD-6D7A-BD95-A886-529373023B02}"/>
              </a:ext>
            </a:extLst>
          </xdr:cNvPr>
          <xdr:cNvCxnSpPr>
            <a:cxnSpLocks/>
          </xdr:cNvCxnSpPr>
        </xdr:nvCxnSpPr>
        <xdr:spPr>
          <a:xfrm flipV="1">
            <a:off x="2993786" y="559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9">
        <xdr:nvCxnSpPr>
          <xdr:cNvPr id="455" name="Straight Connector 454">
            <a:extLst>
              <a:ext uri="{FF2B5EF4-FFF2-40B4-BE49-F238E27FC236}">
                <a16:creationId xmlns:a16="http://schemas.microsoft.com/office/drawing/2014/main" id="{71625986-92AC-2146-8140-BBF85E3AD65E}"/>
              </a:ext>
            </a:extLst>
          </xdr:cNvPr>
          <xdr:cNvCxnSpPr>
            <a:cxnSpLocks/>
          </xdr:cNvCxnSpPr>
        </xdr:nvCxnSpPr>
        <xdr:spPr>
          <a:xfrm flipV="1">
            <a:off x="2993786" y="5773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>
    <xdr:from>
      <xdr:col>1</xdr:col>
      <xdr:colOff>593208</xdr:colOff>
      <xdr:row>20</xdr:row>
      <xdr:rowOff>73102</xdr:rowOff>
    </xdr:from>
    <xdr:to>
      <xdr:col>2</xdr:col>
      <xdr:colOff>94706</xdr:colOff>
      <xdr:row>23</xdr:row>
      <xdr:rowOff>49327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92CDE74-FB68-57B4-CF38-A4CB490E6F3B}"/>
            </a:ext>
          </a:extLst>
        </xdr:cNvPr>
        <xdr:cNvGrpSpPr/>
      </xdr:nvGrpSpPr>
      <xdr:grpSpPr>
        <a:xfrm>
          <a:off x="18074231" y="4621290"/>
          <a:ext cx="489717" cy="690600"/>
          <a:chOff x="3602214" y="4287953"/>
          <a:chExt cx="1484084" cy="2112437"/>
        </a:xfrm>
      </xdr:grpSpPr>
      <xdr:sp macro="[0]!Schema8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D2836C34-0A2B-B1FF-1EDF-F2DBED262195}"/>
              </a:ext>
            </a:extLst>
          </xdr:cNvPr>
          <xdr:cNvSpPr/>
        </xdr:nvSpPr>
        <xdr:spPr>
          <a:xfrm>
            <a:off x="3602214" y="4287953"/>
            <a:ext cx="1484084" cy="2112437"/>
          </a:xfrm>
          <a:prstGeom prst="roundRect">
            <a:avLst/>
          </a:prstGeom>
          <a:solidFill>
            <a:schemeClr val="tx1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sp macro="[0]!Schema8" textlink="">
        <xdr:nvSpPr>
          <xdr:cNvPr id="30" name="Rectangle 29">
            <a:extLst>
              <a:ext uri="{FF2B5EF4-FFF2-40B4-BE49-F238E27FC236}">
                <a16:creationId xmlns:a16="http://schemas.microsoft.com/office/drawing/2014/main" id="{4F2C3073-BEED-3BB1-BC9F-505727F2E619}"/>
              </a:ext>
            </a:extLst>
          </xdr:cNvPr>
          <xdr:cNvSpPr/>
        </xdr:nvSpPr>
        <xdr:spPr>
          <a:xfrm>
            <a:off x="3984256" y="4804171"/>
            <a:ext cx="720000" cy="1080000"/>
          </a:xfrm>
          <a:prstGeom prst="rect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cxnSp macro="[0]!Schema8">
        <xdr:nvCxnSpPr>
          <xdr:cNvPr id="31" name="Straight Connector 30">
            <a:extLst>
              <a:ext uri="{FF2B5EF4-FFF2-40B4-BE49-F238E27FC236}">
                <a16:creationId xmlns:a16="http://schemas.microsoft.com/office/drawing/2014/main" id="{F7185071-91F2-D15A-AFE5-C488AA48E8EA}"/>
              </a:ext>
            </a:extLst>
          </xdr:cNvPr>
          <xdr:cNvCxnSpPr>
            <a:cxnSpLocks/>
          </xdr:cNvCxnSpPr>
        </xdr:nvCxnSpPr>
        <xdr:spPr>
          <a:xfrm flipV="1">
            <a:off x="3876256" y="480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32" name="Straight Connector 31">
            <a:extLst>
              <a:ext uri="{FF2B5EF4-FFF2-40B4-BE49-F238E27FC236}">
                <a16:creationId xmlns:a16="http://schemas.microsoft.com/office/drawing/2014/main" id="{2ECB6AA6-81A1-4C04-1A06-677FAE5975F4}"/>
              </a:ext>
            </a:extLst>
          </xdr:cNvPr>
          <xdr:cNvCxnSpPr>
            <a:cxnSpLocks/>
          </xdr:cNvCxnSpPr>
        </xdr:nvCxnSpPr>
        <xdr:spPr>
          <a:xfrm flipV="1">
            <a:off x="3876256" y="498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33" name="Straight Connector 32">
            <a:extLst>
              <a:ext uri="{FF2B5EF4-FFF2-40B4-BE49-F238E27FC236}">
                <a16:creationId xmlns:a16="http://schemas.microsoft.com/office/drawing/2014/main" id="{EC50AA56-73BC-7EA0-6173-6A16BF7268AB}"/>
              </a:ext>
            </a:extLst>
          </xdr:cNvPr>
          <xdr:cNvCxnSpPr>
            <a:cxnSpLocks/>
          </xdr:cNvCxnSpPr>
        </xdr:nvCxnSpPr>
        <xdr:spPr>
          <a:xfrm flipV="1">
            <a:off x="3876256" y="516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34" name="Straight Connector 33">
            <a:extLst>
              <a:ext uri="{FF2B5EF4-FFF2-40B4-BE49-F238E27FC236}">
                <a16:creationId xmlns:a16="http://schemas.microsoft.com/office/drawing/2014/main" id="{752F44EE-468F-FACC-BC92-5E084ED72DA6}"/>
              </a:ext>
            </a:extLst>
          </xdr:cNvPr>
          <xdr:cNvCxnSpPr>
            <a:cxnSpLocks/>
          </xdr:cNvCxnSpPr>
        </xdr:nvCxnSpPr>
        <xdr:spPr>
          <a:xfrm flipV="1">
            <a:off x="3876256" y="534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35" name="Straight Connector 34">
            <a:extLst>
              <a:ext uri="{FF2B5EF4-FFF2-40B4-BE49-F238E27FC236}">
                <a16:creationId xmlns:a16="http://schemas.microsoft.com/office/drawing/2014/main" id="{A1DC37BF-6B07-B91E-F994-53BE501E40ED}"/>
              </a:ext>
            </a:extLst>
          </xdr:cNvPr>
          <xdr:cNvCxnSpPr>
            <a:cxnSpLocks/>
          </xdr:cNvCxnSpPr>
        </xdr:nvCxnSpPr>
        <xdr:spPr>
          <a:xfrm flipV="1">
            <a:off x="3876256" y="552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36" name="Straight Connector 35">
            <a:extLst>
              <a:ext uri="{FF2B5EF4-FFF2-40B4-BE49-F238E27FC236}">
                <a16:creationId xmlns:a16="http://schemas.microsoft.com/office/drawing/2014/main" id="{756252DF-4A44-44F9-2692-B8141402CA45}"/>
              </a:ext>
            </a:extLst>
          </xdr:cNvPr>
          <xdr:cNvCxnSpPr>
            <a:cxnSpLocks/>
          </xdr:cNvCxnSpPr>
        </xdr:nvCxnSpPr>
        <xdr:spPr>
          <a:xfrm flipV="1">
            <a:off x="3876256" y="570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37" name="Straight Connector 36">
            <a:extLst>
              <a:ext uri="{FF2B5EF4-FFF2-40B4-BE49-F238E27FC236}">
                <a16:creationId xmlns:a16="http://schemas.microsoft.com/office/drawing/2014/main" id="{55B4CDF1-BD78-D0BD-E377-83F604E63F92}"/>
              </a:ext>
            </a:extLst>
          </xdr:cNvPr>
          <xdr:cNvCxnSpPr>
            <a:cxnSpLocks/>
          </xdr:cNvCxnSpPr>
        </xdr:nvCxnSpPr>
        <xdr:spPr>
          <a:xfrm flipV="1">
            <a:off x="3876256" y="588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38" name="Straight Connector 37">
            <a:extLst>
              <a:ext uri="{FF2B5EF4-FFF2-40B4-BE49-F238E27FC236}">
                <a16:creationId xmlns:a16="http://schemas.microsoft.com/office/drawing/2014/main" id="{520F4FC2-3267-A15B-1521-3AC5658F11DC}"/>
              </a:ext>
            </a:extLst>
          </xdr:cNvPr>
          <xdr:cNvCxnSpPr>
            <a:cxnSpLocks/>
          </xdr:cNvCxnSpPr>
        </xdr:nvCxnSpPr>
        <xdr:spPr>
          <a:xfrm flipV="1">
            <a:off x="4056256" y="588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39" name="Straight Connector 38">
            <a:extLst>
              <a:ext uri="{FF2B5EF4-FFF2-40B4-BE49-F238E27FC236}">
                <a16:creationId xmlns:a16="http://schemas.microsoft.com/office/drawing/2014/main" id="{2D8B4D0E-9DD6-B2B1-7E7A-1C3FA2797E1D}"/>
              </a:ext>
            </a:extLst>
          </xdr:cNvPr>
          <xdr:cNvCxnSpPr>
            <a:cxnSpLocks/>
          </xdr:cNvCxnSpPr>
        </xdr:nvCxnSpPr>
        <xdr:spPr>
          <a:xfrm flipV="1">
            <a:off x="4236256" y="5881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40" name="Straight Connector 39">
            <a:extLst>
              <a:ext uri="{FF2B5EF4-FFF2-40B4-BE49-F238E27FC236}">
                <a16:creationId xmlns:a16="http://schemas.microsoft.com/office/drawing/2014/main" id="{400D5934-CA29-B78F-67F4-FC7A56CE1F03}"/>
              </a:ext>
            </a:extLst>
          </xdr:cNvPr>
          <xdr:cNvCxnSpPr>
            <a:cxnSpLocks/>
          </xdr:cNvCxnSpPr>
        </xdr:nvCxnSpPr>
        <xdr:spPr>
          <a:xfrm flipV="1">
            <a:off x="4416256" y="5881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41" name="Straight Connector 40">
            <a:extLst>
              <a:ext uri="{FF2B5EF4-FFF2-40B4-BE49-F238E27FC236}">
                <a16:creationId xmlns:a16="http://schemas.microsoft.com/office/drawing/2014/main" id="{1B3C5297-1E77-4A4C-83D3-28EC1DDC6D38}"/>
              </a:ext>
            </a:extLst>
          </xdr:cNvPr>
          <xdr:cNvCxnSpPr>
            <a:cxnSpLocks/>
          </xdr:cNvCxnSpPr>
        </xdr:nvCxnSpPr>
        <xdr:spPr>
          <a:xfrm flipV="1">
            <a:off x="4596256" y="5881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42" name="Straight Connector 41">
            <a:extLst>
              <a:ext uri="{FF2B5EF4-FFF2-40B4-BE49-F238E27FC236}">
                <a16:creationId xmlns:a16="http://schemas.microsoft.com/office/drawing/2014/main" id="{17073DCC-7DD6-4A38-EB9B-65125797E8B1}"/>
              </a:ext>
            </a:extLst>
          </xdr:cNvPr>
          <xdr:cNvCxnSpPr>
            <a:cxnSpLocks/>
          </xdr:cNvCxnSpPr>
        </xdr:nvCxnSpPr>
        <xdr:spPr>
          <a:xfrm flipV="1">
            <a:off x="4704256" y="4873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43" name="Straight Connector 42">
            <a:extLst>
              <a:ext uri="{FF2B5EF4-FFF2-40B4-BE49-F238E27FC236}">
                <a16:creationId xmlns:a16="http://schemas.microsoft.com/office/drawing/2014/main" id="{9B3A5C64-5D31-7A39-D8BC-075906ABE251}"/>
              </a:ext>
            </a:extLst>
          </xdr:cNvPr>
          <xdr:cNvCxnSpPr>
            <a:cxnSpLocks/>
          </xdr:cNvCxnSpPr>
        </xdr:nvCxnSpPr>
        <xdr:spPr>
          <a:xfrm flipV="1">
            <a:off x="4704256" y="505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44" name="Straight Connector 43">
            <a:extLst>
              <a:ext uri="{FF2B5EF4-FFF2-40B4-BE49-F238E27FC236}">
                <a16:creationId xmlns:a16="http://schemas.microsoft.com/office/drawing/2014/main" id="{88887AA5-B947-FEEB-FDE0-BA6EB47E87E6}"/>
              </a:ext>
            </a:extLst>
          </xdr:cNvPr>
          <xdr:cNvCxnSpPr>
            <a:cxnSpLocks/>
          </xdr:cNvCxnSpPr>
        </xdr:nvCxnSpPr>
        <xdr:spPr>
          <a:xfrm flipV="1">
            <a:off x="4704256" y="523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45" name="Straight Connector 44">
            <a:extLst>
              <a:ext uri="{FF2B5EF4-FFF2-40B4-BE49-F238E27FC236}">
                <a16:creationId xmlns:a16="http://schemas.microsoft.com/office/drawing/2014/main" id="{57BE940F-E3D1-4E29-CB95-7AEB807C07E2}"/>
              </a:ext>
            </a:extLst>
          </xdr:cNvPr>
          <xdr:cNvCxnSpPr>
            <a:cxnSpLocks/>
          </xdr:cNvCxnSpPr>
        </xdr:nvCxnSpPr>
        <xdr:spPr>
          <a:xfrm flipV="1">
            <a:off x="4704256" y="541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46" name="Straight Connector 45">
            <a:extLst>
              <a:ext uri="{FF2B5EF4-FFF2-40B4-BE49-F238E27FC236}">
                <a16:creationId xmlns:a16="http://schemas.microsoft.com/office/drawing/2014/main" id="{32EC33AD-6C28-2B88-178F-C32965BFD3DB}"/>
              </a:ext>
            </a:extLst>
          </xdr:cNvPr>
          <xdr:cNvCxnSpPr>
            <a:cxnSpLocks/>
          </xdr:cNvCxnSpPr>
        </xdr:nvCxnSpPr>
        <xdr:spPr>
          <a:xfrm flipV="1">
            <a:off x="4704256" y="559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8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41F5A4E-DA45-6E98-9224-84266C07D22E}"/>
              </a:ext>
            </a:extLst>
          </xdr:cNvPr>
          <xdr:cNvCxnSpPr>
            <a:cxnSpLocks/>
          </xdr:cNvCxnSpPr>
        </xdr:nvCxnSpPr>
        <xdr:spPr>
          <a:xfrm flipV="1">
            <a:off x="4704256" y="5773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>
    <xdr:from>
      <xdr:col>1</xdr:col>
      <xdr:colOff>21166</xdr:colOff>
      <xdr:row>20</xdr:row>
      <xdr:rowOff>73102</xdr:rowOff>
    </xdr:from>
    <xdr:to>
      <xdr:col>1</xdr:col>
      <xdr:colOff>517497</xdr:colOff>
      <xdr:row>23</xdr:row>
      <xdr:rowOff>49327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1433663-E503-D38E-E9D3-9C535388DC76}"/>
            </a:ext>
          </a:extLst>
        </xdr:cNvPr>
        <xdr:cNvGrpSpPr/>
      </xdr:nvGrpSpPr>
      <xdr:grpSpPr>
        <a:xfrm>
          <a:off x="18639659" y="4621290"/>
          <a:ext cx="496331" cy="690600"/>
          <a:chOff x="5312684" y="4287953"/>
          <a:chExt cx="1484084" cy="2112437"/>
        </a:xfrm>
      </xdr:grpSpPr>
      <xdr:sp macro="[0]!Schema7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24AC061-0C3F-D779-D35B-66A6E76E20A0}"/>
              </a:ext>
            </a:extLst>
          </xdr:cNvPr>
          <xdr:cNvSpPr/>
        </xdr:nvSpPr>
        <xdr:spPr>
          <a:xfrm>
            <a:off x="5312684" y="4287953"/>
            <a:ext cx="1484084" cy="2112437"/>
          </a:xfrm>
          <a:prstGeom prst="roundRect">
            <a:avLst/>
          </a:prstGeom>
          <a:solidFill>
            <a:schemeClr val="tx1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sp macro="[0]!Schema7" textlink="">
        <xdr:nvSpPr>
          <xdr:cNvPr id="13" name="Rectangle 12">
            <a:extLst>
              <a:ext uri="{FF2B5EF4-FFF2-40B4-BE49-F238E27FC236}">
                <a16:creationId xmlns:a16="http://schemas.microsoft.com/office/drawing/2014/main" id="{5F62F351-1DC0-7B22-40C4-F1F46B5A715A}"/>
              </a:ext>
            </a:extLst>
          </xdr:cNvPr>
          <xdr:cNvSpPr/>
        </xdr:nvSpPr>
        <xdr:spPr>
          <a:xfrm>
            <a:off x="5694726" y="4804171"/>
            <a:ext cx="720000" cy="1080000"/>
          </a:xfrm>
          <a:prstGeom prst="rect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IL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L"/>
          </a:p>
        </xdr:txBody>
      </xdr:sp>
      <xdr:cxnSp macro="[0]!Schema7">
        <xdr:nvCxnSpPr>
          <xdr:cNvPr id="14" name="Straight Connector 13">
            <a:extLst>
              <a:ext uri="{FF2B5EF4-FFF2-40B4-BE49-F238E27FC236}">
                <a16:creationId xmlns:a16="http://schemas.microsoft.com/office/drawing/2014/main" id="{A5C4F3EB-999F-C7A9-0730-70ACECE98998}"/>
              </a:ext>
            </a:extLst>
          </xdr:cNvPr>
          <xdr:cNvCxnSpPr>
            <a:cxnSpLocks/>
          </xdr:cNvCxnSpPr>
        </xdr:nvCxnSpPr>
        <xdr:spPr>
          <a:xfrm flipV="1">
            <a:off x="5586726" y="480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15" name="Straight Connector 14">
            <a:extLst>
              <a:ext uri="{FF2B5EF4-FFF2-40B4-BE49-F238E27FC236}">
                <a16:creationId xmlns:a16="http://schemas.microsoft.com/office/drawing/2014/main" id="{120490B9-75BE-1472-7274-FE6D5FDFA68C}"/>
              </a:ext>
            </a:extLst>
          </xdr:cNvPr>
          <xdr:cNvCxnSpPr>
            <a:cxnSpLocks/>
          </xdr:cNvCxnSpPr>
        </xdr:nvCxnSpPr>
        <xdr:spPr>
          <a:xfrm flipV="1">
            <a:off x="5586726" y="498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16" name="Straight Connector 15">
            <a:extLst>
              <a:ext uri="{FF2B5EF4-FFF2-40B4-BE49-F238E27FC236}">
                <a16:creationId xmlns:a16="http://schemas.microsoft.com/office/drawing/2014/main" id="{EB4B0B66-758E-43AA-D44E-3D35FBD5BE38}"/>
              </a:ext>
            </a:extLst>
          </xdr:cNvPr>
          <xdr:cNvCxnSpPr>
            <a:cxnSpLocks/>
          </xdr:cNvCxnSpPr>
        </xdr:nvCxnSpPr>
        <xdr:spPr>
          <a:xfrm flipV="1">
            <a:off x="5586726" y="516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17" name="Straight Connector 16">
            <a:extLst>
              <a:ext uri="{FF2B5EF4-FFF2-40B4-BE49-F238E27FC236}">
                <a16:creationId xmlns:a16="http://schemas.microsoft.com/office/drawing/2014/main" id="{D8DE2123-C876-54B8-B7DB-7BD38A0E2999}"/>
              </a:ext>
            </a:extLst>
          </xdr:cNvPr>
          <xdr:cNvCxnSpPr>
            <a:cxnSpLocks/>
          </xdr:cNvCxnSpPr>
        </xdr:nvCxnSpPr>
        <xdr:spPr>
          <a:xfrm flipV="1">
            <a:off x="5586726" y="534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18" name="Straight Connector 17">
            <a:extLst>
              <a:ext uri="{FF2B5EF4-FFF2-40B4-BE49-F238E27FC236}">
                <a16:creationId xmlns:a16="http://schemas.microsoft.com/office/drawing/2014/main" id="{F79D90F2-3493-08A4-E10C-C4443BE1683A}"/>
              </a:ext>
            </a:extLst>
          </xdr:cNvPr>
          <xdr:cNvCxnSpPr>
            <a:cxnSpLocks/>
          </xdr:cNvCxnSpPr>
        </xdr:nvCxnSpPr>
        <xdr:spPr>
          <a:xfrm flipV="1">
            <a:off x="5586726" y="552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19" name="Straight Connector 18">
            <a:extLst>
              <a:ext uri="{FF2B5EF4-FFF2-40B4-BE49-F238E27FC236}">
                <a16:creationId xmlns:a16="http://schemas.microsoft.com/office/drawing/2014/main" id="{5B0CD01B-F96A-1AD7-FE4B-8D06046E11BB}"/>
              </a:ext>
            </a:extLst>
          </xdr:cNvPr>
          <xdr:cNvCxnSpPr>
            <a:cxnSpLocks/>
          </xdr:cNvCxnSpPr>
        </xdr:nvCxnSpPr>
        <xdr:spPr>
          <a:xfrm flipV="1">
            <a:off x="5586726" y="5706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20" name="Straight Connector 19">
            <a:extLst>
              <a:ext uri="{FF2B5EF4-FFF2-40B4-BE49-F238E27FC236}">
                <a16:creationId xmlns:a16="http://schemas.microsoft.com/office/drawing/2014/main" id="{9B32EF6C-43C7-D7B8-AB44-CA68276BD01C}"/>
              </a:ext>
            </a:extLst>
          </xdr:cNvPr>
          <xdr:cNvCxnSpPr>
            <a:cxnSpLocks/>
          </xdr:cNvCxnSpPr>
        </xdr:nvCxnSpPr>
        <xdr:spPr>
          <a:xfrm flipV="1">
            <a:off x="5586726" y="588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21" name="Straight Connector 20">
            <a:extLst>
              <a:ext uri="{FF2B5EF4-FFF2-40B4-BE49-F238E27FC236}">
                <a16:creationId xmlns:a16="http://schemas.microsoft.com/office/drawing/2014/main" id="{ECCDD130-D5B3-AE33-4C3A-8EA767D29D37}"/>
              </a:ext>
            </a:extLst>
          </xdr:cNvPr>
          <xdr:cNvCxnSpPr>
            <a:cxnSpLocks/>
          </xdr:cNvCxnSpPr>
        </xdr:nvCxnSpPr>
        <xdr:spPr>
          <a:xfrm flipV="1">
            <a:off x="5766726" y="5884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22" name="Straight Connector 21">
            <a:extLst>
              <a:ext uri="{FF2B5EF4-FFF2-40B4-BE49-F238E27FC236}">
                <a16:creationId xmlns:a16="http://schemas.microsoft.com/office/drawing/2014/main" id="{D4C33508-8814-242E-3673-37CF060E16F2}"/>
              </a:ext>
            </a:extLst>
          </xdr:cNvPr>
          <xdr:cNvCxnSpPr>
            <a:cxnSpLocks/>
          </xdr:cNvCxnSpPr>
        </xdr:nvCxnSpPr>
        <xdr:spPr>
          <a:xfrm flipV="1">
            <a:off x="5946726" y="5881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23" name="Straight Connector 22">
            <a:extLst>
              <a:ext uri="{FF2B5EF4-FFF2-40B4-BE49-F238E27FC236}">
                <a16:creationId xmlns:a16="http://schemas.microsoft.com/office/drawing/2014/main" id="{913417DF-EBAD-F25C-1AC7-436E130931B8}"/>
              </a:ext>
            </a:extLst>
          </xdr:cNvPr>
          <xdr:cNvCxnSpPr>
            <a:cxnSpLocks/>
          </xdr:cNvCxnSpPr>
        </xdr:nvCxnSpPr>
        <xdr:spPr>
          <a:xfrm flipV="1">
            <a:off x="6126726" y="5881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24" name="Straight Connector 23">
            <a:extLst>
              <a:ext uri="{FF2B5EF4-FFF2-40B4-BE49-F238E27FC236}">
                <a16:creationId xmlns:a16="http://schemas.microsoft.com/office/drawing/2014/main" id="{59F6856D-090B-D59C-5070-4E7141D29FF3}"/>
              </a:ext>
            </a:extLst>
          </xdr:cNvPr>
          <xdr:cNvCxnSpPr>
            <a:cxnSpLocks/>
          </xdr:cNvCxnSpPr>
        </xdr:nvCxnSpPr>
        <xdr:spPr>
          <a:xfrm flipV="1">
            <a:off x="6306726" y="588176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25" name="Straight Connector 24">
            <a:extLst>
              <a:ext uri="{FF2B5EF4-FFF2-40B4-BE49-F238E27FC236}">
                <a16:creationId xmlns:a16="http://schemas.microsoft.com/office/drawing/2014/main" id="{57CDD330-E516-7C96-A7EF-624F285C6498}"/>
              </a:ext>
            </a:extLst>
          </xdr:cNvPr>
          <xdr:cNvCxnSpPr>
            <a:cxnSpLocks/>
          </xdr:cNvCxnSpPr>
        </xdr:nvCxnSpPr>
        <xdr:spPr>
          <a:xfrm flipV="1">
            <a:off x="5694726" y="4698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26" name="Straight Connector 25">
            <a:extLst>
              <a:ext uri="{FF2B5EF4-FFF2-40B4-BE49-F238E27FC236}">
                <a16:creationId xmlns:a16="http://schemas.microsoft.com/office/drawing/2014/main" id="{EF0F1AC4-417A-780C-ADA0-BB774FE8B420}"/>
              </a:ext>
            </a:extLst>
          </xdr:cNvPr>
          <xdr:cNvCxnSpPr>
            <a:cxnSpLocks/>
          </xdr:cNvCxnSpPr>
        </xdr:nvCxnSpPr>
        <xdr:spPr>
          <a:xfrm flipV="1">
            <a:off x="5874726" y="469858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27" name="Straight Connector 26">
            <a:extLst>
              <a:ext uri="{FF2B5EF4-FFF2-40B4-BE49-F238E27FC236}">
                <a16:creationId xmlns:a16="http://schemas.microsoft.com/office/drawing/2014/main" id="{C768802B-3708-B83C-5912-0A7961CE8397}"/>
              </a:ext>
            </a:extLst>
          </xdr:cNvPr>
          <xdr:cNvCxnSpPr>
            <a:cxnSpLocks/>
          </xdr:cNvCxnSpPr>
        </xdr:nvCxnSpPr>
        <xdr:spPr>
          <a:xfrm flipV="1">
            <a:off x="6054726" y="469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[0]!Schema7">
        <xdr:nvCxnSpPr>
          <xdr:cNvPr id="28" name="Straight Connector 27">
            <a:extLst>
              <a:ext uri="{FF2B5EF4-FFF2-40B4-BE49-F238E27FC236}">
                <a16:creationId xmlns:a16="http://schemas.microsoft.com/office/drawing/2014/main" id="{123583E6-309F-C93B-FD41-0A1CF6E45CDE}"/>
              </a:ext>
            </a:extLst>
          </xdr:cNvPr>
          <xdr:cNvCxnSpPr>
            <a:cxnSpLocks/>
          </xdr:cNvCxnSpPr>
        </xdr:nvCxnSpPr>
        <xdr:spPr>
          <a:xfrm flipV="1">
            <a:off x="6234726" y="4696171"/>
            <a:ext cx="108000" cy="108000"/>
          </a:xfrm>
          <a:prstGeom prst="line">
            <a:avLst/>
          </a:prstGeom>
          <a:noFill/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0">
  <rv s="0">
    <v>0</v>
    <v>4</v>
  </rv>
  <rv s="0">
    <v>1</v>
    <v>4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23F2C-E75F-4E05-AEEA-D58DC7FB377F}">
  <sheetPr codeName="Sheet1"/>
  <dimension ref="A1:AJ38"/>
  <sheetViews>
    <sheetView showGridLines="0" rightToLeft="1" tabSelected="1" zoomScale="80" zoomScaleNormal="80" workbookViewId="0">
      <selection activeCell="C10" sqref="C10"/>
    </sheetView>
  </sheetViews>
  <sheetFormatPr defaultColWidth="0" defaultRowHeight="15" zeroHeight="1" x14ac:dyDescent="0.25"/>
  <cols>
    <col min="1" max="1" width="7" style="9" customWidth="1"/>
    <col min="2" max="2" width="14.85546875" style="9" customWidth="1"/>
    <col min="3" max="3" width="10.85546875" style="9" customWidth="1"/>
    <col min="4" max="4" width="3.42578125" style="9" customWidth="1"/>
    <col min="5" max="5" width="11.42578125" style="9" customWidth="1"/>
    <col min="6" max="6" width="10.7109375" style="9" customWidth="1"/>
    <col min="7" max="7" width="3.42578125" style="9" customWidth="1"/>
    <col min="8" max="8" width="11.42578125" style="9" customWidth="1"/>
    <col min="9" max="9" width="10.7109375" style="9" customWidth="1"/>
    <col min="10" max="10" width="3.28515625" style="9" customWidth="1"/>
    <col min="11" max="11" width="10.7109375" style="9" customWidth="1"/>
    <col min="12" max="12" width="12.85546875" style="9" bestFit="1" customWidth="1"/>
    <col min="13" max="14" width="3.28515625" style="9" customWidth="1"/>
    <col min="15" max="15" width="19.28515625" style="9" customWidth="1"/>
    <col min="16" max="16" width="12.28515625" style="9" bestFit="1" customWidth="1"/>
    <col min="17" max="18" width="3.28515625" style="9" customWidth="1"/>
    <col min="19" max="30" width="7.140625" style="9" customWidth="1"/>
    <col min="31" max="36" width="8.85546875" style="9" customWidth="1"/>
    <col min="37" max="16384" width="8.85546875" style="9" hidden="1"/>
  </cols>
  <sheetData>
    <row r="1" spans="1:30" ht="15.75" thickBot="1" x14ac:dyDescent="0.3">
      <c r="A1" s="9" t="s">
        <v>12</v>
      </c>
    </row>
    <row r="2" spans="1:30" ht="15.75" thickTop="1" x14ac:dyDescent="0.25">
      <c r="B2" s="24" t="s">
        <v>11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</row>
    <row r="3" spans="1:30" x14ac:dyDescent="0.25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</row>
    <row r="4" spans="1:30" ht="15.75" thickBot="1" x14ac:dyDescent="0.3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</row>
    <row r="5" spans="1:30" ht="14.45" thickTop="1" x14ac:dyDescent="0.25"/>
    <row r="6" spans="1:30" ht="19.149999999999999" customHeight="1" x14ac:dyDescent="0.25">
      <c r="B6" s="27" t="s">
        <v>17</v>
      </c>
      <c r="C6" s="27"/>
      <c r="E6" s="27" t="s">
        <v>21</v>
      </c>
      <c r="F6" s="27"/>
      <c r="G6" s="27"/>
      <c r="H6" s="27"/>
      <c r="I6" s="27"/>
      <c r="J6" s="27"/>
      <c r="K6" s="27"/>
      <c r="L6" s="27"/>
      <c r="M6" s="10"/>
      <c r="O6" s="27" t="s">
        <v>20</v>
      </c>
      <c r="P6" s="27"/>
      <c r="Q6" s="10"/>
      <c r="S6" s="27" t="s">
        <v>30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</row>
    <row r="7" spans="1:30" ht="19.149999999999999" customHeight="1" x14ac:dyDescent="0.25">
      <c r="I7" s="11"/>
      <c r="M7" s="12"/>
      <c r="Q7" s="12"/>
    </row>
    <row r="8" spans="1:30" ht="19.149999999999999" customHeight="1" x14ac:dyDescent="0.25">
      <c r="B8" s="13" t="s">
        <v>25</v>
      </c>
      <c r="C8" s="23">
        <v>10</v>
      </c>
      <c r="I8" s="11"/>
      <c r="K8" s="14" t="s">
        <v>28</v>
      </c>
      <c r="L8" s="15">
        <f>IF(C9&gt;C10,C10,C9)</f>
        <v>12</v>
      </c>
      <c r="M8" s="12"/>
      <c r="Q8" s="12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</row>
    <row r="9" spans="1:30" ht="19.149999999999999" customHeight="1" x14ac:dyDescent="0.25">
      <c r="B9" s="13" t="s">
        <v>26</v>
      </c>
      <c r="C9" s="23">
        <v>12</v>
      </c>
      <c r="I9" s="11"/>
      <c r="K9" s="14" t="s">
        <v>29</v>
      </c>
      <c r="L9" s="15">
        <f>IF(C9&gt;C10,C9,C10)</f>
        <v>16</v>
      </c>
      <c r="M9" s="12"/>
      <c r="Q9" s="12"/>
      <c r="S9" s="31" t="e" cm="1" vm="1">
        <f t="array" ref="S9">INDEX('S2'!B2:B10,'S2'!B1)</f>
        <v>#VALUE!</v>
      </c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</row>
    <row r="10" spans="1:30" ht="19.149999999999999" customHeight="1" x14ac:dyDescent="0.25">
      <c r="B10" s="13" t="s">
        <v>27</v>
      </c>
      <c r="C10" s="23">
        <v>16</v>
      </c>
      <c r="I10" s="11"/>
      <c r="M10" s="12"/>
      <c r="Q10" s="12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</row>
    <row r="11" spans="1:30" ht="19.149999999999999" customHeight="1" x14ac:dyDescent="0.25">
      <c r="B11" s="13" t="s">
        <v>45</v>
      </c>
      <c r="C11" s="23">
        <f>26200000*((1*0.2^3)/12)/(1-0.2^2)</f>
        <v>18194.444444444449</v>
      </c>
      <c r="E11" s="14" t="s">
        <v>31</v>
      </c>
      <c r="F11" s="16">
        <f>IF(L11-MOD(L11,0.1)=0.9,1,L11-MOD(L11,0.1))</f>
        <v>1.3</v>
      </c>
      <c r="H11" s="14" t="s">
        <v>32</v>
      </c>
      <c r="I11" s="16">
        <f>F11+0.1</f>
        <v>1.4000000000000001</v>
      </c>
      <c r="K11" s="14" t="s">
        <v>19</v>
      </c>
      <c r="L11" s="17">
        <f>IF(L9/L8&gt;2,"ERROR",L9/L8)</f>
        <v>1.3333333333333333</v>
      </c>
      <c r="M11" s="12"/>
      <c r="O11" s="30"/>
      <c r="P11" s="30"/>
      <c r="Q11" s="12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</row>
    <row r="12" spans="1:30" ht="19.149999999999999" customHeight="1" x14ac:dyDescent="0.25">
      <c r="M12" s="12"/>
      <c r="Q12" s="12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</row>
    <row r="13" spans="1:30" ht="19.149999999999999" customHeight="1" x14ac:dyDescent="0.25">
      <c r="B13" s="28" t="s">
        <v>18</v>
      </c>
      <c r="C13" s="28"/>
      <c r="E13" s="28" t="s">
        <v>22</v>
      </c>
      <c r="F13" s="28"/>
      <c r="G13" s="28"/>
      <c r="H13" s="28"/>
      <c r="I13" s="28"/>
      <c r="J13" s="28"/>
      <c r="K13" s="28"/>
      <c r="L13" s="28"/>
      <c r="M13" s="12"/>
      <c r="O13" s="28" t="s">
        <v>13</v>
      </c>
      <c r="P13" s="28"/>
      <c r="Q13" s="12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</row>
    <row r="14" spans="1:30" ht="19.149999999999999" customHeight="1" x14ac:dyDescent="0.25">
      <c r="M14" s="12"/>
      <c r="Q14" s="12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</row>
    <row r="15" spans="1:30" ht="19.149999999999999" customHeight="1" x14ac:dyDescent="0.25">
      <c r="E15" s="18" t="s">
        <v>1</v>
      </c>
      <c r="F15" s="15">
        <f>IF('S6'!X4=0,"",'S6'!X4)</f>
        <v>2.87</v>
      </c>
      <c r="H15" s="18" t="s">
        <v>1</v>
      </c>
      <c r="I15" s="15">
        <f>IF('S6'!X5=0,"",'S6'!X5)</f>
        <v>3.14</v>
      </c>
      <c r="K15" s="19" t="s">
        <v>1</v>
      </c>
      <c r="L15" s="15" cm="1">
        <f t="array" ref="L15">IF(COUNTIF(F15:I15,"")=3,"",interp(F$11,I$11,F15,I15,L$11))</f>
        <v>2.9599999999999995</v>
      </c>
      <c r="M15" s="12"/>
      <c r="O15" s="20" t="s">
        <v>33</v>
      </c>
      <c r="P15" s="21">
        <f>L15*C$8*(L$8^2)/100</f>
        <v>42.623999999999995</v>
      </c>
      <c r="Q15" s="12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</row>
    <row r="16" spans="1:30" ht="19.149999999999999" customHeight="1" x14ac:dyDescent="0.25">
      <c r="E16" s="18" t="s">
        <v>9</v>
      </c>
      <c r="F16" s="15">
        <f>IF('S6'!Y4=0,"",'S6'!Y4)</f>
        <v>6.92</v>
      </c>
      <c r="H16" s="18" t="s">
        <v>9</v>
      </c>
      <c r="I16" s="15">
        <f>IF('S6'!Y5=0,"",'S6'!Y5)</f>
        <v>7.32</v>
      </c>
      <c r="K16" s="19" t="s">
        <v>9</v>
      </c>
      <c r="L16" s="15" cm="1">
        <f t="array" ref="L16">IF(COUNTIF(F16:I16,"")=3,"",interp(F$11,I$11,F16,I16,L$11))</f>
        <v>7.0533333333333328</v>
      </c>
      <c r="M16" s="12"/>
      <c r="O16" s="20" t="s">
        <v>34</v>
      </c>
      <c r="P16" s="21">
        <f>IFERROR(L16*C$8*(L$8^2)/100,"")</f>
        <v>101.568</v>
      </c>
      <c r="Q16" s="12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</row>
    <row r="17" spans="2:30" ht="19.149999999999999" customHeight="1" x14ac:dyDescent="0.25">
      <c r="E17" s="18" t="s">
        <v>2</v>
      </c>
      <c r="F17" s="15">
        <f>IF('S6'!Z4=0,"",'S6'!Z4)</f>
        <v>1.36</v>
      </c>
      <c r="H17" s="18" t="s">
        <v>2</v>
      </c>
      <c r="I17" s="15">
        <f>IF('S6'!Z5=0,"",'S6'!Z5)</f>
        <v>1.2</v>
      </c>
      <c r="K17" s="19" t="s">
        <v>2</v>
      </c>
      <c r="L17" s="15" cm="1">
        <f t="array" ref="L17">IF(COUNTIF(F17:I17,"")=3,"",interp(F$11,I$11,F17,I17,L$11))</f>
        <v>1.3066666666666669</v>
      </c>
      <c r="M17" s="12"/>
      <c r="O17" s="20" t="s">
        <v>35</v>
      </c>
      <c r="P17" s="21">
        <f t="shared" ref="P17" si="0">L17*C$8*(L$8^2)/100</f>
        <v>18.816000000000003</v>
      </c>
      <c r="Q17" s="12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</row>
    <row r="18" spans="2:30" ht="19.149999999999999" customHeight="1" x14ac:dyDescent="0.25">
      <c r="E18" s="18" t="s">
        <v>7</v>
      </c>
      <c r="F18" s="15">
        <f>IF('S6'!AA4=0,"",'S6'!AA4)</f>
        <v>5.68</v>
      </c>
      <c r="H18" s="18" t="s">
        <v>7</v>
      </c>
      <c r="I18" s="15">
        <f>IF('S6'!AA5=0,"",'S6'!AA5)</f>
        <v>5.72</v>
      </c>
      <c r="K18" s="19" t="s">
        <v>7</v>
      </c>
      <c r="L18" s="15" cm="1">
        <f t="array" ref="L18">IF(COUNTIF(F18:I18,"")=3,"",interp(F$11,I$11,F18,I18,L$11))</f>
        <v>5.6933333333333334</v>
      </c>
      <c r="M18" s="12"/>
      <c r="O18" s="20" t="s">
        <v>36</v>
      </c>
      <c r="P18" s="21">
        <f>IFERROR(L18*C$8*(L$8^2)/100,"")</f>
        <v>81.984000000000009</v>
      </c>
      <c r="Q18" s="12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</row>
    <row r="19" spans="2:30" ht="19.149999999999999" customHeight="1" x14ac:dyDescent="0.25">
      <c r="E19" s="18" t="s">
        <v>3</v>
      </c>
      <c r="F19" s="15" t="str">
        <f>IF('S6'!AB4=0,"",'S6'!AB4)</f>
        <v/>
      </c>
      <c r="H19" s="18" t="s">
        <v>3</v>
      </c>
      <c r="I19" s="15" t="str">
        <f>IF('S6'!AB5=0,"",'S6'!AB5)</f>
        <v/>
      </c>
      <c r="K19" s="19" t="s">
        <v>3</v>
      </c>
      <c r="L19" s="15" t="str" cm="1">
        <f t="array" ref="L19">IF(COUNTIF(F19:I19,"")=3,"",interp(F$11,I$11,F19,I19,L$11))</f>
        <v/>
      </c>
      <c r="M19" s="12"/>
      <c r="O19" s="20" t="s">
        <v>37</v>
      </c>
      <c r="P19" s="21" t="str">
        <f>IF(OR('S2'!B1=2,'S2'!B1=3,'S2'!B1=6),L19*C$8*(L$8^2)/100,"")</f>
        <v/>
      </c>
      <c r="Q19" s="12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</row>
    <row r="20" spans="2:30" ht="19.149999999999999" customHeight="1" x14ac:dyDescent="0.25">
      <c r="M20" s="12"/>
      <c r="O20" s="20" t="s">
        <v>38</v>
      </c>
      <c r="P20" s="21" t="str">
        <f>IF('S2'!B1=1,L19*C$8*(L$8^2)/100,"")</f>
        <v/>
      </c>
      <c r="Q20" s="12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</row>
    <row r="21" spans="2:30" ht="19.149999999999999" customHeight="1" x14ac:dyDescent="0.25">
      <c r="M21" s="12"/>
      <c r="Q21" s="12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</row>
    <row r="22" spans="2:30" ht="19.149999999999999" customHeight="1" x14ac:dyDescent="0.25">
      <c r="E22" s="28" t="s">
        <v>23</v>
      </c>
      <c r="F22" s="28"/>
      <c r="G22" s="28"/>
      <c r="H22" s="28"/>
      <c r="I22" s="28"/>
      <c r="J22" s="28"/>
      <c r="K22" s="28"/>
      <c r="L22" s="28"/>
      <c r="M22" s="12"/>
      <c r="O22" s="28" t="s">
        <v>14</v>
      </c>
      <c r="P22" s="28"/>
      <c r="Q22" s="12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</row>
    <row r="23" spans="2:30" ht="19.149999999999999" customHeight="1" x14ac:dyDescent="0.25">
      <c r="M23" s="12"/>
      <c r="Q23" s="12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</row>
    <row r="24" spans="2:30" ht="19.149999999999999" customHeight="1" x14ac:dyDescent="0.25">
      <c r="E24" s="18" t="s">
        <v>4</v>
      </c>
      <c r="F24" s="15">
        <f>IF('S6'!AC4=0,"",'S6'!AC4)</f>
        <v>0.51100000000000001</v>
      </c>
      <c r="H24" s="18" t="s">
        <v>4</v>
      </c>
      <c r="I24" s="15">
        <f>IF('S6'!AC5=0,"",'S6'!AC5)</f>
        <v>0.52</v>
      </c>
      <c r="K24" s="19" t="s">
        <v>4</v>
      </c>
      <c r="L24" s="15" cm="1">
        <f t="array" ref="L24">IF(COUNTIF(F24:I24,"")=3,"",interp(F$11,I$11,F24,I24,L$11))</f>
        <v>0.51400000000000001</v>
      </c>
      <c r="M24" s="12"/>
      <c r="O24" s="20" t="s">
        <v>39</v>
      </c>
      <c r="P24" s="21">
        <f>L24*C$8*L$8</f>
        <v>61.680000000000007</v>
      </c>
      <c r="Q24" s="12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</row>
    <row r="25" spans="2:30" ht="19.149999999999999" customHeight="1" x14ac:dyDescent="0.25">
      <c r="B25" s="32" t="e" cm="1" vm="2">
        <f t="array" ref="B25">INDEX('S2'!C2:C10,'S2'!B1)</f>
        <v>#VALUE!</v>
      </c>
      <c r="C25" s="32"/>
      <c r="E25" s="18" t="s">
        <v>5</v>
      </c>
      <c r="F25" s="15">
        <f>IF('S6'!AD4=0,"",'S6'!AD4)</f>
        <v>0.47499999999999998</v>
      </c>
      <c r="H25" s="18" t="s">
        <v>5</v>
      </c>
      <c r="I25" s="15">
        <f>IF('S6'!AD5=0,"",'S6'!AD5)</f>
        <v>0.47699999999999998</v>
      </c>
      <c r="K25" s="19" t="s">
        <v>5</v>
      </c>
      <c r="L25" s="15" cm="1">
        <f t="array" ref="L25">IF(COUNTIF(F25:I25,"")=3,"",interp(F$11,I$11,F25,I25,L$11))</f>
        <v>0.47566666666666663</v>
      </c>
      <c r="M25" s="12"/>
      <c r="O25" s="20" t="s">
        <v>40</v>
      </c>
      <c r="P25" s="21" t="str">
        <f>IF(OR('S2'!B1=1,'S2'!B1=3,'S2'!B1=4,'S2'!B1=5,'S2'!B1=6,'S2'!B1=7,'S2'!B1=8),L25*C$8*L$8,"")</f>
        <v/>
      </c>
      <c r="Q25" s="12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</row>
    <row r="26" spans="2:30" ht="19.149999999999999" customHeight="1" x14ac:dyDescent="0.25">
      <c r="B26" s="32"/>
      <c r="C26" s="32"/>
      <c r="M26" s="12"/>
      <c r="O26" s="20" t="s">
        <v>41</v>
      </c>
      <c r="P26" s="21">
        <f>IF(OR('S2'!B1=2,'S2'!B1=9),L25*C$8*L$8,"")</f>
        <v>57.079999999999991</v>
      </c>
      <c r="Q26" s="12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</row>
    <row r="27" spans="2:30" ht="19.149999999999999" customHeight="1" x14ac:dyDescent="0.25">
      <c r="B27" s="32"/>
      <c r="C27" s="32"/>
      <c r="E27" s="18" t="s">
        <v>10</v>
      </c>
      <c r="F27" s="15" t="str">
        <f>IF('S6'!AE4=0,"",'S6'!AE4)</f>
        <v/>
      </c>
      <c r="H27" s="18" t="s">
        <v>10</v>
      </c>
      <c r="I27" s="15" t="str">
        <f>IF('S6'!AE5=0,"",'S6'!AE5)</f>
        <v/>
      </c>
      <c r="K27" s="19" t="s">
        <v>10</v>
      </c>
      <c r="L27" s="15" t="str" cm="1">
        <f t="array" ref="L27">IF(COUNTIF(F27:I27,"")=3,"",interp(F$11,I$11,F27,I27,L$11))</f>
        <v/>
      </c>
      <c r="M27" s="12"/>
      <c r="O27" s="20" t="s">
        <v>42</v>
      </c>
      <c r="P27" s="21" t="str">
        <f>IFERROR(L27*C$8*L$8,"")</f>
        <v/>
      </c>
      <c r="Q27" s="12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</row>
    <row r="28" spans="2:30" ht="19.149999999999999" customHeight="1" x14ac:dyDescent="0.25">
      <c r="B28" s="32"/>
      <c r="C28" s="32"/>
      <c r="E28" s="18" t="s">
        <v>8</v>
      </c>
      <c r="F28" s="15" t="str">
        <f>IF('S6'!AF4=0,"",'S6'!AF4)</f>
        <v/>
      </c>
      <c r="H28" s="18" t="s">
        <v>8</v>
      </c>
      <c r="I28" s="15" t="str">
        <f>IF('S6'!AF5=0,"",'S6'!AF5)</f>
        <v/>
      </c>
      <c r="K28" s="19" t="s">
        <v>8</v>
      </c>
      <c r="L28" s="15" t="str" cm="1">
        <f t="array" ref="L28">IF(COUNTIF(F28:I28,"")=3,"",interp(F$11,I$11,F28,I28,L$11))</f>
        <v/>
      </c>
      <c r="M28" s="12"/>
      <c r="O28" s="20" t="s">
        <v>43</v>
      </c>
      <c r="P28" s="21" t="str">
        <f>IFERROR(L28*C$8*L$8,"")</f>
        <v/>
      </c>
      <c r="Q28" s="12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</row>
    <row r="29" spans="2:30" ht="19.149999999999999" customHeight="1" x14ac:dyDescent="0.25">
      <c r="M29" s="12"/>
      <c r="O29" s="20" t="s">
        <v>44</v>
      </c>
      <c r="P29" s="21" t="str">
        <f>IF('S2'!B1=1,2*P20,IF(OR('S2'!B1=3,'S2'!B1=6),2*P19,""))</f>
        <v/>
      </c>
      <c r="Q29" s="12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</row>
    <row r="30" spans="2:30" ht="19.149999999999999" customHeight="1" x14ac:dyDescent="0.25">
      <c r="M30" s="12"/>
      <c r="Q30" s="12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</row>
    <row r="31" spans="2:30" ht="19.149999999999999" customHeight="1" x14ac:dyDescent="0.25">
      <c r="E31" s="28" t="s">
        <v>24</v>
      </c>
      <c r="F31" s="28"/>
      <c r="G31" s="28"/>
      <c r="H31" s="28"/>
      <c r="I31" s="28"/>
      <c r="J31" s="28"/>
      <c r="K31" s="28"/>
      <c r="L31" s="28"/>
      <c r="M31" s="12"/>
      <c r="O31" s="28" t="s">
        <v>15</v>
      </c>
      <c r="P31" s="28"/>
      <c r="Q31" s="12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</row>
    <row r="32" spans="2:30" ht="18.75" customHeight="1" x14ac:dyDescent="0.25">
      <c r="M32" s="12"/>
      <c r="Q32" s="12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</row>
    <row r="33" spans="2:30" ht="18.75" customHeight="1" x14ac:dyDescent="0.25">
      <c r="E33" s="18" t="s">
        <v>6</v>
      </c>
      <c r="F33" s="15">
        <f>IF('S6'!AG4=0,"",'S6'!AG4)</f>
        <v>0.192</v>
      </c>
      <c r="H33" s="18" t="s">
        <v>6</v>
      </c>
      <c r="I33" s="15">
        <f>IF('S6'!AG5=0,"",'S6'!AG5)</f>
        <v>0.20699999999999999</v>
      </c>
      <c r="K33" s="19" t="s">
        <v>6</v>
      </c>
      <c r="L33" s="15" cm="1">
        <f t="array" ref="L33">IF(COUNTIF(F33:I33,"")=3,"",interp(F$11,I$11,F33,I33,L$11))</f>
        <v>0.19699999999999998</v>
      </c>
      <c r="M33" s="12"/>
      <c r="O33" s="20" t="s">
        <v>46</v>
      </c>
      <c r="P33" s="15">
        <f>IFERROR(C8*(L8^4)/(100*C11),"")</f>
        <v>0.11396885496183203</v>
      </c>
      <c r="Q33" s="12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</row>
    <row r="34" spans="2:30" ht="18.75" customHeight="1" x14ac:dyDescent="0.25"/>
    <row r="35" spans="2:30" ht="19.5" customHeight="1" x14ac:dyDescent="0.25"/>
    <row r="36" spans="2:30" ht="19.5" customHeight="1" x14ac:dyDescent="0.25"/>
    <row r="37" spans="2:30" ht="19.5" customHeight="1" x14ac:dyDescent="0.3">
      <c r="B37" s="22" t="s">
        <v>47</v>
      </c>
    </row>
    <row r="38" spans="2:30" ht="19.5" customHeight="1" x14ac:dyDescent="0.25"/>
  </sheetData>
  <sheetProtection algorithmName="SHA-512" hashValue="0BALyiUSsLpgDYYHxGSP2kSEV63M0EiXkeR07R7dOrbWayj3V8CIc0gI4Sbs/u2PH77yK0ZhS+UvpHQoa9BrkQ==" saltValue="3+PX8m8YuVqm7Hd/P40jMg==" spinCount="100000" sheet="1" objects="1" scenarios="1" selectLockedCells="1"/>
  <mergeCells count="17">
    <mergeCell ref="E31:L31"/>
    <mergeCell ref="S9:AD32"/>
    <mergeCell ref="B25:C28"/>
    <mergeCell ref="B13:C13"/>
    <mergeCell ref="S33:AD33"/>
    <mergeCell ref="O22:P22"/>
    <mergeCell ref="O31:P31"/>
    <mergeCell ref="E22:L22"/>
    <mergeCell ref="B2:AD4"/>
    <mergeCell ref="B6:C6"/>
    <mergeCell ref="E13:L13"/>
    <mergeCell ref="S6:AD6"/>
    <mergeCell ref="S8:AD8"/>
    <mergeCell ref="O6:P6"/>
    <mergeCell ref="O11:P11"/>
    <mergeCell ref="E6:L6"/>
    <mergeCell ref="O13:P13"/>
  </mergeCells>
  <conditionalFormatting sqref="F15:F19 I15:I19 L15:L19 P15:P20 F24:F25 I24:I25 L24:L25 F27:F28 I27:I28 L27:L28 P24:P29 F33 I33 L33 P33">
    <cfRule type="expression" dxfId="0" priority="1">
      <formula>F15=""</formula>
    </cfRule>
  </conditionalFormatting>
  <pageMargins left="0.7" right="0.7" top="0.75" bottom="0.75" header="0.3" footer="0.3"/>
  <drawing r:id="rId1"/>
  <legacy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B8E6F-2286-4A06-923C-574CFC927160}">
  <sheetPr codeName="Sheet6"/>
  <dimension ref="A1:C10"/>
  <sheetViews>
    <sheetView rightToLeft="1" zoomScale="72" workbookViewId="0">
      <selection activeCell="B10" sqref="B10"/>
    </sheetView>
  </sheetViews>
  <sheetFormatPr defaultRowHeight="15" x14ac:dyDescent="0.25"/>
  <cols>
    <col min="2" max="2" width="32.42578125" customWidth="1"/>
  </cols>
  <sheetData>
    <row r="1" spans="1:3" x14ac:dyDescent="0.25">
      <c r="A1" t="s">
        <v>16</v>
      </c>
      <c r="B1" s="4">
        <v>9</v>
      </c>
    </row>
    <row r="2" spans="1:3" ht="60.6" customHeight="1" x14ac:dyDescent="0.25">
      <c r="A2">
        <v>1</v>
      </c>
      <c r="B2" t="e" vm="3">
        <v>#VALUE!</v>
      </c>
      <c r="C2" t="e" vm="4">
        <v>#VALUE!</v>
      </c>
    </row>
    <row r="3" spans="1:3" ht="60.6" customHeight="1" x14ac:dyDescent="0.25">
      <c r="A3">
        <v>2</v>
      </c>
      <c r="B3" t="e" vm="5">
        <v>#VALUE!</v>
      </c>
      <c r="C3" t="e" vm="6">
        <v>#VALUE!</v>
      </c>
    </row>
    <row r="4" spans="1:3" ht="60.6" customHeight="1" x14ac:dyDescent="0.25">
      <c r="A4">
        <v>3</v>
      </c>
      <c r="B4" t="e" vm="7">
        <v>#VALUE!</v>
      </c>
      <c r="C4" t="e" vm="8">
        <v>#VALUE!</v>
      </c>
    </row>
    <row r="5" spans="1:3" ht="60.6" customHeight="1" x14ac:dyDescent="0.25">
      <c r="A5">
        <v>4</v>
      </c>
      <c r="B5" t="e" vm="9">
        <v>#VALUE!</v>
      </c>
      <c r="C5" t="e" vm="10">
        <v>#VALUE!</v>
      </c>
    </row>
    <row r="6" spans="1:3" ht="60.6" customHeight="1" x14ac:dyDescent="0.25">
      <c r="A6">
        <v>5</v>
      </c>
      <c r="B6" t="e" vm="11">
        <v>#VALUE!</v>
      </c>
      <c r="C6" t="e" vm="12">
        <v>#VALUE!</v>
      </c>
    </row>
    <row r="7" spans="1:3" ht="60.6" customHeight="1" x14ac:dyDescent="0.25">
      <c r="A7">
        <v>6</v>
      </c>
      <c r="B7" t="e" vm="13">
        <v>#VALUE!</v>
      </c>
      <c r="C7" t="e" vm="14">
        <v>#VALUE!</v>
      </c>
    </row>
    <row r="8" spans="1:3" ht="60.6" customHeight="1" x14ac:dyDescent="0.25">
      <c r="A8">
        <v>7</v>
      </c>
      <c r="B8" t="e" vm="15">
        <v>#VALUE!</v>
      </c>
      <c r="C8" t="e" vm="16">
        <v>#VALUE!</v>
      </c>
    </row>
    <row r="9" spans="1:3" ht="60.6" customHeight="1" x14ac:dyDescent="0.25">
      <c r="A9">
        <v>8</v>
      </c>
      <c r="B9" t="e" vm="17">
        <v>#VALUE!</v>
      </c>
      <c r="C9" t="e" vm="18">
        <v>#VALUE!</v>
      </c>
    </row>
    <row r="10" spans="1:3" ht="54.6" customHeight="1" x14ac:dyDescent="0.25">
      <c r="A10">
        <v>9</v>
      </c>
      <c r="B10" t="e" vm="19">
        <v>#VALUE!</v>
      </c>
      <c r="C10" t="e" vm="20"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61C58-2F8F-4D52-ADDF-4D5B5DDA05CA}">
  <sheetPr codeName="Sheet3"/>
  <dimension ref="C4:AX117"/>
  <sheetViews>
    <sheetView rightToLeft="1" zoomScale="53" workbookViewId="0">
      <selection activeCell="O13" sqref="O13"/>
    </sheetView>
  </sheetViews>
  <sheetFormatPr defaultRowHeight="15" x14ac:dyDescent="0.25"/>
  <cols>
    <col min="14" max="15" width="11.140625" bestFit="1" customWidth="1"/>
  </cols>
  <sheetData>
    <row r="4" spans="3:33" x14ac:dyDescent="0.25">
      <c r="E4">
        <f>Reiss!F11</f>
        <v>1.3</v>
      </c>
      <c r="F4">
        <f>MATCH(E4,C7:C17)</f>
        <v>4</v>
      </c>
      <c r="J4" s="8">
        <f>'S2'!B1</f>
        <v>9</v>
      </c>
      <c r="M4" cm="1">
        <f t="array" ref="M4">INDEX(M19:M117,1+($J$4-1)*11)</f>
        <v>1.76</v>
      </c>
      <c r="N4" cm="1">
        <f t="array" ref="N4">INDEX(N19:N117,1+($J$4-1)*11)</f>
        <v>5.15</v>
      </c>
      <c r="O4" cm="1">
        <f t="array" ref="O4">INDEX(O19:O117,1+($J$4-1)*11)</f>
        <v>1.76</v>
      </c>
      <c r="P4" cm="1">
        <f t="array" ref="P4">INDEX(P19:P117,1+($J$4-1)*11)</f>
        <v>5.15</v>
      </c>
      <c r="Q4" cm="1">
        <f t="array" ref="Q4">INDEX(Q19:Q117,1+($J$4-1)*11)</f>
        <v>0</v>
      </c>
      <c r="R4" cm="1">
        <f t="array" ref="R4">INDEX(R19:R117,1+($J$4-1)*11)</f>
        <v>0.44600000000000001</v>
      </c>
      <c r="S4" cm="1">
        <f t="array" ref="S4">INDEX(S19:S117,1+($J$4-1)*11)</f>
        <v>0.44600000000000001</v>
      </c>
      <c r="T4" cm="1">
        <f t="array" ref="T4">INDEX(T19:T117,1+($J$4-1)*11)</f>
        <v>0</v>
      </c>
      <c r="U4" cm="1">
        <f t="array" ref="U4">INDEX(U19:U117,1+($J$4-1)*11)</f>
        <v>0</v>
      </c>
      <c r="V4" cm="1">
        <f t="array" ref="V4">INDEX(V19:V117,1+($J$4-1)*11)</f>
        <v>0.127</v>
      </c>
      <c r="X4" s="1" cm="1">
        <f t="array" ref="X4">INDEX(M$4:M$14,$F$4)</f>
        <v>2.87</v>
      </c>
      <c r="Y4" s="1" cm="1">
        <f t="array" ref="Y4">INDEX(N$4:N$14,$F$4)</f>
        <v>6.92</v>
      </c>
      <c r="Z4" s="1" cm="1">
        <f t="array" ref="Z4">INDEX(O$4:O$14,$F$4)</f>
        <v>1.36</v>
      </c>
      <c r="AA4" s="1" cm="1">
        <f t="array" ref="AA4">INDEX(P$4:P$14,$F$4)</f>
        <v>5.68</v>
      </c>
      <c r="AB4" s="1" cm="1">
        <f t="array" ref="AB4">INDEX(Q$4:Q$14,$F$4)</f>
        <v>0</v>
      </c>
      <c r="AC4" s="1" cm="1">
        <f t="array" ref="AC4">INDEX(R$4:R$14,$F$4)</f>
        <v>0.51100000000000001</v>
      </c>
      <c r="AD4" s="1" cm="1">
        <f t="array" ref="AD4">INDEX(S$4:S$14,$F$4)</f>
        <v>0.47499999999999998</v>
      </c>
      <c r="AE4" s="1" cm="1">
        <f t="array" ref="AE4">INDEX(T$4:T$14,$F$4)</f>
        <v>0</v>
      </c>
      <c r="AF4" s="1" cm="1">
        <f t="array" ref="AF4">INDEX(U$4:U$14,$F$4)</f>
        <v>0</v>
      </c>
      <c r="AG4" s="1" cm="1">
        <f t="array" ref="AG4">INDEX(V$4:V$14,$F$4)</f>
        <v>0.192</v>
      </c>
    </row>
    <row r="5" spans="3:33" x14ac:dyDescent="0.25">
      <c r="E5">
        <f>Reiss!I11</f>
        <v>1.4000000000000001</v>
      </c>
      <c r="F5">
        <f>MATCH(E5,C7:C17)</f>
        <v>5</v>
      </c>
      <c r="M5" cm="1">
        <f t="array" ref="M5">INDEX(M20:M118,1+($J$4-1)*11)</f>
        <v>2.17</v>
      </c>
      <c r="N5" cm="1">
        <f t="array" ref="N5">INDEX(N20:N118,1+($J$4-1)*11)</f>
        <v>5.85</v>
      </c>
      <c r="O5" cm="1">
        <f t="array" ref="O5">INDEX(O20:O118,1+($J$4-1)*11)</f>
        <v>1.66</v>
      </c>
      <c r="P5" cm="1">
        <f t="array" ref="P5">INDEX(P20:P118,1+($J$4-1)*11)</f>
        <v>5.43</v>
      </c>
      <c r="Q5" cm="1">
        <f t="array" ref="Q5">INDEX(Q20:Q118,1+($J$4-1)*11)</f>
        <v>0</v>
      </c>
      <c r="R5" cm="1">
        <f t="array" ref="R5">INDEX(R20:R118,1+($J$4-1)*11)</f>
        <v>0.47799999999999998</v>
      </c>
      <c r="S5" cm="1">
        <f t="array" ref="S5">INDEX(S20:S118,1+($J$4-1)*11)</f>
        <v>0.46400000000000002</v>
      </c>
      <c r="T5" cm="1">
        <f t="array" ref="T5">INDEX(T20:T118,1+($J$4-1)*11)</f>
        <v>0</v>
      </c>
      <c r="U5" cm="1">
        <f t="array" ref="U5">INDEX(U20:U118,1+($J$4-1)*11)</f>
        <v>0</v>
      </c>
      <c r="V5" cm="1">
        <f t="array" ref="V5">INDEX(V20:V118,1+($J$4-1)*11)</f>
        <v>0.151</v>
      </c>
      <c r="X5" s="1" cm="1">
        <f t="array" ref="X5">INDEX(M$4:M$14,$F$5)</f>
        <v>3.14</v>
      </c>
      <c r="Y5" s="1" cm="1">
        <f t="array" ref="Y5">INDEX(N$4:N$14,$F$5)</f>
        <v>7.32</v>
      </c>
      <c r="Z5" s="1" cm="1">
        <f t="array" ref="Z5">INDEX(O$4:O$14,$F$5)</f>
        <v>1.2</v>
      </c>
      <c r="AA5" s="1" cm="1">
        <f t="array" ref="AA5">INDEX(P$4:P$14,$F$5)</f>
        <v>5.72</v>
      </c>
      <c r="AB5" s="1" cm="1">
        <f t="array" ref="AB5">INDEX(Q$4:Q$14,$F$5)</f>
        <v>0</v>
      </c>
      <c r="AC5" s="1" cm="1">
        <f t="array" ref="AC5">INDEX(R$4:R$14,$F$5)</f>
        <v>0.52</v>
      </c>
      <c r="AD5" s="1" cm="1">
        <f t="array" ref="AD5">INDEX(S$4:S$14,$F$5)</f>
        <v>0.47699999999999998</v>
      </c>
      <c r="AE5" s="1" cm="1">
        <f t="array" ref="AE5">INDEX(T$4:T$14,$F$5)</f>
        <v>0</v>
      </c>
      <c r="AF5" s="1" cm="1">
        <f t="array" ref="AF5">INDEX(U$4:U$14,$F$5)</f>
        <v>0</v>
      </c>
      <c r="AG5" s="1" cm="1">
        <f t="array" ref="AG5">INDEX(V$4:V$14,$F$5)</f>
        <v>0.20699999999999999</v>
      </c>
    </row>
    <row r="6" spans="3:33" x14ac:dyDescent="0.25">
      <c r="M6" cm="1">
        <f t="array" ref="M6">INDEX(M21:M119,1+($J$4-1)*11)</f>
        <v>2.54</v>
      </c>
      <c r="N6" cm="1">
        <f t="array" ref="N6">INDEX(N21:N119,1+($J$4-1)*11)</f>
        <v>6.44</v>
      </c>
      <c r="O6" cm="1">
        <f t="array" ref="O6">INDEX(O21:O119,1+($J$4-1)*11)</f>
        <v>1.52</v>
      </c>
      <c r="P6" cm="1">
        <f t="array" ref="P6">INDEX(P21:P119,1+($J$4-1)*11)</f>
        <v>5.58</v>
      </c>
      <c r="Q6" cm="1">
        <f t="array" ref="Q6">INDEX(Q21:Q119,1+($J$4-1)*11)</f>
        <v>0</v>
      </c>
      <c r="R6" cm="1">
        <f t="array" ref="R6">INDEX(R21:R119,1+($J$4-1)*11)</f>
        <v>0.497</v>
      </c>
      <c r="S6" cm="1">
        <f t="array" ref="S6">INDEX(S21:S119,1+($J$4-1)*11)</f>
        <v>0.47099999999999997</v>
      </c>
      <c r="T6" cm="1">
        <f t="array" ref="T6">INDEX(T21:T119,1+($J$4-1)*11)</f>
        <v>0</v>
      </c>
      <c r="U6" cm="1">
        <f t="array" ref="U6">INDEX(U21:U119,1+($J$4-1)*11)</f>
        <v>0</v>
      </c>
      <c r="V6" cm="1">
        <f t="array" ref="V6">INDEX(V21:V119,1+($J$4-1)*11)</f>
        <v>0.17299999999999999</v>
      </c>
    </row>
    <row r="7" spans="3:33" x14ac:dyDescent="0.25">
      <c r="C7" s="3">
        <v>1</v>
      </c>
      <c r="M7" cm="1">
        <f t="array" ref="M7">INDEX(M22:M120,1+($J$4-1)*11)</f>
        <v>2.87</v>
      </c>
      <c r="N7" cm="1">
        <f t="array" ref="N7">INDEX(N22:N120,1+($J$4-1)*11)</f>
        <v>6.92</v>
      </c>
      <c r="O7" cm="1">
        <f t="array" ref="O7">INDEX(O22:O120,1+($J$4-1)*11)</f>
        <v>1.36</v>
      </c>
      <c r="P7" cm="1">
        <f t="array" ref="P7">INDEX(P22:P120,1+($J$4-1)*11)</f>
        <v>5.68</v>
      </c>
      <c r="Q7" cm="1">
        <f t="array" ref="Q7">INDEX(Q22:Q120,1+($J$4-1)*11)</f>
        <v>0</v>
      </c>
      <c r="R7" cm="1">
        <f t="array" ref="R7">INDEX(R22:R120,1+($J$4-1)*11)</f>
        <v>0.51100000000000001</v>
      </c>
      <c r="S7" cm="1">
        <f t="array" ref="S7">INDEX(S22:S120,1+($J$4-1)*11)</f>
        <v>0.47499999999999998</v>
      </c>
      <c r="T7" cm="1">
        <f t="array" ref="T7">INDEX(T22:T120,1+($J$4-1)*11)</f>
        <v>0</v>
      </c>
      <c r="U7" cm="1">
        <f t="array" ref="U7">INDEX(U22:U120,1+($J$4-1)*11)</f>
        <v>0</v>
      </c>
      <c r="V7" cm="1">
        <f t="array" ref="V7">INDEX(V22:V120,1+($J$4-1)*11)</f>
        <v>0.192</v>
      </c>
    </row>
    <row r="8" spans="3:33" x14ac:dyDescent="0.25">
      <c r="C8" s="3">
        <v>1.1000000000000001</v>
      </c>
      <c r="M8" cm="1">
        <f t="array" ref="M8">INDEX(M23:M121,1+($J$4-1)*11)</f>
        <v>3.14</v>
      </c>
      <c r="N8" cm="1">
        <f t="array" ref="N8">INDEX(N23:N121,1+($J$4-1)*11)</f>
        <v>7.32</v>
      </c>
      <c r="O8" cm="1">
        <f t="array" ref="O8">INDEX(O23:O121,1+($J$4-1)*11)</f>
        <v>1.2</v>
      </c>
      <c r="P8" cm="1">
        <f t="array" ref="P8">INDEX(P23:P121,1+($J$4-1)*11)</f>
        <v>5.72</v>
      </c>
      <c r="Q8" cm="1">
        <f t="array" ref="Q8">INDEX(Q23:Q121,1+($J$4-1)*11)</f>
        <v>0</v>
      </c>
      <c r="R8" cm="1">
        <f t="array" ref="R8">INDEX(R23:R121,1+($J$4-1)*11)</f>
        <v>0.52</v>
      </c>
      <c r="S8" cm="1">
        <f t="array" ref="S8">INDEX(S23:S121,1+($J$4-1)*11)</f>
        <v>0.47699999999999998</v>
      </c>
      <c r="T8" cm="1">
        <f t="array" ref="T8">INDEX(T23:T121,1+($J$4-1)*11)</f>
        <v>0</v>
      </c>
      <c r="U8" cm="1">
        <f t="array" ref="U8">INDEX(U23:U121,1+($J$4-1)*11)</f>
        <v>0</v>
      </c>
      <c r="V8" cm="1">
        <f t="array" ref="V8">INDEX(V23:V121,1+($J$4-1)*11)</f>
        <v>0.20699999999999999</v>
      </c>
    </row>
    <row r="9" spans="3:33" x14ac:dyDescent="0.25">
      <c r="C9" s="3">
        <v>1.2</v>
      </c>
      <c r="M9" cm="1">
        <f t="array" ref="M9">INDEX(M24:M122,1+($J$4-1)*11)</f>
        <v>3.37</v>
      </c>
      <c r="N9" cm="1">
        <f t="array" ref="N9">INDEX(N24:N122,1+($J$4-1)*11)</f>
        <v>7.59</v>
      </c>
      <c r="O9" cm="1">
        <f t="array" ref="O9">INDEX(O24:O122,1+($J$4-1)*11)</f>
        <v>1.07</v>
      </c>
      <c r="P9" cm="1">
        <f t="array" ref="P9">INDEX(P24:P122,1+($J$4-1)*11)</f>
        <v>5.72</v>
      </c>
      <c r="Q9" cm="1">
        <f t="array" ref="Q9">INDEX(Q24:Q122,1+($J$4-1)*11)</f>
        <v>0</v>
      </c>
      <c r="R9" cm="1">
        <f t="array" ref="R9">INDEX(R24:R122,1+($J$4-1)*11)</f>
        <v>0.52100000000000002</v>
      </c>
      <c r="S9" cm="1">
        <f t="array" ref="S9">INDEX(S24:S122,1+($J$4-1)*11)</f>
        <v>0.47099999999999997</v>
      </c>
      <c r="T9" cm="1">
        <f t="array" ref="T9">INDEX(T24:T122,1+($J$4-1)*11)</f>
        <v>0</v>
      </c>
      <c r="U9" cm="1">
        <f t="array" ref="U9">INDEX(U24:U122,1+($J$4-1)*11)</f>
        <v>0</v>
      </c>
      <c r="V9" cm="1">
        <f t="array" ref="V9">INDEX(V24:V122,1+($J$4-1)*11)</f>
        <v>0.22</v>
      </c>
    </row>
    <row r="10" spans="3:33" x14ac:dyDescent="0.25">
      <c r="C10" s="3">
        <v>1.3</v>
      </c>
      <c r="M10" cm="1">
        <f t="array" ref="M10">INDEX(M25:M123,1+($J$4-1)*11)</f>
        <v>3.56</v>
      </c>
      <c r="N10" cm="1">
        <f t="array" ref="N10">INDEX(N25:N123,1+($J$4-1)*11)</f>
        <v>7.8</v>
      </c>
      <c r="O10" cm="1">
        <f t="array" ref="O10">INDEX(O25:O123,1+($J$4-1)*11)</f>
        <v>1.02</v>
      </c>
      <c r="P10" cm="1">
        <f t="array" ref="P10">INDEX(P25:P123,1+($J$4-1)*11)</f>
        <v>5.72</v>
      </c>
      <c r="Q10" cm="1">
        <f t="array" ref="Q10">INDEX(Q25:Q123,1+($J$4-1)*11)</f>
        <v>0</v>
      </c>
      <c r="R10" cm="1">
        <f t="array" ref="R10">INDEX(R25:R123,1+($J$4-1)*11)</f>
        <v>0.52200000000000002</v>
      </c>
      <c r="S10" cm="1">
        <f t="array" ref="S10">INDEX(S25:S123,1+($J$4-1)*11)</f>
        <v>0.47099999999999997</v>
      </c>
      <c r="T10" cm="1">
        <f t="array" ref="T10">INDEX(T25:T123,1+($J$4-1)*11)</f>
        <v>0</v>
      </c>
      <c r="U10" cm="1">
        <f t="array" ref="U10">INDEX(U25:U123,1+($J$4-1)*11)</f>
        <v>0</v>
      </c>
      <c r="V10" cm="1">
        <f t="array" ref="V10">INDEX(V25:V123,1+($J$4-1)*11)</f>
        <v>0.23100000000000001</v>
      </c>
    </row>
    <row r="11" spans="3:33" x14ac:dyDescent="0.25">
      <c r="C11" s="3">
        <v>1.4</v>
      </c>
      <c r="M11" cm="1">
        <f t="array" ref="M11">INDEX(M26:M124,1+($J$4-1)*11)</f>
        <v>3.72</v>
      </c>
      <c r="N11" cm="1">
        <f t="array" ref="N11">INDEX(N26:N124,1+($J$4-1)*11)</f>
        <v>8</v>
      </c>
      <c r="O11" cm="1">
        <f t="array" ref="O11">INDEX(O26:O124,1+($J$4-1)*11)</f>
        <v>0.99</v>
      </c>
      <c r="P11" cm="1">
        <f t="array" ref="P11">INDEX(P26:P124,1+($J$4-1)*11)</f>
        <v>5.72</v>
      </c>
      <c r="Q11" cm="1">
        <f t="array" ref="Q11">INDEX(Q26:Q124,1+($J$4-1)*11)</f>
        <v>0</v>
      </c>
      <c r="R11" cm="1">
        <f t="array" ref="R11">INDEX(R26:R124,1+($J$4-1)*11)</f>
        <v>0.52300000000000002</v>
      </c>
      <c r="S11" cm="1">
        <f t="array" ref="S11">INDEX(S26:S124,1+($J$4-1)*11)</f>
        <v>0.47099999999999997</v>
      </c>
      <c r="T11" cm="1">
        <f t="array" ref="T11">INDEX(T26:T124,1+($J$4-1)*11)</f>
        <v>0</v>
      </c>
      <c r="U11" cm="1">
        <f t="array" ref="U11">INDEX(U26:U124,1+($J$4-1)*11)</f>
        <v>0</v>
      </c>
      <c r="V11" cm="1">
        <f t="array" ref="V11">INDEX(V26:V124,1+($J$4-1)*11)</f>
        <v>0.23899999999999999</v>
      </c>
    </row>
    <row r="12" spans="3:33" x14ac:dyDescent="0.25">
      <c r="C12" s="3">
        <v>1.5</v>
      </c>
      <c r="M12" cm="1">
        <f t="array" ref="M12">INDEX(M27:M125,1+($J$4-1)*11)</f>
        <v>3.84</v>
      </c>
      <c r="N12" cm="1">
        <f t="array" ref="N12">INDEX(N27:N125,1+($J$4-1)*11)</f>
        <v>8.15</v>
      </c>
      <c r="O12" cm="1">
        <f t="array" ref="O12">INDEX(O27:O125,1+($J$4-1)*11)</f>
        <v>0.97</v>
      </c>
      <c r="P12" cm="1">
        <f t="array" ref="P12">INDEX(P27:P125,1+($J$4-1)*11)</f>
        <v>5.72</v>
      </c>
      <c r="Q12" cm="1">
        <f t="array" ref="Q12">INDEX(Q27:Q125,1+($J$4-1)*11)</f>
        <v>0</v>
      </c>
      <c r="R12" cm="1">
        <f t="array" ref="R12">INDEX(R27:R125,1+($J$4-1)*11)</f>
        <v>0.52300000000000002</v>
      </c>
      <c r="S12" cm="1">
        <f t="array" ref="S12">INDEX(S27:S125,1+($J$4-1)*11)</f>
        <v>0.47099999999999997</v>
      </c>
      <c r="T12" cm="1">
        <f t="array" ref="T12">INDEX(T27:T125,1+($J$4-1)*11)</f>
        <v>0</v>
      </c>
      <c r="U12" cm="1">
        <f t="array" ref="U12">INDEX(U27:U125,1+($J$4-1)*11)</f>
        <v>0</v>
      </c>
      <c r="V12" cm="1">
        <f t="array" ref="V12">INDEX(V27:V125,1+($J$4-1)*11)</f>
        <v>0.245</v>
      </c>
    </row>
    <row r="13" spans="3:33" x14ac:dyDescent="0.25">
      <c r="C13" s="3">
        <v>1.6</v>
      </c>
      <c r="M13" cm="1">
        <f t="array" ref="M13">INDEX(M28:M126,1+($J$4-1)*11)</f>
        <v>3.94</v>
      </c>
      <c r="N13" cm="1">
        <f t="array" ref="N13">INDEX(N28:N126,1+($J$4-1)*11)</f>
        <v>8.26</v>
      </c>
      <c r="O13" cm="1">
        <f t="array" ref="O13">INDEX(O28:O126,1+($J$4-1)*11)</f>
        <v>0.96</v>
      </c>
      <c r="P13" cm="1">
        <f t="array" ref="P13">INDEX(P28:P126,1+($J$4-1)*11)</f>
        <v>5.72</v>
      </c>
      <c r="Q13" cm="1">
        <f t="array" ref="Q13">INDEX(Q28:Q126,1+($J$4-1)*11)</f>
        <v>0</v>
      </c>
      <c r="R13" cm="1">
        <f t="array" ref="R13">INDEX(R28:R126,1+($J$4-1)*11)</f>
        <v>0.52300000000000002</v>
      </c>
      <c r="S13" cm="1">
        <f t="array" ref="S13">INDEX(S28:S126,1+($J$4-1)*11)</f>
        <v>0.47099999999999997</v>
      </c>
      <c r="T13" cm="1">
        <f t="array" ref="T13">INDEX(T28:T126,1+($J$4-1)*11)</f>
        <v>0</v>
      </c>
      <c r="U13" cm="1">
        <f t="array" ref="U13">INDEX(U28:U126,1+($J$4-1)*11)</f>
        <v>0</v>
      </c>
      <c r="V13" cm="1">
        <f t="array" ref="V13">INDEX(V28:V126,1+($J$4-1)*11)</f>
        <v>0.25</v>
      </c>
    </row>
    <row r="14" spans="3:33" x14ac:dyDescent="0.25">
      <c r="C14" s="3">
        <v>1.7</v>
      </c>
      <c r="M14" cm="1">
        <f t="array" ref="M14">INDEX(M29:M127,1+($J$4-1)*11)</f>
        <v>4</v>
      </c>
      <c r="N14" cm="1">
        <f t="array" ref="N14">INDEX(N29:N127,1+($J$4-1)*11)</f>
        <v>8.32</v>
      </c>
      <c r="O14" cm="1">
        <f t="array" ref="O14">INDEX(O29:O127,1+($J$4-1)*11)</f>
        <v>0.95</v>
      </c>
      <c r="P14" cm="1">
        <f t="array" ref="P14">INDEX(P29:P127,1+($J$4-1)*11)</f>
        <v>5.72</v>
      </c>
      <c r="Q14" cm="1">
        <f t="array" ref="Q14">INDEX(Q29:Q127,1+($J$4-1)*11)</f>
        <v>0</v>
      </c>
      <c r="R14" cm="1">
        <f t="array" ref="R14">INDEX(R29:R127,1+($J$4-1)*11)</f>
        <v>0.52300000000000002</v>
      </c>
      <c r="S14" cm="1">
        <f t="array" ref="S14">INDEX(S29:S127,1+($J$4-1)*11)</f>
        <v>0.47099999999999997</v>
      </c>
      <c r="T14" cm="1">
        <f t="array" ref="T14">INDEX(T29:T127,1+($J$4-1)*11)</f>
        <v>0</v>
      </c>
      <c r="U14" cm="1">
        <f t="array" ref="U14">INDEX(U29:U127,1+($J$4-1)*11)</f>
        <v>0</v>
      </c>
      <c r="V14" cm="1">
        <f t="array" ref="V14">INDEX(V29:V127,1+($J$4-1)*11)</f>
        <v>0.253</v>
      </c>
    </row>
    <row r="15" spans="3:33" x14ac:dyDescent="0.25">
      <c r="C15" s="3">
        <v>1.8</v>
      </c>
    </row>
    <row r="16" spans="3:33" x14ac:dyDescent="0.25">
      <c r="C16" s="3">
        <v>1.9</v>
      </c>
    </row>
    <row r="17" spans="3:50" x14ac:dyDescent="0.25">
      <c r="C17" s="3">
        <v>2</v>
      </c>
    </row>
    <row r="18" spans="3:50" ht="20.25" x14ac:dyDescent="0.25">
      <c r="L18" s="5" t="s">
        <v>0</v>
      </c>
      <c r="M18" s="6" t="s">
        <v>1</v>
      </c>
      <c r="N18" s="6" t="s">
        <v>9</v>
      </c>
      <c r="O18" s="6" t="s">
        <v>2</v>
      </c>
      <c r="P18" s="6" t="s">
        <v>7</v>
      </c>
      <c r="Q18" s="6" t="s">
        <v>3</v>
      </c>
      <c r="R18" s="6" t="s">
        <v>4</v>
      </c>
      <c r="S18" s="6" t="s">
        <v>5</v>
      </c>
      <c r="T18" s="6" t="s">
        <v>10</v>
      </c>
      <c r="U18" s="6" t="s">
        <v>8</v>
      </c>
      <c r="V18" s="6" t="s">
        <v>6</v>
      </c>
      <c r="AN18" s="5" t="s">
        <v>0</v>
      </c>
      <c r="AO18" s="6" t="s">
        <v>1</v>
      </c>
      <c r="AP18" s="6" t="s">
        <v>9</v>
      </c>
      <c r="AQ18" s="6" t="s">
        <v>2</v>
      </c>
      <c r="AR18" s="6" t="s">
        <v>7</v>
      </c>
      <c r="AS18" s="6" t="s">
        <v>3</v>
      </c>
      <c r="AT18" s="6" t="s">
        <v>4</v>
      </c>
      <c r="AU18" s="6" t="s">
        <v>5</v>
      </c>
      <c r="AV18" s="6" t="s">
        <v>10</v>
      </c>
      <c r="AW18" s="6" t="s">
        <v>8</v>
      </c>
      <c r="AX18" s="6" t="s">
        <v>6</v>
      </c>
    </row>
    <row r="19" spans="3:50" x14ac:dyDescent="0.25">
      <c r="L19" s="3">
        <v>1</v>
      </c>
      <c r="M19" s="1">
        <v>3.68</v>
      </c>
      <c r="N19" s="1"/>
      <c r="O19" s="1">
        <v>3.68</v>
      </c>
      <c r="P19" s="1"/>
      <c r="Q19" s="1">
        <v>4.6399999999999997</v>
      </c>
      <c r="R19" s="1">
        <v>0.45600000000000002</v>
      </c>
      <c r="S19" s="1">
        <v>0.45600000000000002</v>
      </c>
      <c r="T19" s="1"/>
      <c r="U19" s="1"/>
      <c r="V19" s="1">
        <v>0.40600000000000003</v>
      </c>
      <c r="AN19" s="3">
        <v>1</v>
      </c>
      <c r="AO19" s="7"/>
      <c r="AP19" s="1"/>
      <c r="AQ19" s="7"/>
      <c r="AR19" s="1"/>
      <c r="AS19" s="7"/>
      <c r="AT19" s="7"/>
      <c r="AU19" s="7"/>
      <c r="AV19" s="1"/>
      <c r="AW19" s="1"/>
      <c r="AX19" s="1"/>
    </row>
    <row r="20" spans="3:50" x14ac:dyDescent="0.25">
      <c r="L20" s="3">
        <v>1.1000000000000001</v>
      </c>
      <c r="M20" s="1">
        <v>4.46</v>
      </c>
      <c r="N20" s="1"/>
      <c r="O20" s="1">
        <v>3.59</v>
      </c>
      <c r="P20" s="1"/>
      <c r="Q20" s="1">
        <v>5.07</v>
      </c>
      <c r="R20" s="1">
        <v>0.47499999999999998</v>
      </c>
      <c r="S20" s="1">
        <v>0.47899999999999998</v>
      </c>
      <c r="T20" s="1"/>
      <c r="U20" s="1"/>
      <c r="V20" s="1">
        <v>0.48699999999999999</v>
      </c>
      <c r="AN20" s="3">
        <v>1.1000000000000001</v>
      </c>
      <c r="AO20" s="7"/>
      <c r="AP20" s="1"/>
      <c r="AQ20" s="7"/>
      <c r="AR20" s="1"/>
      <c r="AS20" s="7"/>
      <c r="AT20" s="7"/>
      <c r="AU20" s="7"/>
      <c r="AV20" s="1"/>
      <c r="AW20" s="1"/>
      <c r="AX20" s="1"/>
    </row>
    <row r="21" spans="3:50" x14ac:dyDescent="0.25">
      <c r="J21" s="33">
        <v>1</v>
      </c>
      <c r="L21" s="3">
        <v>1.2</v>
      </c>
      <c r="M21" s="1">
        <v>5.24</v>
      </c>
      <c r="N21" s="1"/>
      <c r="O21" s="1">
        <v>3.44</v>
      </c>
      <c r="P21" s="1"/>
      <c r="Q21" s="1">
        <v>5.42</v>
      </c>
      <c r="R21" s="1">
        <v>0.48899999999999999</v>
      </c>
      <c r="S21" s="1">
        <v>0.496</v>
      </c>
      <c r="T21" s="1"/>
      <c r="U21" s="1"/>
      <c r="V21" s="1">
        <v>0.56499999999999995</v>
      </c>
      <c r="AN21" s="3">
        <v>1.2</v>
      </c>
      <c r="AO21" s="7"/>
      <c r="AP21" s="1"/>
      <c r="AQ21" s="7"/>
      <c r="AR21" s="1"/>
      <c r="AS21" s="7"/>
      <c r="AT21" s="7"/>
      <c r="AU21" s="7"/>
      <c r="AV21" s="1"/>
      <c r="AW21" s="1"/>
      <c r="AX21" s="1"/>
    </row>
    <row r="22" spans="3:50" x14ac:dyDescent="0.25">
      <c r="J22" s="33"/>
      <c r="L22" s="3">
        <v>1.3</v>
      </c>
      <c r="M22" s="1">
        <v>5.96</v>
      </c>
      <c r="N22" s="1"/>
      <c r="O22" s="1">
        <v>3.24</v>
      </c>
      <c r="P22" s="1"/>
      <c r="Q22" s="1">
        <v>5.71</v>
      </c>
      <c r="R22" s="1">
        <v>0.499</v>
      </c>
      <c r="S22" s="1">
        <v>0.51</v>
      </c>
      <c r="T22" s="1"/>
      <c r="U22" s="1"/>
      <c r="V22" s="1">
        <v>0.63900000000000001</v>
      </c>
      <c r="AN22" s="3">
        <v>1.3</v>
      </c>
      <c r="AO22" s="7"/>
      <c r="AP22" s="1"/>
      <c r="AQ22" s="7"/>
      <c r="AR22" s="1"/>
      <c r="AS22" s="7"/>
      <c r="AT22" s="7"/>
      <c r="AU22" s="7"/>
      <c r="AV22" s="1"/>
      <c r="AW22" s="1"/>
      <c r="AX22" s="1"/>
    </row>
    <row r="23" spans="3:50" x14ac:dyDescent="0.25">
      <c r="J23" s="33"/>
      <c r="L23" s="3">
        <v>1.4</v>
      </c>
      <c r="M23" s="1">
        <v>6.65</v>
      </c>
      <c r="N23" s="1"/>
      <c r="O23" s="1">
        <v>3.05</v>
      </c>
      <c r="P23" s="1"/>
      <c r="Q23" s="1">
        <v>5.94</v>
      </c>
      <c r="R23" s="1">
        <v>0.50700000000000001</v>
      </c>
      <c r="S23" s="1">
        <v>0.52100000000000002</v>
      </c>
      <c r="T23" s="1"/>
      <c r="U23" s="1"/>
      <c r="V23" s="1">
        <v>0.70799999999999996</v>
      </c>
      <c r="AN23" s="3">
        <v>1.4</v>
      </c>
      <c r="AO23" s="7"/>
      <c r="AP23" s="1"/>
      <c r="AQ23" s="7"/>
      <c r="AR23" s="1"/>
      <c r="AS23" s="7"/>
      <c r="AT23" s="7"/>
      <c r="AU23" s="7"/>
      <c r="AV23" s="1"/>
      <c r="AW23" s="1"/>
      <c r="AX23" s="1"/>
    </row>
    <row r="24" spans="3:50" x14ac:dyDescent="0.25">
      <c r="J24" s="33"/>
      <c r="L24" s="3">
        <v>1.5</v>
      </c>
      <c r="M24" s="1">
        <v>7.28</v>
      </c>
      <c r="N24" s="1"/>
      <c r="O24" s="1">
        <v>2.88</v>
      </c>
      <c r="P24" s="1"/>
      <c r="Q24" s="1">
        <v>6.13</v>
      </c>
      <c r="R24" s="1">
        <v>0.51200000000000001</v>
      </c>
      <c r="S24" s="1">
        <v>0.52900000000000003</v>
      </c>
      <c r="T24" s="1"/>
      <c r="U24" s="1"/>
      <c r="V24" s="1">
        <v>0.77300000000000002</v>
      </c>
      <c r="AN24" s="3">
        <v>1.5</v>
      </c>
      <c r="AO24" s="7"/>
      <c r="AP24" s="1"/>
      <c r="AQ24" s="7"/>
      <c r="AR24" s="1"/>
      <c r="AS24" s="7"/>
      <c r="AT24" s="7"/>
      <c r="AU24" s="7"/>
      <c r="AV24" s="1"/>
      <c r="AW24" s="1"/>
      <c r="AX24" s="1"/>
    </row>
    <row r="25" spans="3:50" x14ac:dyDescent="0.25">
      <c r="J25" s="33"/>
      <c r="L25" s="3">
        <v>1.6</v>
      </c>
      <c r="M25" s="1">
        <v>7.85</v>
      </c>
      <c r="N25" s="1"/>
      <c r="O25" s="1">
        <v>2.77</v>
      </c>
      <c r="P25" s="1"/>
      <c r="Q25" s="1">
        <v>6.28</v>
      </c>
      <c r="R25" s="1">
        <v>0.51600000000000001</v>
      </c>
      <c r="S25" s="1">
        <v>0.53600000000000003</v>
      </c>
      <c r="T25" s="1"/>
      <c r="U25" s="1"/>
      <c r="V25" s="1">
        <v>0.83099999999999996</v>
      </c>
      <c r="AN25" s="3">
        <v>1.6</v>
      </c>
      <c r="AO25" s="7"/>
      <c r="AP25" s="1"/>
      <c r="AQ25" s="7"/>
      <c r="AR25" s="1"/>
      <c r="AS25" s="7"/>
      <c r="AT25" s="7"/>
      <c r="AU25" s="7"/>
      <c r="AV25" s="1"/>
      <c r="AW25" s="1"/>
      <c r="AX25" s="1"/>
    </row>
    <row r="26" spans="3:50" x14ac:dyDescent="0.25">
      <c r="J26" s="33"/>
      <c r="L26" s="3">
        <v>1.7</v>
      </c>
      <c r="M26" s="1">
        <v>8.3699999999999992</v>
      </c>
      <c r="N26" s="1"/>
      <c r="O26" s="1">
        <v>2.68</v>
      </c>
      <c r="P26" s="1"/>
      <c r="Q26" s="1">
        <v>6.39</v>
      </c>
      <c r="R26" s="1">
        <v>0.51800000000000002</v>
      </c>
      <c r="S26" s="1">
        <v>0.54100000000000004</v>
      </c>
      <c r="T26" s="1"/>
      <c r="U26" s="1"/>
      <c r="V26" s="1">
        <v>0.88300000000000001</v>
      </c>
      <c r="AN26" s="3">
        <v>1.7</v>
      </c>
      <c r="AO26" s="7"/>
      <c r="AP26" s="1"/>
      <c r="AQ26" s="7"/>
      <c r="AR26" s="1"/>
      <c r="AS26" s="7"/>
      <c r="AT26" s="7"/>
      <c r="AU26" s="7"/>
      <c r="AV26" s="1"/>
      <c r="AW26" s="1"/>
      <c r="AX26" s="1"/>
    </row>
    <row r="27" spans="3:50" x14ac:dyDescent="0.25">
      <c r="J27" s="33"/>
      <c r="L27" s="3">
        <v>1.8</v>
      </c>
      <c r="M27" s="1">
        <v>8.84</v>
      </c>
      <c r="N27" s="1"/>
      <c r="O27" s="1">
        <v>2.6</v>
      </c>
      <c r="P27" s="1"/>
      <c r="Q27" s="1">
        <v>6.48</v>
      </c>
      <c r="R27" s="1">
        <v>0.52</v>
      </c>
      <c r="S27" s="1">
        <v>0.54500000000000004</v>
      </c>
      <c r="T27" s="1"/>
      <c r="U27" s="1"/>
      <c r="V27" s="1">
        <v>0.93200000000000005</v>
      </c>
      <c r="AN27" s="3">
        <v>1.8</v>
      </c>
      <c r="AO27" s="7"/>
      <c r="AP27" s="1"/>
      <c r="AQ27" s="7"/>
      <c r="AR27" s="1"/>
      <c r="AS27" s="7"/>
      <c r="AT27" s="7"/>
      <c r="AU27" s="7"/>
      <c r="AV27" s="1"/>
      <c r="AW27" s="1"/>
      <c r="AX27" s="1"/>
    </row>
    <row r="28" spans="3:50" x14ac:dyDescent="0.25">
      <c r="L28" s="3">
        <v>1.9</v>
      </c>
      <c r="M28" s="1">
        <v>9.27</v>
      </c>
      <c r="N28" s="1"/>
      <c r="O28" s="1">
        <v>2.54</v>
      </c>
      <c r="P28" s="1"/>
      <c r="Q28" s="1">
        <v>6.55</v>
      </c>
      <c r="R28" s="1">
        <v>0.52</v>
      </c>
      <c r="S28" s="1">
        <v>0.54800000000000004</v>
      </c>
      <c r="T28" s="1"/>
      <c r="U28" s="1"/>
      <c r="V28" s="1">
        <v>0.97399999999999998</v>
      </c>
      <c r="AN28" s="3">
        <v>1.9</v>
      </c>
      <c r="AO28" s="7"/>
      <c r="AP28" s="1"/>
      <c r="AQ28" s="7"/>
      <c r="AR28" s="1"/>
      <c r="AS28" s="7"/>
      <c r="AT28" s="7"/>
      <c r="AU28" s="7"/>
      <c r="AV28" s="1"/>
      <c r="AW28" s="1"/>
      <c r="AX28" s="1"/>
    </row>
    <row r="29" spans="3:50" x14ac:dyDescent="0.25">
      <c r="L29" s="3">
        <v>2</v>
      </c>
      <c r="M29" s="1">
        <v>9.64</v>
      </c>
      <c r="N29" s="1"/>
      <c r="O29" s="1">
        <v>2.48</v>
      </c>
      <c r="P29" s="1"/>
      <c r="Q29" s="1">
        <v>6.61</v>
      </c>
      <c r="R29" s="1">
        <v>0.52</v>
      </c>
      <c r="S29" s="1">
        <v>0.55000000000000004</v>
      </c>
      <c r="T29" s="1"/>
      <c r="U29" s="1"/>
      <c r="V29" s="1">
        <v>1.0129999999999999</v>
      </c>
      <c r="AN29" s="3">
        <v>2</v>
      </c>
      <c r="AO29" s="7"/>
      <c r="AP29" s="1"/>
      <c r="AQ29" s="7"/>
      <c r="AR29" s="1"/>
      <c r="AS29" s="7"/>
      <c r="AT29" s="7"/>
      <c r="AU29" s="7"/>
      <c r="AV29" s="1"/>
      <c r="AW29" s="1"/>
      <c r="AX29" s="1"/>
    </row>
    <row r="30" spans="3:50" x14ac:dyDescent="0.25">
      <c r="L30" s="2">
        <v>1</v>
      </c>
      <c r="M30" s="1">
        <v>2.4300000000000002</v>
      </c>
      <c r="N30" s="1"/>
      <c r="O30" s="1">
        <v>3.4</v>
      </c>
      <c r="P30" s="1">
        <v>8.39</v>
      </c>
      <c r="Q30" s="1">
        <v>3.82</v>
      </c>
      <c r="R30" s="1">
        <v>0.38600000000000001</v>
      </c>
      <c r="S30" s="1">
        <v>0.58099999999999996</v>
      </c>
      <c r="T30" s="1"/>
      <c r="U30" s="1">
        <v>0.40699999999999997</v>
      </c>
      <c r="V30" s="1">
        <v>0.27800000000000002</v>
      </c>
      <c r="AN30" s="2">
        <v>1</v>
      </c>
      <c r="AO30" s="7"/>
      <c r="AP30" s="1"/>
      <c r="AQ30" s="7"/>
      <c r="AR30" s="7"/>
      <c r="AS30" s="7"/>
      <c r="AT30" s="7"/>
      <c r="AU30" s="7"/>
      <c r="AV30" s="1"/>
      <c r="AW30" s="7"/>
      <c r="AX30" s="1"/>
    </row>
    <row r="31" spans="3:50" x14ac:dyDescent="0.25">
      <c r="L31" s="2">
        <v>1.1000000000000001</v>
      </c>
      <c r="M31" s="1">
        <v>3.2</v>
      </c>
      <c r="N31" s="1"/>
      <c r="O31" s="1">
        <v>3.47</v>
      </c>
      <c r="P31" s="1">
        <v>9.18</v>
      </c>
      <c r="Q31" s="1">
        <v>4.32</v>
      </c>
      <c r="R31" s="1">
        <v>0.41299999999999998</v>
      </c>
      <c r="S31" s="1">
        <v>0.61399999999999999</v>
      </c>
      <c r="T31" s="1"/>
      <c r="U31" s="1">
        <v>0.436</v>
      </c>
      <c r="V31" s="1">
        <v>0.35199999999999998</v>
      </c>
      <c r="AN31" s="2">
        <v>1.1000000000000001</v>
      </c>
      <c r="AO31" s="7"/>
      <c r="AP31" s="1"/>
      <c r="AQ31" s="7"/>
      <c r="AR31" s="7"/>
      <c r="AS31" s="7"/>
      <c r="AT31" s="7"/>
      <c r="AU31" s="7"/>
      <c r="AV31" s="1"/>
      <c r="AW31" s="7"/>
      <c r="AX31" s="1"/>
    </row>
    <row r="32" spans="3:50" x14ac:dyDescent="0.25">
      <c r="J32" s="33">
        <v>2</v>
      </c>
      <c r="L32" s="2">
        <v>1.2</v>
      </c>
      <c r="M32" s="1">
        <v>3.93</v>
      </c>
      <c r="N32" s="1"/>
      <c r="O32" s="1">
        <v>3.46</v>
      </c>
      <c r="P32" s="1">
        <v>9.85</v>
      </c>
      <c r="Q32" s="1">
        <v>4.7699999999999996</v>
      </c>
      <c r="R32" s="1">
        <v>0.437</v>
      </c>
      <c r="S32" s="1">
        <v>0.64100000000000001</v>
      </c>
      <c r="T32" s="1"/>
      <c r="U32" s="1">
        <v>0.46100000000000002</v>
      </c>
      <c r="V32" s="1">
        <v>0.42699999999999999</v>
      </c>
      <c r="AN32" s="2">
        <v>1.2</v>
      </c>
      <c r="AO32" s="7"/>
      <c r="AP32" s="1"/>
      <c r="AQ32" s="7"/>
      <c r="AR32" s="7"/>
      <c r="AS32" s="7"/>
      <c r="AT32" s="7"/>
      <c r="AU32" s="7"/>
      <c r="AV32" s="1"/>
      <c r="AW32" s="7"/>
      <c r="AX32" s="1"/>
    </row>
    <row r="33" spans="10:50" x14ac:dyDescent="0.25">
      <c r="J33" s="33"/>
      <c r="L33" s="2">
        <v>1.3</v>
      </c>
      <c r="M33" s="1">
        <v>4.66</v>
      </c>
      <c r="N33" s="1"/>
      <c r="O33" s="1">
        <v>3.37</v>
      </c>
      <c r="P33" s="1">
        <v>10.4</v>
      </c>
      <c r="Q33" s="1">
        <v>5.16</v>
      </c>
      <c r="R33" s="1">
        <v>0.45600000000000002</v>
      </c>
      <c r="S33" s="1">
        <v>0.66300000000000003</v>
      </c>
      <c r="T33" s="1"/>
      <c r="U33" s="1">
        <v>0.48099999999999998</v>
      </c>
      <c r="V33" s="1">
        <v>0.502</v>
      </c>
      <c r="AN33" s="2">
        <v>1.3</v>
      </c>
      <c r="AO33" s="7"/>
      <c r="AP33" s="1"/>
      <c r="AQ33" s="7"/>
      <c r="AR33" s="7"/>
      <c r="AS33" s="7"/>
      <c r="AT33" s="7"/>
      <c r="AU33" s="7"/>
      <c r="AV33" s="1"/>
      <c r="AW33" s="7"/>
      <c r="AX33" s="1"/>
    </row>
    <row r="34" spans="10:50" x14ac:dyDescent="0.25">
      <c r="J34" s="33"/>
      <c r="L34" s="2">
        <v>1.4</v>
      </c>
      <c r="M34" s="1">
        <v>5.37</v>
      </c>
      <c r="N34" s="1"/>
      <c r="O34" s="1">
        <v>3.25</v>
      </c>
      <c r="P34" s="1">
        <v>10.85</v>
      </c>
      <c r="Q34" s="1">
        <v>5.47</v>
      </c>
      <c r="R34" s="1">
        <v>0.47099999999999997</v>
      </c>
      <c r="S34" s="1">
        <v>0.68100000000000005</v>
      </c>
      <c r="T34" s="1"/>
      <c r="U34" s="1">
        <v>0.498</v>
      </c>
      <c r="V34" s="1">
        <v>0.57399999999999995</v>
      </c>
      <c r="AN34" s="2">
        <v>1.4</v>
      </c>
      <c r="AO34" s="7"/>
      <c r="AP34" s="1"/>
      <c r="AQ34" s="7"/>
      <c r="AR34" s="7"/>
      <c r="AS34" s="7"/>
      <c r="AT34" s="7"/>
      <c r="AU34" s="7"/>
      <c r="AV34" s="1"/>
      <c r="AW34" s="7"/>
      <c r="AX34" s="1"/>
    </row>
    <row r="35" spans="10:50" x14ac:dyDescent="0.25">
      <c r="J35" s="33"/>
      <c r="L35" s="2">
        <v>1.5</v>
      </c>
      <c r="M35" s="1">
        <v>6.05</v>
      </c>
      <c r="N35" s="1"/>
      <c r="O35" s="1">
        <v>3.1</v>
      </c>
      <c r="P35" s="1">
        <v>11.21</v>
      </c>
      <c r="Q35" s="1">
        <v>5.74</v>
      </c>
      <c r="R35" s="1">
        <v>0.48399999999999999</v>
      </c>
      <c r="S35" s="1">
        <v>0.69499999999999995</v>
      </c>
      <c r="T35" s="1"/>
      <c r="U35" s="1">
        <v>0.51100000000000001</v>
      </c>
      <c r="V35" s="1">
        <v>0.64400000000000002</v>
      </c>
      <c r="AN35" s="2">
        <v>1.5</v>
      </c>
      <c r="AO35" s="7"/>
      <c r="AP35" s="1"/>
      <c r="AQ35" s="7"/>
      <c r="AR35" s="7"/>
      <c r="AS35" s="7"/>
      <c r="AT35" s="7"/>
      <c r="AU35" s="7"/>
      <c r="AV35" s="1"/>
      <c r="AW35" s="7"/>
      <c r="AX35" s="1"/>
    </row>
    <row r="36" spans="10:50" x14ac:dyDescent="0.25">
      <c r="J36" s="33"/>
      <c r="L36" s="2">
        <v>1.6</v>
      </c>
      <c r="M36" s="1">
        <v>6.66</v>
      </c>
      <c r="N36" s="1"/>
      <c r="O36" s="1">
        <v>3</v>
      </c>
      <c r="P36" s="1">
        <v>11.5</v>
      </c>
      <c r="Q36" s="1">
        <v>5.96</v>
      </c>
      <c r="R36" s="1">
        <v>0.49399999999999999</v>
      </c>
      <c r="S36" s="1">
        <v>0.70599999999999996</v>
      </c>
      <c r="T36" s="1"/>
      <c r="U36" s="1">
        <v>0.52100000000000002</v>
      </c>
      <c r="V36" s="1">
        <v>0.71</v>
      </c>
      <c r="AN36" s="2">
        <v>1.6</v>
      </c>
      <c r="AO36" s="7"/>
      <c r="AP36" s="1"/>
      <c r="AQ36" s="7"/>
      <c r="AR36" s="7"/>
      <c r="AS36" s="7"/>
      <c r="AT36" s="7"/>
      <c r="AU36" s="7"/>
      <c r="AV36" s="1"/>
      <c r="AW36" s="7"/>
      <c r="AX36" s="1"/>
    </row>
    <row r="37" spans="10:50" x14ac:dyDescent="0.25">
      <c r="J37" s="33"/>
      <c r="L37" s="2">
        <v>1.7</v>
      </c>
      <c r="M37" s="1">
        <v>7.27</v>
      </c>
      <c r="N37" s="1"/>
      <c r="O37" s="1">
        <v>2.9</v>
      </c>
      <c r="P37" s="1">
        <v>11.73</v>
      </c>
      <c r="Q37" s="1">
        <v>6.14</v>
      </c>
      <c r="R37" s="1">
        <v>0.501</v>
      </c>
      <c r="S37" s="1">
        <v>0.71399999999999997</v>
      </c>
      <c r="T37" s="1"/>
      <c r="U37" s="1">
        <v>0.53</v>
      </c>
      <c r="V37" s="1">
        <v>0.77200000000000002</v>
      </c>
      <c r="AN37" s="2">
        <v>1.7</v>
      </c>
      <c r="AO37" s="7"/>
      <c r="AP37" s="1"/>
      <c r="AQ37" s="7"/>
      <c r="AR37" s="7"/>
      <c r="AS37" s="7"/>
      <c r="AT37" s="7"/>
      <c r="AU37" s="7"/>
      <c r="AV37" s="1"/>
      <c r="AW37" s="7"/>
      <c r="AX37" s="1"/>
    </row>
    <row r="38" spans="10:50" x14ac:dyDescent="0.25">
      <c r="J38" s="33"/>
      <c r="L38" s="2">
        <v>1.8</v>
      </c>
      <c r="M38" s="1">
        <v>7.82</v>
      </c>
      <c r="N38" s="1"/>
      <c r="O38" s="1">
        <v>2.79</v>
      </c>
      <c r="P38" s="1">
        <v>11.91</v>
      </c>
      <c r="Q38" s="1">
        <v>6.28</v>
      </c>
      <c r="R38" s="1">
        <v>0.50700000000000001</v>
      </c>
      <c r="S38" s="1">
        <v>0.72099999999999997</v>
      </c>
      <c r="T38" s="1"/>
      <c r="U38" s="1">
        <v>0.53600000000000003</v>
      </c>
      <c r="V38" s="1">
        <v>0.82799999999999996</v>
      </c>
      <c r="AN38" s="2">
        <v>1.8</v>
      </c>
      <c r="AO38" s="7"/>
      <c r="AP38" s="1"/>
      <c r="AQ38" s="7"/>
      <c r="AR38" s="7"/>
      <c r="AS38" s="7"/>
      <c r="AT38" s="7"/>
      <c r="AU38" s="7"/>
      <c r="AV38" s="1"/>
      <c r="AW38" s="7"/>
      <c r="AX38" s="1"/>
    </row>
    <row r="39" spans="10:50" x14ac:dyDescent="0.25">
      <c r="L39" s="2">
        <v>1.9</v>
      </c>
      <c r="M39" s="1">
        <v>8.34</v>
      </c>
      <c r="N39" s="1"/>
      <c r="O39" s="1">
        <v>2.68</v>
      </c>
      <c r="P39" s="1">
        <v>12.05</v>
      </c>
      <c r="Q39" s="1">
        <v>6.4</v>
      </c>
      <c r="R39" s="1">
        <v>0.51100000000000001</v>
      </c>
      <c r="S39" s="1">
        <v>0.72599999999999998</v>
      </c>
      <c r="T39" s="1"/>
      <c r="U39" s="1">
        <v>0.54100000000000004</v>
      </c>
      <c r="V39" s="1">
        <v>0.88</v>
      </c>
      <c r="AN39" s="2">
        <v>1.9</v>
      </c>
      <c r="AO39" s="7"/>
      <c r="AP39" s="1"/>
      <c r="AQ39" s="7"/>
      <c r="AR39" s="7"/>
      <c r="AS39" s="7"/>
      <c r="AT39" s="7"/>
      <c r="AU39" s="7"/>
      <c r="AV39" s="1"/>
      <c r="AW39" s="7"/>
      <c r="AX39" s="1"/>
    </row>
    <row r="40" spans="10:50" x14ac:dyDescent="0.25">
      <c r="L40" s="2">
        <v>2</v>
      </c>
      <c r="M40" s="1">
        <v>8.8000000000000007</v>
      </c>
      <c r="N40" s="1"/>
      <c r="O40" s="1">
        <v>2.58</v>
      </c>
      <c r="P40" s="1">
        <v>12.15</v>
      </c>
      <c r="Q40" s="1">
        <v>6.48</v>
      </c>
      <c r="R40" s="1">
        <v>0.51300000000000001</v>
      </c>
      <c r="S40" s="1">
        <v>0.73</v>
      </c>
      <c r="T40" s="1"/>
      <c r="U40" s="1">
        <v>0.54500000000000004</v>
      </c>
      <c r="V40" s="1">
        <v>0.92700000000000005</v>
      </c>
      <c r="AN40" s="2">
        <v>2</v>
      </c>
      <c r="AO40" s="7"/>
      <c r="AP40" s="1"/>
      <c r="AQ40" s="7"/>
      <c r="AR40" s="7"/>
      <c r="AS40" s="7"/>
      <c r="AT40" s="7"/>
      <c r="AU40" s="7"/>
      <c r="AV40" s="1"/>
      <c r="AW40" s="7"/>
      <c r="AX40" s="1"/>
    </row>
    <row r="41" spans="10:50" x14ac:dyDescent="0.25">
      <c r="L41" s="3">
        <v>1</v>
      </c>
      <c r="M41" s="1">
        <v>3.19</v>
      </c>
      <c r="N41" s="1">
        <v>8.39</v>
      </c>
      <c r="O41" s="1">
        <v>2.4300000000000002</v>
      </c>
      <c r="P41" s="1"/>
      <c r="Q41" s="1">
        <v>3.82</v>
      </c>
      <c r="R41" s="1">
        <v>0.58099999999999996</v>
      </c>
      <c r="S41" s="1">
        <v>0.38600000000000001</v>
      </c>
      <c r="T41" s="1">
        <v>0.40699999999999997</v>
      </c>
      <c r="U41" s="1"/>
      <c r="V41" s="1">
        <v>0.27800000000000002</v>
      </c>
      <c r="AN41" s="3">
        <v>1</v>
      </c>
      <c r="AO41" s="7"/>
      <c r="AP41" s="7"/>
      <c r="AQ41" s="7"/>
      <c r="AR41" s="1"/>
      <c r="AS41" s="7"/>
      <c r="AT41" s="7"/>
      <c r="AU41" s="7"/>
      <c r="AV41" s="7"/>
      <c r="AW41" s="1"/>
      <c r="AX41" s="1"/>
    </row>
    <row r="42" spans="10:50" x14ac:dyDescent="0.25">
      <c r="L42" s="3">
        <v>1.1000000000000001</v>
      </c>
      <c r="M42" s="1">
        <v>3.67</v>
      </c>
      <c r="N42" s="1">
        <v>9.15</v>
      </c>
      <c r="O42" s="1">
        <v>2.2200000000000002</v>
      </c>
      <c r="P42" s="1"/>
      <c r="Q42" s="1">
        <v>4.0199999999999996</v>
      </c>
      <c r="R42" s="1">
        <v>0.6</v>
      </c>
      <c r="S42" s="1">
        <v>0.39400000000000002</v>
      </c>
      <c r="T42" s="1">
        <v>0.41299999999999998</v>
      </c>
      <c r="U42" s="1"/>
      <c r="V42" s="1">
        <v>0.317</v>
      </c>
      <c r="AN42" s="3">
        <v>1.1000000000000001</v>
      </c>
      <c r="AO42" s="7"/>
      <c r="AP42" s="7"/>
      <c r="AQ42" s="7"/>
      <c r="AR42" s="1"/>
      <c r="AS42" s="7"/>
      <c r="AT42" s="7"/>
      <c r="AU42" s="7"/>
      <c r="AV42" s="7"/>
      <c r="AW42" s="1"/>
      <c r="AX42" s="1"/>
    </row>
    <row r="43" spans="10:50" x14ac:dyDescent="0.25">
      <c r="J43" s="33">
        <v>3</v>
      </c>
      <c r="L43" s="3">
        <v>1.2</v>
      </c>
      <c r="M43" s="1">
        <v>4.09</v>
      </c>
      <c r="N43" s="1">
        <v>9.7899999999999991</v>
      </c>
      <c r="O43" s="1">
        <v>2.0499999999999998</v>
      </c>
      <c r="P43" s="1"/>
      <c r="Q43" s="1">
        <v>4.17</v>
      </c>
      <c r="R43" s="1">
        <v>0.61299999999999999</v>
      </c>
      <c r="S43" s="1">
        <v>0.39800000000000002</v>
      </c>
      <c r="T43" s="1">
        <v>0.41699999999999998</v>
      </c>
      <c r="U43" s="1"/>
      <c r="V43" s="1">
        <v>0.35</v>
      </c>
      <c r="AN43" s="3">
        <v>1.2</v>
      </c>
      <c r="AO43" s="7"/>
      <c r="AP43" s="7"/>
      <c r="AQ43" s="7"/>
      <c r="AR43" s="1"/>
      <c r="AS43" s="7"/>
      <c r="AT43" s="7"/>
      <c r="AU43" s="7"/>
      <c r="AV43" s="7"/>
      <c r="AW43" s="1"/>
      <c r="AX43" s="1"/>
    </row>
    <row r="44" spans="10:50" x14ac:dyDescent="0.25">
      <c r="J44" s="33"/>
      <c r="L44" s="3">
        <v>1.3</v>
      </c>
      <c r="M44" s="1">
        <v>4.46</v>
      </c>
      <c r="N44" s="1">
        <v>10.32</v>
      </c>
      <c r="O44" s="1">
        <v>1.93</v>
      </c>
      <c r="P44" s="1"/>
      <c r="Q44" s="1">
        <v>4.26</v>
      </c>
      <c r="R44" s="1">
        <v>0.623</v>
      </c>
      <c r="S44" s="1">
        <v>0.40100000000000002</v>
      </c>
      <c r="T44" s="1">
        <v>0.41699999999999998</v>
      </c>
      <c r="U44" s="1"/>
      <c r="V44" s="1">
        <v>0.379</v>
      </c>
      <c r="AN44" s="3">
        <v>1.3</v>
      </c>
      <c r="AO44" s="7"/>
      <c r="AP44" s="7"/>
      <c r="AQ44" s="7"/>
      <c r="AR44" s="1"/>
      <c r="AS44" s="7"/>
      <c r="AT44" s="7"/>
      <c r="AU44" s="7"/>
      <c r="AV44" s="7"/>
      <c r="AW44" s="1"/>
      <c r="AX44" s="1"/>
    </row>
    <row r="45" spans="10:50" x14ac:dyDescent="0.25">
      <c r="J45" s="33"/>
      <c r="L45" s="3">
        <v>1.4</v>
      </c>
      <c r="M45" s="1">
        <v>4.7699999999999996</v>
      </c>
      <c r="N45" s="1">
        <v>10.76</v>
      </c>
      <c r="O45" s="1">
        <v>1.84</v>
      </c>
      <c r="P45" s="1"/>
      <c r="Q45" s="1">
        <v>4.34</v>
      </c>
      <c r="R45" s="1">
        <v>0.629</v>
      </c>
      <c r="S45" s="1">
        <v>0.40300000000000002</v>
      </c>
      <c r="T45" s="1">
        <v>0.41599999999999998</v>
      </c>
      <c r="U45" s="1"/>
      <c r="V45" s="1">
        <v>0.40400000000000003</v>
      </c>
      <c r="AN45" s="3">
        <v>1.4</v>
      </c>
      <c r="AO45" s="7"/>
      <c r="AP45" s="7"/>
      <c r="AQ45" s="7"/>
      <c r="AR45" s="1"/>
      <c r="AS45" s="7"/>
      <c r="AT45" s="7"/>
      <c r="AU45" s="7"/>
      <c r="AV45" s="7"/>
      <c r="AW45" s="1"/>
      <c r="AX45" s="1"/>
    </row>
    <row r="46" spans="10:50" x14ac:dyDescent="0.25">
      <c r="J46" s="33"/>
      <c r="L46" s="3">
        <v>1.5</v>
      </c>
      <c r="M46" s="1">
        <v>5.04</v>
      </c>
      <c r="N46" s="1">
        <v>11.12</v>
      </c>
      <c r="O46" s="1">
        <v>1.8</v>
      </c>
      <c r="P46" s="1"/>
      <c r="Q46" s="1">
        <v>4.38</v>
      </c>
      <c r="R46" s="1">
        <v>0.63300000000000001</v>
      </c>
      <c r="S46" s="1">
        <v>0.40400000000000003</v>
      </c>
      <c r="T46" s="1">
        <v>0.41399999999999998</v>
      </c>
      <c r="U46" s="1"/>
      <c r="V46" s="1">
        <v>0.42499999999999999</v>
      </c>
      <c r="AN46" s="3">
        <v>1.5</v>
      </c>
      <c r="AO46" s="7"/>
      <c r="AP46" s="7"/>
      <c r="AQ46" s="7"/>
      <c r="AR46" s="1"/>
      <c r="AS46" s="7"/>
      <c r="AT46" s="7"/>
      <c r="AU46" s="7"/>
      <c r="AV46" s="7"/>
      <c r="AW46" s="1"/>
      <c r="AX46" s="1"/>
    </row>
    <row r="47" spans="10:50" x14ac:dyDescent="0.25">
      <c r="J47" s="33"/>
      <c r="L47" s="3">
        <v>1.6</v>
      </c>
      <c r="M47" s="1">
        <v>5.26</v>
      </c>
      <c r="N47" s="1">
        <v>11.42</v>
      </c>
      <c r="O47" s="1">
        <v>1.77</v>
      </c>
      <c r="P47" s="1"/>
      <c r="Q47" s="1">
        <v>4.41</v>
      </c>
      <c r="R47" s="1">
        <v>0.63700000000000001</v>
      </c>
      <c r="S47" s="1">
        <v>0.40400000000000003</v>
      </c>
      <c r="T47" s="1">
        <v>0.41199999999999998</v>
      </c>
      <c r="U47" s="1"/>
      <c r="V47" s="1">
        <v>0.443</v>
      </c>
      <c r="AN47" s="3">
        <v>1.6</v>
      </c>
      <c r="AO47" s="7"/>
      <c r="AP47" s="7"/>
      <c r="AQ47" s="7"/>
      <c r="AR47" s="1"/>
      <c r="AS47" s="7"/>
      <c r="AT47" s="7"/>
      <c r="AU47" s="7"/>
      <c r="AV47" s="7"/>
      <c r="AW47" s="1"/>
      <c r="AX47" s="1"/>
    </row>
    <row r="48" spans="10:50" x14ac:dyDescent="0.25">
      <c r="J48" s="33"/>
      <c r="L48" s="3">
        <v>1.7</v>
      </c>
      <c r="M48" s="1">
        <v>5.45</v>
      </c>
      <c r="N48" s="1">
        <v>11.65</v>
      </c>
      <c r="O48" s="1">
        <v>1.73</v>
      </c>
      <c r="P48" s="1"/>
      <c r="Q48" s="1">
        <v>4.43</v>
      </c>
      <c r="R48" s="1">
        <v>0.63800000000000001</v>
      </c>
      <c r="S48" s="1">
        <v>0.40400000000000003</v>
      </c>
      <c r="T48" s="1">
        <v>0.40899999999999997</v>
      </c>
      <c r="U48" s="1"/>
      <c r="V48" s="1">
        <v>0.45800000000000002</v>
      </c>
      <c r="AN48" s="3">
        <v>1.7</v>
      </c>
      <c r="AO48" s="7"/>
      <c r="AP48" s="7"/>
      <c r="AQ48" s="7"/>
      <c r="AR48" s="1"/>
      <c r="AS48" s="7"/>
      <c r="AT48" s="7"/>
      <c r="AU48" s="7"/>
      <c r="AV48" s="7"/>
      <c r="AW48" s="1"/>
      <c r="AX48" s="1"/>
    </row>
    <row r="49" spans="10:50" x14ac:dyDescent="0.25">
      <c r="J49" s="33"/>
      <c r="L49" s="3">
        <v>1.8</v>
      </c>
      <c r="M49" s="1">
        <v>5.6</v>
      </c>
      <c r="N49" s="1">
        <v>11.86</v>
      </c>
      <c r="O49" s="1">
        <v>1.7</v>
      </c>
      <c r="P49" s="1"/>
      <c r="Q49" s="1">
        <v>4.45</v>
      </c>
      <c r="R49" s="1">
        <v>0.63900000000000001</v>
      </c>
      <c r="S49" s="1">
        <v>0.40400000000000003</v>
      </c>
      <c r="T49" s="1">
        <v>0.40600000000000003</v>
      </c>
      <c r="U49" s="1"/>
      <c r="V49" s="1">
        <v>0.46800000000000003</v>
      </c>
      <c r="AN49" s="3">
        <v>1.8</v>
      </c>
      <c r="AO49" s="7"/>
      <c r="AP49" s="7"/>
      <c r="AQ49" s="7"/>
      <c r="AR49" s="1"/>
      <c r="AS49" s="7"/>
      <c r="AT49" s="7"/>
      <c r="AU49" s="7"/>
      <c r="AV49" s="7"/>
      <c r="AW49" s="1"/>
      <c r="AX49" s="1"/>
    </row>
    <row r="50" spans="10:50" x14ac:dyDescent="0.25">
      <c r="L50" s="3">
        <v>1.9</v>
      </c>
      <c r="M50" s="1">
        <v>5.73</v>
      </c>
      <c r="N50" s="1">
        <v>12.01</v>
      </c>
      <c r="O50" s="1">
        <v>1.7</v>
      </c>
      <c r="P50" s="1"/>
      <c r="Q50" s="1">
        <v>4.45</v>
      </c>
      <c r="R50" s="1">
        <v>0.63900000000000001</v>
      </c>
      <c r="S50" s="1">
        <v>0.40400000000000003</v>
      </c>
      <c r="T50" s="1">
        <v>0.40200000000000002</v>
      </c>
      <c r="U50" s="1"/>
      <c r="V50" s="1">
        <v>0.47899999999999998</v>
      </c>
      <c r="AN50" s="3">
        <v>1.9</v>
      </c>
      <c r="AO50" s="7"/>
      <c r="AP50" s="7"/>
      <c r="AQ50" s="7"/>
      <c r="AR50" s="1"/>
      <c r="AS50" s="7"/>
      <c r="AT50" s="7"/>
      <c r="AU50" s="7"/>
      <c r="AV50" s="7"/>
      <c r="AW50" s="1"/>
      <c r="AX50" s="1"/>
    </row>
    <row r="51" spans="10:50" x14ac:dyDescent="0.25">
      <c r="L51" s="3">
        <v>2</v>
      </c>
      <c r="M51" s="1">
        <v>5.83</v>
      </c>
      <c r="N51" s="1">
        <v>12.12</v>
      </c>
      <c r="O51" s="1">
        <v>1.69</v>
      </c>
      <c r="P51" s="1"/>
      <c r="Q51" s="1">
        <v>4.45</v>
      </c>
      <c r="R51" s="1">
        <v>0.63800000000000001</v>
      </c>
      <c r="S51" s="1">
        <v>0.40400000000000003</v>
      </c>
      <c r="T51" s="1">
        <v>0.39900000000000002</v>
      </c>
      <c r="U51" s="1"/>
      <c r="V51" s="1">
        <v>0.48799999999999999</v>
      </c>
      <c r="AN51" s="3">
        <v>2</v>
      </c>
      <c r="AO51" s="7"/>
      <c r="AP51" s="7"/>
      <c r="AQ51" s="7"/>
      <c r="AR51" s="1"/>
      <c r="AS51" s="7"/>
      <c r="AT51" s="7"/>
      <c r="AU51" s="7"/>
      <c r="AV51" s="7"/>
      <c r="AW51" s="1"/>
      <c r="AX51" s="1"/>
    </row>
    <row r="52" spans="10:50" x14ac:dyDescent="0.25">
      <c r="L52" s="2">
        <v>1</v>
      </c>
      <c r="M52" s="1">
        <v>1.58</v>
      </c>
      <c r="N52" s="1"/>
      <c r="O52" s="1">
        <v>2.85</v>
      </c>
      <c r="P52" s="1">
        <v>6.98</v>
      </c>
      <c r="Q52" s="1"/>
      <c r="R52" s="1">
        <v>0.33800000000000002</v>
      </c>
      <c r="S52" s="1">
        <v>0.51700000000000002</v>
      </c>
      <c r="T52" s="1"/>
      <c r="U52" s="1"/>
      <c r="V52" s="1">
        <v>0.192</v>
      </c>
      <c r="AN52" s="2">
        <v>1</v>
      </c>
      <c r="AO52" s="7"/>
      <c r="AP52" s="1"/>
      <c r="AQ52" s="7"/>
      <c r="AR52" s="7"/>
      <c r="AS52" s="1"/>
      <c r="AT52" s="7"/>
      <c r="AU52" s="7"/>
      <c r="AV52" s="1"/>
      <c r="AW52" s="1"/>
      <c r="AX52" s="1"/>
    </row>
    <row r="53" spans="10:50" x14ac:dyDescent="0.25">
      <c r="L53" s="2">
        <v>1.1000000000000001</v>
      </c>
      <c r="M53" s="1">
        <v>2.17</v>
      </c>
      <c r="N53" s="1"/>
      <c r="O53" s="1">
        <v>3.04</v>
      </c>
      <c r="P53" s="1">
        <v>7.88</v>
      </c>
      <c r="Q53" s="1"/>
      <c r="R53" s="1">
        <v>0.36899999999999999</v>
      </c>
      <c r="S53" s="1">
        <v>0.55700000000000005</v>
      </c>
      <c r="T53" s="1"/>
      <c r="U53" s="1"/>
      <c r="V53" s="1">
        <v>0.253</v>
      </c>
      <c r="AN53" s="2">
        <v>1.1000000000000001</v>
      </c>
      <c r="AO53" s="7"/>
      <c r="AP53" s="1"/>
      <c r="AQ53" s="7"/>
      <c r="AR53" s="7"/>
      <c r="AS53" s="1"/>
      <c r="AT53" s="7"/>
      <c r="AU53" s="7"/>
      <c r="AV53" s="1"/>
      <c r="AW53" s="1"/>
      <c r="AX53" s="1"/>
    </row>
    <row r="54" spans="10:50" x14ac:dyDescent="0.25">
      <c r="J54" s="33">
        <v>4</v>
      </c>
      <c r="L54" s="2">
        <v>1.2</v>
      </c>
      <c r="M54" s="1">
        <v>2.82</v>
      </c>
      <c r="N54" s="1"/>
      <c r="O54" s="1">
        <v>3.16</v>
      </c>
      <c r="P54" s="1">
        <v>8.68</v>
      </c>
      <c r="Q54" s="1"/>
      <c r="R54" s="1">
        <v>0.39600000000000002</v>
      </c>
      <c r="S54" s="1">
        <v>0.59099999999999997</v>
      </c>
      <c r="T54" s="1"/>
      <c r="U54" s="1"/>
      <c r="V54" s="1">
        <v>0.31900000000000001</v>
      </c>
      <c r="AN54" s="2">
        <v>1.2</v>
      </c>
      <c r="AO54" s="7"/>
      <c r="AP54" s="1"/>
      <c r="AQ54" s="7"/>
      <c r="AR54" s="7"/>
      <c r="AS54" s="1"/>
      <c r="AT54" s="7"/>
      <c r="AU54" s="7"/>
      <c r="AV54" s="1"/>
      <c r="AW54" s="1"/>
      <c r="AX54" s="1"/>
    </row>
    <row r="55" spans="10:50" x14ac:dyDescent="0.25">
      <c r="J55" s="33"/>
      <c r="L55" s="2">
        <v>1.3</v>
      </c>
      <c r="M55" s="1">
        <v>3.51</v>
      </c>
      <c r="N55" s="1"/>
      <c r="O55" s="1">
        <v>3.21</v>
      </c>
      <c r="P55" s="1">
        <v>9.3800000000000008</v>
      </c>
      <c r="Q55" s="1"/>
      <c r="R55" s="1">
        <v>0.42</v>
      </c>
      <c r="S55" s="1">
        <v>0.621</v>
      </c>
      <c r="T55" s="1"/>
      <c r="U55" s="1"/>
      <c r="V55" s="1">
        <v>0.38900000000000001</v>
      </c>
      <c r="AN55" s="2">
        <v>1.3</v>
      </c>
      <c r="AO55" s="7"/>
      <c r="AP55" s="1"/>
      <c r="AQ55" s="7"/>
      <c r="AR55" s="7"/>
      <c r="AS55" s="1"/>
      <c r="AT55" s="7"/>
      <c r="AU55" s="7"/>
      <c r="AV55" s="1"/>
      <c r="AW55" s="1"/>
      <c r="AX55" s="1"/>
    </row>
    <row r="56" spans="10:50" x14ac:dyDescent="0.25">
      <c r="J56" s="33"/>
      <c r="L56" s="2">
        <v>1.4</v>
      </c>
      <c r="M56" s="1">
        <v>4.21</v>
      </c>
      <c r="N56" s="1"/>
      <c r="O56" s="1">
        <v>3.19</v>
      </c>
      <c r="P56" s="1">
        <v>9.98</v>
      </c>
      <c r="Q56" s="1"/>
      <c r="R56" s="1">
        <v>0.441</v>
      </c>
      <c r="S56" s="1">
        <v>0.64600000000000002</v>
      </c>
      <c r="T56" s="1"/>
      <c r="U56" s="1"/>
      <c r="V56" s="1">
        <v>0.46100000000000002</v>
      </c>
      <c r="AN56" s="2">
        <v>1.4</v>
      </c>
      <c r="AO56" s="7"/>
      <c r="AP56" s="1"/>
      <c r="AQ56" s="7"/>
      <c r="AR56" s="7"/>
      <c r="AS56" s="1"/>
      <c r="AT56" s="7"/>
      <c r="AU56" s="7"/>
      <c r="AV56" s="1"/>
      <c r="AW56" s="1"/>
      <c r="AX56" s="1"/>
    </row>
    <row r="57" spans="10:50" x14ac:dyDescent="0.25">
      <c r="J57" s="33"/>
      <c r="L57" s="2">
        <v>1.5</v>
      </c>
      <c r="M57" s="1">
        <v>4.91</v>
      </c>
      <c r="N57" s="1"/>
      <c r="O57" s="1">
        <v>3.12</v>
      </c>
      <c r="P57" s="1">
        <v>10.49</v>
      </c>
      <c r="Q57" s="1"/>
      <c r="R57" s="1">
        <v>0.45900000000000002</v>
      </c>
      <c r="S57" s="1">
        <v>0.66600000000000004</v>
      </c>
      <c r="T57" s="1"/>
      <c r="U57" s="1"/>
      <c r="V57" s="1">
        <v>0.53300000000000003</v>
      </c>
      <c r="AN57" s="2">
        <v>1.5</v>
      </c>
      <c r="AO57" s="7"/>
      <c r="AP57" s="1"/>
      <c r="AQ57" s="7"/>
      <c r="AR57" s="7"/>
      <c r="AS57" s="1"/>
      <c r="AT57" s="7"/>
      <c r="AU57" s="7"/>
      <c r="AV57" s="1"/>
      <c r="AW57" s="1"/>
      <c r="AX57" s="1"/>
    </row>
    <row r="58" spans="10:50" x14ac:dyDescent="0.25">
      <c r="J58" s="33"/>
      <c r="L58" s="2">
        <v>1.6</v>
      </c>
      <c r="M58" s="1">
        <v>5.59</v>
      </c>
      <c r="N58" s="1"/>
      <c r="O58" s="1">
        <v>3.01</v>
      </c>
      <c r="P58" s="1">
        <v>10.9</v>
      </c>
      <c r="Q58" s="1"/>
      <c r="R58" s="1">
        <v>0.47299999999999998</v>
      </c>
      <c r="S58" s="1">
        <v>0.68200000000000005</v>
      </c>
      <c r="T58" s="1"/>
      <c r="U58" s="1"/>
      <c r="V58" s="1">
        <v>0.60199999999999998</v>
      </c>
      <c r="AN58" s="2">
        <v>1.6</v>
      </c>
      <c r="AO58" s="7"/>
      <c r="AP58" s="1"/>
      <c r="AQ58" s="7"/>
      <c r="AR58" s="7"/>
      <c r="AS58" s="1"/>
      <c r="AT58" s="7"/>
      <c r="AU58" s="7"/>
      <c r="AV58" s="1"/>
      <c r="AW58" s="1"/>
      <c r="AX58" s="1"/>
    </row>
    <row r="59" spans="10:50" x14ac:dyDescent="0.25">
      <c r="J59" s="33"/>
      <c r="L59" s="2">
        <v>1.7</v>
      </c>
      <c r="M59" s="1">
        <v>6.25</v>
      </c>
      <c r="N59" s="1"/>
      <c r="O59" s="1">
        <v>2.88</v>
      </c>
      <c r="P59" s="1">
        <v>11.24</v>
      </c>
      <c r="Q59" s="1"/>
      <c r="R59" s="1">
        <v>0.48499999999999999</v>
      </c>
      <c r="S59" s="1">
        <v>0.69599999999999995</v>
      </c>
      <c r="T59" s="1"/>
      <c r="U59" s="1"/>
      <c r="V59" s="1">
        <v>0.66800000000000004</v>
      </c>
      <c r="AN59" s="2">
        <v>1.7</v>
      </c>
      <c r="AO59" s="7"/>
      <c r="AP59" s="1"/>
      <c r="AQ59" s="7"/>
      <c r="AR59" s="7"/>
      <c r="AS59" s="1"/>
      <c r="AT59" s="7"/>
      <c r="AU59" s="7"/>
      <c r="AV59" s="1"/>
      <c r="AW59" s="1"/>
      <c r="AX59" s="1"/>
    </row>
    <row r="60" spans="10:50" x14ac:dyDescent="0.25">
      <c r="J60" s="33"/>
      <c r="L60" s="2">
        <v>1.8</v>
      </c>
      <c r="M60" s="1">
        <v>6.87</v>
      </c>
      <c r="N60" s="1"/>
      <c r="O60" s="1">
        <v>2.75</v>
      </c>
      <c r="P60" s="1">
        <v>11.52</v>
      </c>
      <c r="Q60" s="1"/>
      <c r="R60" s="1">
        <v>0.49399999999999999</v>
      </c>
      <c r="S60" s="1">
        <v>0.70599999999999996</v>
      </c>
      <c r="T60" s="1"/>
      <c r="U60" s="1"/>
      <c r="V60" s="1">
        <v>0.73199999999999998</v>
      </c>
      <c r="AN60" s="2">
        <v>1.8</v>
      </c>
      <c r="AO60" s="7"/>
      <c r="AP60" s="1"/>
      <c r="AQ60" s="7"/>
      <c r="AR60" s="7"/>
      <c r="AS60" s="1"/>
      <c r="AT60" s="7"/>
      <c r="AU60" s="7"/>
      <c r="AV60" s="1"/>
      <c r="AW60" s="1"/>
      <c r="AX60" s="1"/>
    </row>
    <row r="61" spans="10:50" x14ac:dyDescent="0.25">
      <c r="L61" s="2">
        <v>1.9</v>
      </c>
      <c r="M61" s="1">
        <v>7.45</v>
      </c>
      <c r="N61" s="1"/>
      <c r="O61" s="1">
        <v>2.4900000000000002</v>
      </c>
      <c r="P61" s="1">
        <v>11.74</v>
      </c>
      <c r="Q61" s="1"/>
      <c r="R61" s="1">
        <v>0.501</v>
      </c>
      <c r="S61" s="1">
        <v>0.71499999999999997</v>
      </c>
      <c r="T61" s="1"/>
      <c r="U61" s="1"/>
      <c r="V61" s="1">
        <v>0.79100000000000004</v>
      </c>
      <c r="AN61" s="2">
        <v>1.9</v>
      </c>
      <c r="AO61" s="7"/>
      <c r="AP61" s="1"/>
      <c r="AQ61" s="7"/>
      <c r="AR61" s="7"/>
      <c r="AS61" s="1"/>
      <c r="AT61" s="7"/>
      <c r="AU61" s="7"/>
      <c r="AV61" s="1"/>
      <c r="AW61" s="1"/>
      <c r="AX61" s="1"/>
    </row>
    <row r="62" spans="10:50" x14ac:dyDescent="0.25">
      <c r="L62" s="2">
        <v>2</v>
      </c>
      <c r="M62" s="1">
        <v>7.98</v>
      </c>
      <c r="N62" s="1"/>
      <c r="O62" s="1">
        <v>2.36</v>
      </c>
      <c r="P62" s="1">
        <v>11.91</v>
      </c>
      <c r="Q62" s="1"/>
      <c r="R62" s="1">
        <v>0.51500000000000001</v>
      </c>
      <c r="S62" s="1">
        <v>0.72099999999999997</v>
      </c>
      <c r="T62" s="1"/>
      <c r="U62" s="1"/>
      <c r="V62" s="1">
        <v>0.84399999999999997</v>
      </c>
      <c r="AN62" s="2">
        <v>2</v>
      </c>
      <c r="AO62" s="7"/>
      <c r="AP62" s="1"/>
      <c r="AQ62" s="7"/>
      <c r="AR62" s="7"/>
      <c r="AS62" s="1"/>
      <c r="AT62" s="7"/>
      <c r="AU62" s="7"/>
      <c r="AV62" s="1"/>
      <c r="AW62" s="1"/>
      <c r="AX62" s="1"/>
    </row>
    <row r="63" spans="10:50" x14ac:dyDescent="0.25">
      <c r="L63" s="3">
        <v>1</v>
      </c>
      <c r="M63" s="1">
        <v>2.85</v>
      </c>
      <c r="N63" s="1">
        <v>6.98</v>
      </c>
      <c r="O63" s="1">
        <v>1.62</v>
      </c>
      <c r="P63" s="1"/>
      <c r="Q63" s="1"/>
      <c r="R63" s="1">
        <v>0.51700000000000002</v>
      </c>
      <c r="S63" s="1">
        <v>0.33800000000000002</v>
      </c>
      <c r="T63" s="1"/>
      <c r="U63" s="1"/>
      <c r="V63" s="1">
        <v>0.192</v>
      </c>
      <c r="AN63" s="3">
        <v>1</v>
      </c>
      <c r="AO63" s="7"/>
      <c r="AP63" s="7"/>
      <c r="AQ63" s="7"/>
      <c r="AR63" s="1"/>
      <c r="AS63" s="1"/>
      <c r="AT63" s="7"/>
      <c r="AU63" s="7"/>
      <c r="AV63" s="1"/>
      <c r="AW63" s="1"/>
      <c r="AX63" s="1"/>
    </row>
    <row r="64" spans="10:50" x14ac:dyDescent="0.25">
      <c r="L64" s="3">
        <v>1.1000000000000001</v>
      </c>
      <c r="M64" s="1">
        <v>3.16</v>
      </c>
      <c r="N64" s="1">
        <v>7.39</v>
      </c>
      <c r="O64" s="1">
        <v>1.49</v>
      </c>
      <c r="P64" s="1"/>
      <c r="Q64" s="1"/>
      <c r="R64" s="1">
        <v>0.52300000000000002</v>
      </c>
      <c r="S64" s="1">
        <v>0.34</v>
      </c>
      <c r="T64" s="1"/>
      <c r="U64" s="1"/>
      <c r="V64" s="1">
        <v>0.20899999999999999</v>
      </c>
      <c r="AN64" s="3">
        <v>1.1000000000000001</v>
      </c>
      <c r="AO64" s="7"/>
      <c r="AP64" s="7"/>
      <c r="AQ64" s="7"/>
      <c r="AR64" s="1"/>
      <c r="AS64" s="1"/>
      <c r="AT64" s="7"/>
      <c r="AU64" s="7"/>
      <c r="AV64" s="1"/>
      <c r="AW64" s="1"/>
      <c r="AX64" s="1"/>
    </row>
    <row r="65" spans="10:50" x14ac:dyDescent="0.25">
      <c r="J65" s="33">
        <v>5</v>
      </c>
      <c r="L65" s="3">
        <v>1.2</v>
      </c>
      <c r="M65" s="1">
        <v>3.4</v>
      </c>
      <c r="N65" s="1">
        <v>7.7</v>
      </c>
      <c r="O65" s="1">
        <v>1.4</v>
      </c>
      <c r="P65" s="1"/>
      <c r="Q65" s="1"/>
      <c r="R65" s="1">
        <v>0.52600000000000002</v>
      </c>
      <c r="S65" s="1">
        <v>0.34</v>
      </c>
      <c r="T65" s="1"/>
      <c r="U65" s="1"/>
      <c r="V65" s="1">
        <v>0.223</v>
      </c>
      <c r="AN65" s="3">
        <v>1.2</v>
      </c>
      <c r="AO65" s="7"/>
      <c r="AP65" s="7"/>
      <c r="AQ65" s="7"/>
      <c r="AR65" s="1"/>
      <c r="AS65" s="1"/>
      <c r="AT65" s="7"/>
      <c r="AU65" s="7"/>
      <c r="AV65" s="1"/>
      <c r="AW65" s="1"/>
      <c r="AX65" s="1"/>
    </row>
    <row r="66" spans="10:50" x14ac:dyDescent="0.25">
      <c r="J66" s="33"/>
      <c r="L66" s="3">
        <v>1.3</v>
      </c>
      <c r="M66" s="1">
        <v>3.6</v>
      </c>
      <c r="N66" s="1">
        <v>7.92</v>
      </c>
      <c r="O66" s="1">
        <v>1.36</v>
      </c>
      <c r="P66" s="1"/>
      <c r="Q66" s="1"/>
      <c r="R66" s="1">
        <v>0.52700000000000002</v>
      </c>
      <c r="S66" s="1">
        <v>0.34</v>
      </c>
      <c r="T66" s="1"/>
      <c r="U66" s="1"/>
      <c r="V66" s="1">
        <v>0.23300000000000001</v>
      </c>
      <c r="AN66" s="3">
        <v>1.3</v>
      </c>
      <c r="AO66" s="7"/>
      <c r="AP66" s="7"/>
      <c r="AQ66" s="7"/>
      <c r="AR66" s="1"/>
      <c r="AS66" s="1"/>
      <c r="AT66" s="7"/>
      <c r="AU66" s="7"/>
      <c r="AV66" s="1"/>
      <c r="AW66" s="1"/>
      <c r="AX66" s="1"/>
    </row>
    <row r="67" spans="10:50" x14ac:dyDescent="0.25">
      <c r="J67" s="33"/>
      <c r="L67" s="3">
        <v>1.4</v>
      </c>
      <c r="M67" s="1">
        <v>3.76</v>
      </c>
      <c r="N67" s="1">
        <v>8.1</v>
      </c>
      <c r="O67" s="1">
        <v>1.34</v>
      </c>
      <c r="P67" s="1"/>
      <c r="Q67" s="1"/>
      <c r="R67" s="1">
        <v>0.52700000000000002</v>
      </c>
      <c r="S67" s="1">
        <v>0.33900000000000002</v>
      </c>
      <c r="T67" s="1"/>
      <c r="U67" s="1"/>
      <c r="V67" s="1">
        <v>0.24099999999999999</v>
      </c>
      <c r="AN67" s="3">
        <v>1.4</v>
      </c>
      <c r="AO67" s="7"/>
      <c r="AP67" s="7"/>
      <c r="AQ67" s="7"/>
      <c r="AR67" s="1"/>
      <c r="AS67" s="1"/>
      <c r="AT67" s="7"/>
      <c r="AU67" s="7"/>
      <c r="AV67" s="1"/>
      <c r="AW67" s="1"/>
      <c r="AX67" s="1"/>
    </row>
    <row r="68" spans="10:50" x14ac:dyDescent="0.25">
      <c r="J68" s="33"/>
      <c r="L68" s="3">
        <v>1.5</v>
      </c>
      <c r="M68" s="1">
        <v>3.88</v>
      </c>
      <c r="N68" s="1">
        <v>8.2100000000000009</v>
      </c>
      <c r="O68" s="1">
        <v>1.32</v>
      </c>
      <c r="P68" s="1"/>
      <c r="Q68" s="1"/>
      <c r="R68" s="1">
        <v>0.52400000000000002</v>
      </c>
      <c r="S68" s="1">
        <v>0.33800000000000002</v>
      </c>
      <c r="T68" s="1"/>
      <c r="U68" s="1"/>
      <c r="V68" s="1">
        <v>0.248</v>
      </c>
      <c r="AN68" s="3">
        <v>1.5</v>
      </c>
      <c r="AO68" s="7"/>
      <c r="AP68" s="7"/>
      <c r="AQ68" s="7"/>
      <c r="AR68" s="1"/>
      <c r="AS68" s="1"/>
      <c r="AT68" s="7"/>
      <c r="AU68" s="7"/>
      <c r="AV68" s="1"/>
      <c r="AW68" s="1"/>
      <c r="AX68" s="1"/>
    </row>
    <row r="69" spans="10:50" x14ac:dyDescent="0.25">
      <c r="J69" s="33"/>
      <c r="L69" s="3">
        <v>1.6</v>
      </c>
      <c r="M69" s="1">
        <v>3.97</v>
      </c>
      <c r="N69" s="1">
        <v>8.31</v>
      </c>
      <c r="O69" s="1">
        <v>1.3</v>
      </c>
      <c r="P69" s="1"/>
      <c r="Q69" s="1"/>
      <c r="R69" s="1">
        <v>0.52200000000000002</v>
      </c>
      <c r="S69" s="1">
        <v>0.33800000000000002</v>
      </c>
      <c r="T69" s="1"/>
      <c r="U69" s="1"/>
      <c r="V69" s="1">
        <v>0.252</v>
      </c>
      <c r="AN69" s="3">
        <v>1.6</v>
      </c>
      <c r="AO69" s="7"/>
      <c r="AP69" s="7"/>
      <c r="AQ69" s="7"/>
      <c r="AR69" s="1"/>
      <c r="AS69" s="1"/>
      <c r="AT69" s="7"/>
      <c r="AU69" s="7"/>
      <c r="AV69" s="1"/>
      <c r="AW69" s="1"/>
      <c r="AX69" s="1"/>
    </row>
    <row r="70" spans="10:50" x14ac:dyDescent="0.25">
      <c r="J70" s="33"/>
      <c r="L70" s="3">
        <v>1.7</v>
      </c>
      <c r="M70" s="1">
        <v>4.04</v>
      </c>
      <c r="N70" s="1">
        <v>8.36</v>
      </c>
      <c r="O70" s="1">
        <v>1.3</v>
      </c>
      <c r="P70" s="1"/>
      <c r="Q70" s="1"/>
      <c r="R70" s="1">
        <v>0.52</v>
      </c>
      <c r="S70" s="1">
        <v>0.33800000000000002</v>
      </c>
      <c r="T70" s="1"/>
      <c r="U70" s="1"/>
      <c r="V70" s="1">
        <v>0.25600000000000001</v>
      </c>
      <c r="AN70" s="3">
        <v>1.7</v>
      </c>
      <c r="AO70" s="7"/>
      <c r="AP70" s="7"/>
      <c r="AQ70" s="7"/>
      <c r="AR70" s="1"/>
      <c r="AS70" s="1"/>
      <c r="AT70" s="7"/>
      <c r="AU70" s="7"/>
      <c r="AV70" s="1"/>
      <c r="AW70" s="1"/>
      <c r="AX70" s="1"/>
    </row>
    <row r="71" spans="10:50" x14ac:dyDescent="0.25">
      <c r="J71" s="33"/>
      <c r="L71" s="3">
        <v>1.8</v>
      </c>
      <c r="M71" s="1">
        <v>4.09</v>
      </c>
      <c r="N71" s="1">
        <v>8.41</v>
      </c>
      <c r="O71" s="1">
        <v>1.3</v>
      </c>
      <c r="P71" s="1"/>
      <c r="Q71" s="1"/>
      <c r="R71" s="1">
        <v>0.51800000000000002</v>
      </c>
      <c r="S71" s="1">
        <v>0.33700000000000002</v>
      </c>
      <c r="T71" s="1"/>
      <c r="U71" s="1"/>
      <c r="V71" s="1">
        <v>0.25800000000000001</v>
      </c>
      <c r="AN71" s="3">
        <v>1.8</v>
      </c>
      <c r="AO71" s="7"/>
      <c r="AP71" s="7"/>
      <c r="AQ71" s="7"/>
      <c r="AR71" s="1"/>
      <c r="AS71" s="1"/>
      <c r="AT71" s="7"/>
      <c r="AU71" s="7"/>
      <c r="AV71" s="1"/>
      <c r="AW71" s="1"/>
      <c r="AX71" s="1"/>
    </row>
    <row r="72" spans="10:50" x14ac:dyDescent="0.25">
      <c r="L72" s="3">
        <v>1.9</v>
      </c>
      <c r="M72" s="1">
        <v>4.12</v>
      </c>
      <c r="N72" s="1">
        <v>8.43</v>
      </c>
      <c r="O72" s="1">
        <v>1.3</v>
      </c>
      <c r="P72" s="1"/>
      <c r="Q72" s="1"/>
      <c r="R72" s="1">
        <v>0.51500000000000001</v>
      </c>
      <c r="S72" s="1">
        <v>0.33700000000000002</v>
      </c>
      <c r="T72" s="1"/>
      <c r="U72" s="1"/>
      <c r="V72" s="1">
        <v>0.25900000000000001</v>
      </c>
      <c r="AN72" s="3">
        <v>1.9</v>
      </c>
      <c r="AO72" s="7"/>
      <c r="AP72" s="7"/>
      <c r="AQ72" s="7"/>
      <c r="AR72" s="1"/>
      <c r="AS72" s="1"/>
      <c r="AT72" s="7"/>
      <c r="AU72" s="7"/>
      <c r="AV72" s="1"/>
      <c r="AW72" s="1"/>
      <c r="AX72" s="1"/>
    </row>
    <row r="73" spans="10:50" x14ac:dyDescent="0.25">
      <c r="L73" s="3">
        <v>2</v>
      </c>
      <c r="M73" s="1">
        <v>4.1500000000000004</v>
      </c>
      <c r="N73" s="1">
        <v>8.43</v>
      </c>
      <c r="O73" s="1">
        <v>1.3</v>
      </c>
      <c r="P73" s="1"/>
      <c r="Q73" s="1"/>
      <c r="R73" s="1">
        <v>0.51200000000000001</v>
      </c>
      <c r="S73" s="1">
        <v>0.33700000000000002</v>
      </c>
      <c r="T73" s="1"/>
      <c r="U73" s="1"/>
      <c r="V73" s="1">
        <v>0.26100000000000001</v>
      </c>
      <c r="AN73" s="3">
        <v>2</v>
      </c>
      <c r="AO73" s="7"/>
      <c r="AP73" s="7"/>
      <c r="AQ73" s="7"/>
      <c r="AR73" s="1"/>
      <c r="AS73" s="1"/>
      <c r="AT73" s="7"/>
      <c r="AU73" s="7"/>
      <c r="AV73" s="1"/>
      <c r="AW73" s="1"/>
      <c r="AX73" s="1"/>
    </row>
    <row r="74" spans="10:50" x14ac:dyDescent="0.25">
      <c r="L74" s="2">
        <v>1</v>
      </c>
      <c r="M74" s="1">
        <v>2.38</v>
      </c>
      <c r="N74" s="1">
        <v>6.92</v>
      </c>
      <c r="O74" s="1">
        <v>2.4900000000000002</v>
      </c>
      <c r="P74" s="1">
        <v>6.92</v>
      </c>
      <c r="Q74" s="1">
        <v>3.33</v>
      </c>
      <c r="R74" s="1">
        <v>0.51</v>
      </c>
      <c r="S74" s="1">
        <v>0.51</v>
      </c>
      <c r="T74" s="1">
        <v>0.36299999999999999</v>
      </c>
      <c r="U74" s="1">
        <v>0.36299999999999999</v>
      </c>
      <c r="V74" s="1">
        <v>0.21</v>
      </c>
      <c r="AN74" s="2">
        <v>1</v>
      </c>
      <c r="AO74" s="7"/>
      <c r="AP74" s="7"/>
      <c r="AQ74" s="7"/>
      <c r="AR74" s="7"/>
      <c r="AS74" s="7"/>
      <c r="AT74" s="7"/>
      <c r="AU74" s="7"/>
      <c r="AV74" s="7"/>
      <c r="AW74" s="7"/>
      <c r="AX74" s="1"/>
    </row>
    <row r="75" spans="10:50" x14ac:dyDescent="0.25">
      <c r="L75" s="2">
        <v>1.1000000000000001</v>
      </c>
      <c r="M75" s="1">
        <v>2.89</v>
      </c>
      <c r="N75" s="1">
        <v>7.82</v>
      </c>
      <c r="O75" s="1">
        <v>2.38</v>
      </c>
      <c r="P75" s="1">
        <v>7.32</v>
      </c>
      <c r="Q75" s="1">
        <v>3.66</v>
      </c>
      <c r="R75" s="1">
        <v>0.54800000000000004</v>
      </c>
      <c r="S75" s="1">
        <v>0.52700000000000002</v>
      </c>
      <c r="T75" s="1">
        <v>0.38</v>
      </c>
      <c r="U75" s="1">
        <v>0.377</v>
      </c>
      <c r="V75" s="1">
        <v>0.252</v>
      </c>
      <c r="AN75" s="2">
        <v>1.1000000000000001</v>
      </c>
      <c r="AO75" s="7"/>
      <c r="AP75" s="7"/>
      <c r="AQ75" s="7"/>
      <c r="AR75" s="7"/>
      <c r="AS75" s="7"/>
      <c r="AT75" s="7"/>
      <c r="AU75" s="7"/>
      <c r="AV75" s="7"/>
      <c r="AW75" s="7"/>
      <c r="AX75" s="1"/>
    </row>
    <row r="76" spans="10:50" x14ac:dyDescent="0.25">
      <c r="J76" s="33">
        <v>6</v>
      </c>
      <c r="L76" s="2">
        <v>1.2</v>
      </c>
      <c r="M76" s="1">
        <v>3.36</v>
      </c>
      <c r="N76" s="1">
        <v>8.61</v>
      </c>
      <c r="O76" s="1">
        <v>2.27</v>
      </c>
      <c r="P76" s="1">
        <v>7.6</v>
      </c>
      <c r="Q76" s="1">
        <v>3.89</v>
      </c>
      <c r="R76" s="1">
        <v>0.57199999999999995</v>
      </c>
      <c r="S76" s="1">
        <v>0.53600000000000003</v>
      </c>
      <c r="T76" s="1">
        <v>0.39200000000000002</v>
      </c>
      <c r="U76" s="1">
        <v>0.38700000000000001</v>
      </c>
      <c r="V76" s="1">
        <v>0.28999999999999998</v>
      </c>
      <c r="AN76" s="2">
        <v>1.2</v>
      </c>
      <c r="AO76" s="7"/>
      <c r="AP76" s="7"/>
      <c r="AQ76" s="7"/>
      <c r="AR76" s="7"/>
      <c r="AS76" s="7"/>
      <c r="AT76" s="7"/>
      <c r="AU76" s="7"/>
      <c r="AV76" s="7"/>
      <c r="AW76" s="7"/>
      <c r="AX76" s="1"/>
    </row>
    <row r="77" spans="10:50" x14ac:dyDescent="0.25">
      <c r="J77" s="33"/>
      <c r="L77" s="2">
        <v>1.3</v>
      </c>
      <c r="M77" s="1">
        <v>3.89</v>
      </c>
      <c r="N77" s="1">
        <v>9.2799999999999994</v>
      </c>
      <c r="O77" s="1">
        <v>2.1</v>
      </c>
      <c r="P77" s="1">
        <v>7.79</v>
      </c>
      <c r="Q77" s="1">
        <v>4.05</v>
      </c>
      <c r="R77" s="1">
        <v>0.59099999999999997</v>
      </c>
      <c r="S77" s="1">
        <v>0.54100000000000004</v>
      </c>
      <c r="T77" s="1">
        <v>0.4</v>
      </c>
      <c r="U77" s="1">
        <v>0.39400000000000002</v>
      </c>
      <c r="V77" s="1">
        <v>0.32400000000000001</v>
      </c>
      <c r="AN77" s="2">
        <v>1.3</v>
      </c>
      <c r="AO77" s="7"/>
      <c r="AP77" s="7"/>
      <c r="AQ77" s="7"/>
      <c r="AR77" s="7"/>
      <c r="AS77" s="7"/>
      <c r="AT77" s="7"/>
      <c r="AU77" s="7"/>
      <c r="AV77" s="7"/>
      <c r="AW77" s="7"/>
      <c r="AX77" s="1"/>
    </row>
    <row r="78" spans="10:50" x14ac:dyDescent="0.25">
      <c r="J78" s="33"/>
      <c r="L78" s="2">
        <v>1.4</v>
      </c>
      <c r="M78" s="1">
        <v>4.17</v>
      </c>
      <c r="N78" s="1">
        <v>9.8699999999999992</v>
      </c>
      <c r="O78" s="1">
        <v>1.96</v>
      </c>
      <c r="P78" s="1">
        <v>7.92</v>
      </c>
      <c r="Q78" s="1">
        <v>4.17</v>
      </c>
      <c r="R78" s="1">
        <v>0.60499999999999998</v>
      </c>
      <c r="S78" s="1">
        <v>0.54500000000000004</v>
      </c>
      <c r="T78" s="1">
        <v>0.40400000000000003</v>
      </c>
      <c r="U78" s="1">
        <v>0.39800000000000002</v>
      </c>
      <c r="V78" s="1">
        <v>0.35499999999999998</v>
      </c>
      <c r="AN78" s="2">
        <v>1.4</v>
      </c>
      <c r="AO78" s="7"/>
      <c r="AP78" s="7"/>
      <c r="AQ78" s="7"/>
      <c r="AR78" s="7"/>
      <c r="AS78" s="7"/>
      <c r="AT78" s="7"/>
      <c r="AU78" s="7"/>
      <c r="AV78" s="7"/>
      <c r="AW78" s="7"/>
      <c r="AX78" s="1"/>
    </row>
    <row r="79" spans="10:50" x14ac:dyDescent="0.25">
      <c r="J79" s="33"/>
      <c r="L79" s="2">
        <v>1.5</v>
      </c>
      <c r="M79" s="1">
        <v>4.51</v>
      </c>
      <c r="N79" s="1">
        <v>10.33</v>
      </c>
      <c r="O79" s="1">
        <v>1.89</v>
      </c>
      <c r="P79" s="1">
        <v>8</v>
      </c>
      <c r="Q79" s="1">
        <v>4.28</v>
      </c>
      <c r="R79" s="1">
        <v>0.61</v>
      </c>
      <c r="S79" s="1">
        <v>0.54700000000000004</v>
      </c>
      <c r="T79" s="1">
        <v>0.40699999999999997</v>
      </c>
      <c r="U79" s="1">
        <v>0.40100000000000002</v>
      </c>
      <c r="V79" s="1">
        <v>0.38300000000000001</v>
      </c>
      <c r="AN79" s="2">
        <v>1.5</v>
      </c>
      <c r="AO79" s="7"/>
      <c r="AP79" s="7"/>
      <c r="AQ79" s="7"/>
      <c r="AR79" s="7"/>
      <c r="AS79" s="7"/>
      <c r="AT79" s="7"/>
      <c r="AU79" s="7"/>
      <c r="AV79" s="7"/>
      <c r="AW79" s="7"/>
      <c r="AX79" s="1"/>
    </row>
    <row r="80" spans="10:50" x14ac:dyDescent="0.25">
      <c r="J80" s="33"/>
      <c r="L80" s="2">
        <v>1.6</v>
      </c>
      <c r="M80" s="1">
        <v>4.76</v>
      </c>
      <c r="N80" s="1">
        <v>10.7</v>
      </c>
      <c r="O80" s="1">
        <v>1.83</v>
      </c>
      <c r="P80" s="1">
        <v>8.0299999999999994</v>
      </c>
      <c r="Q80" s="1">
        <v>4.3499999999999996</v>
      </c>
      <c r="R80" s="1">
        <v>0.61399999999999999</v>
      </c>
      <c r="S80" s="1">
        <v>0.54800000000000004</v>
      </c>
      <c r="T80" s="1">
        <v>0.40699999999999997</v>
      </c>
      <c r="U80" s="1">
        <v>0.40200000000000002</v>
      </c>
      <c r="V80" s="1">
        <v>0.40300000000000002</v>
      </c>
      <c r="AN80" s="2">
        <v>1.6</v>
      </c>
      <c r="AO80" s="7"/>
      <c r="AP80" s="7"/>
      <c r="AQ80" s="7"/>
      <c r="AR80" s="7"/>
      <c r="AS80" s="7"/>
      <c r="AT80" s="7"/>
      <c r="AU80" s="7"/>
      <c r="AV80" s="7"/>
      <c r="AW80" s="7"/>
      <c r="AX80" s="1"/>
    </row>
    <row r="81" spans="10:50" x14ac:dyDescent="0.25">
      <c r="J81" s="33"/>
      <c r="L81" s="2">
        <v>1.7</v>
      </c>
      <c r="M81" s="1">
        <v>5.03</v>
      </c>
      <c r="N81" s="1">
        <v>11.05</v>
      </c>
      <c r="O81" s="1">
        <v>1.78</v>
      </c>
      <c r="P81" s="1">
        <v>8.06</v>
      </c>
      <c r="Q81" s="1">
        <v>4.37</v>
      </c>
      <c r="R81" s="1">
        <v>0.61799999999999999</v>
      </c>
      <c r="S81" s="1">
        <v>0.54800000000000004</v>
      </c>
      <c r="T81" s="1">
        <v>0.40600000000000003</v>
      </c>
      <c r="U81" s="1">
        <v>0.40300000000000002</v>
      </c>
      <c r="V81" s="1">
        <v>0.42299999999999999</v>
      </c>
      <c r="AN81" s="2">
        <v>1.7</v>
      </c>
      <c r="AO81" s="7"/>
      <c r="AP81" s="7"/>
      <c r="AQ81" s="7"/>
      <c r="AR81" s="7"/>
      <c r="AS81" s="7"/>
      <c r="AT81" s="7"/>
      <c r="AU81" s="7"/>
      <c r="AV81" s="7"/>
      <c r="AW81" s="7"/>
      <c r="AX81" s="1"/>
    </row>
    <row r="82" spans="10:50" x14ac:dyDescent="0.25">
      <c r="J82" s="33"/>
      <c r="L82" s="2">
        <v>1.8</v>
      </c>
      <c r="M82" s="1">
        <v>5.24</v>
      </c>
      <c r="N82" s="1">
        <v>11.35</v>
      </c>
      <c r="O82" s="1">
        <v>1.73</v>
      </c>
      <c r="P82" s="1">
        <v>8.09</v>
      </c>
      <c r="Q82" s="1">
        <v>4.4000000000000004</v>
      </c>
      <c r="R82" s="1">
        <v>0.622</v>
      </c>
      <c r="S82" s="1">
        <v>0.54900000000000004</v>
      </c>
      <c r="T82" s="1">
        <v>0.40500000000000003</v>
      </c>
      <c r="U82" s="1">
        <v>0.40400000000000003</v>
      </c>
      <c r="V82" s="1">
        <v>0.441</v>
      </c>
      <c r="AN82" s="2">
        <v>1.8</v>
      </c>
      <c r="AO82" s="7"/>
      <c r="AP82" s="7"/>
      <c r="AQ82" s="7"/>
      <c r="AR82" s="7"/>
      <c r="AS82" s="7"/>
      <c r="AT82" s="7"/>
      <c r="AU82" s="7"/>
      <c r="AV82" s="7"/>
      <c r="AW82" s="7"/>
      <c r="AX82" s="1"/>
    </row>
    <row r="83" spans="10:50" x14ac:dyDescent="0.25">
      <c r="L83" s="2">
        <v>1.9</v>
      </c>
      <c r="M83" s="1">
        <v>5.44</v>
      </c>
      <c r="N83" s="1">
        <v>11.53</v>
      </c>
      <c r="O83" s="1">
        <v>1.69</v>
      </c>
      <c r="P83" s="1">
        <v>8.1199999999999992</v>
      </c>
      <c r="Q83" s="1">
        <v>4.41</v>
      </c>
      <c r="R83" s="1">
        <v>0.628</v>
      </c>
      <c r="S83" s="1">
        <v>0.54900000000000004</v>
      </c>
      <c r="T83" s="1">
        <v>0.40400000000000003</v>
      </c>
      <c r="U83" s="1">
        <v>0.40400000000000003</v>
      </c>
      <c r="V83" s="1">
        <v>0.45600000000000002</v>
      </c>
      <c r="AN83" s="2">
        <v>1.9</v>
      </c>
      <c r="AO83" s="7"/>
      <c r="AP83" s="7"/>
      <c r="AQ83" s="7"/>
      <c r="AR83" s="7"/>
      <c r="AS83" s="7"/>
      <c r="AT83" s="7"/>
      <c r="AU83" s="7"/>
      <c r="AV83" s="7"/>
      <c r="AW83" s="7"/>
      <c r="AX83" s="1"/>
    </row>
    <row r="84" spans="10:50" x14ac:dyDescent="0.25">
      <c r="L84" s="2">
        <v>2</v>
      </c>
      <c r="M84" s="1">
        <v>5.59</v>
      </c>
      <c r="N84" s="1">
        <v>11.77</v>
      </c>
      <c r="O84" s="1">
        <v>1.66</v>
      </c>
      <c r="P84" s="1">
        <v>8.1300000000000008</v>
      </c>
      <c r="Q84" s="1">
        <v>4.4400000000000004</v>
      </c>
      <c r="R84" s="1">
        <v>0.63100000000000001</v>
      </c>
      <c r="S84" s="1">
        <v>0.54900000000000004</v>
      </c>
      <c r="T84" s="1">
        <v>0.40200000000000002</v>
      </c>
      <c r="U84" s="1">
        <v>0.40400000000000003</v>
      </c>
      <c r="V84" s="1">
        <v>0.46800000000000003</v>
      </c>
      <c r="AN84" s="2">
        <v>2</v>
      </c>
      <c r="AO84" s="7"/>
      <c r="AP84" s="7"/>
      <c r="AQ84" s="7"/>
      <c r="AR84" s="7"/>
      <c r="AS84" s="7"/>
      <c r="AT84" s="7"/>
      <c r="AU84" s="7"/>
      <c r="AV84" s="7"/>
      <c r="AW84" s="7"/>
      <c r="AX84" s="1"/>
    </row>
    <row r="85" spans="10:50" x14ac:dyDescent="0.25">
      <c r="L85" s="3">
        <v>1</v>
      </c>
      <c r="M85" s="1">
        <v>1.68</v>
      </c>
      <c r="N85" s="1">
        <v>5.47</v>
      </c>
      <c r="O85" s="1">
        <v>2.2999999999999998</v>
      </c>
      <c r="P85" s="1">
        <v>6.11</v>
      </c>
      <c r="Q85" s="1"/>
      <c r="R85" s="1">
        <v>0.45200000000000001</v>
      </c>
      <c r="S85" s="1">
        <v>0.47499999999999998</v>
      </c>
      <c r="T85" s="1">
        <v>0.32900000000000001</v>
      </c>
      <c r="U85" s="1"/>
      <c r="V85" s="1">
        <v>0.157</v>
      </c>
      <c r="AN85" s="3">
        <v>1</v>
      </c>
      <c r="AO85" s="7"/>
      <c r="AP85" s="7"/>
      <c r="AQ85" s="7"/>
      <c r="AR85" s="7"/>
      <c r="AS85" s="1"/>
      <c r="AT85" s="7"/>
      <c r="AU85" s="7"/>
      <c r="AV85" s="7"/>
      <c r="AW85" s="1"/>
      <c r="AX85" s="1"/>
    </row>
    <row r="86" spans="10:50" x14ac:dyDescent="0.25">
      <c r="L86" s="3">
        <v>1.1000000000000001</v>
      </c>
      <c r="M86" s="1">
        <v>2.17</v>
      </c>
      <c r="N86" s="1">
        <v>6.48</v>
      </c>
      <c r="O86" s="1">
        <v>2.29</v>
      </c>
      <c r="P86" s="1">
        <v>6.66</v>
      </c>
      <c r="Q86" s="1"/>
      <c r="R86" s="1">
        <v>0.498</v>
      </c>
      <c r="S86" s="1">
        <v>0.501</v>
      </c>
      <c r="T86" s="1">
        <v>0.35199999999999998</v>
      </c>
      <c r="U86" s="1"/>
      <c r="V86" s="1">
        <v>0.19700000000000001</v>
      </c>
      <c r="AN86" s="3">
        <v>1.1000000000000001</v>
      </c>
      <c r="AO86" s="7"/>
      <c r="AP86" s="7"/>
      <c r="AQ86" s="7"/>
      <c r="AR86" s="7"/>
      <c r="AS86" s="1"/>
      <c r="AT86" s="7"/>
      <c r="AU86" s="7"/>
      <c r="AV86" s="7"/>
      <c r="AW86" s="1"/>
      <c r="AX86" s="1"/>
    </row>
    <row r="87" spans="10:50" x14ac:dyDescent="0.25">
      <c r="J87" s="33">
        <v>7</v>
      </c>
      <c r="L87" s="3">
        <v>1.2</v>
      </c>
      <c r="M87" s="1">
        <v>2.67</v>
      </c>
      <c r="N87" s="1">
        <v>7.37</v>
      </c>
      <c r="O87" s="1">
        <v>2.23</v>
      </c>
      <c r="P87" s="1">
        <v>7.08</v>
      </c>
      <c r="Q87" s="1"/>
      <c r="R87" s="1">
        <v>0.52900000000000003</v>
      </c>
      <c r="S87" s="1">
        <v>0.51600000000000001</v>
      </c>
      <c r="T87" s="1">
        <v>0.37</v>
      </c>
      <c r="U87" s="1"/>
      <c r="V87" s="1">
        <v>0.23699999999999999</v>
      </c>
      <c r="AN87" s="3">
        <v>1.2</v>
      </c>
      <c r="AO87" s="7"/>
      <c r="AP87" s="7"/>
      <c r="AQ87" s="7"/>
      <c r="AR87" s="7"/>
      <c r="AS87" s="1"/>
      <c r="AT87" s="7"/>
      <c r="AU87" s="7"/>
      <c r="AV87" s="7"/>
      <c r="AW87" s="1"/>
      <c r="AX87" s="1"/>
    </row>
    <row r="88" spans="10:50" x14ac:dyDescent="0.25">
      <c r="J88" s="33"/>
      <c r="L88" s="3">
        <v>1.3</v>
      </c>
      <c r="M88" s="1">
        <v>3.14</v>
      </c>
      <c r="N88" s="1">
        <v>8.17</v>
      </c>
      <c r="O88" s="1">
        <v>2.13</v>
      </c>
      <c r="P88" s="1">
        <v>7.41</v>
      </c>
      <c r="Q88" s="1"/>
      <c r="R88" s="1">
        <v>0.55300000000000005</v>
      </c>
      <c r="S88" s="1">
        <v>0.53</v>
      </c>
      <c r="T88" s="1">
        <v>0.38400000000000001</v>
      </c>
      <c r="U88" s="1"/>
      <c r="V88" s="1">
        <v>0.27400000000000002</v>
      </c>
      <c r="AN88" s="3">
        <v>1.3</v>
      </c>
      <c r="AO88" s="7"/>
      <c r="AP88" s="7"/>
      <c r="AQ88" s="7"/>
      <c r="AR88" s="7"/>
      <c r="AS88" s="1"/>
      <c r="AT88" s="7"/>
      <c r="AU88" s="7"/>
      <c r="AV88" s="7"/>
      <c r="AW88" s="1"/>
      <c r="AX88" s="1"/>
    </row>
    <row r="89" spans="10:50" x14ac:dyDescent="0.25">
      <c r="J89" s="33"/>
      <c r="L89" s="3">
        <v>1.4</v>
      </c>
      <c r="M89" s="1">
        <v>3.58</v>
      </c>
      <c r="N89" s="1">
        <v>8.91</v>
      </c>
      <c r="O89" s="1">
        <v>1.99</v>
      </c>
      <c r="P89" s="1">
        <v>7.65</v>
      </c>
      <c r="Q89" s="1"/>
      <c r="R89" s="1">
        <v>0.56799999999999995</v>
      </c>
      <c r="S89" s="1">
        <v>0.53900000000000003</v>
      </c>
      <c r="T89" s="1">
        <v>0.39400000000000002</v>
      </c>
      <c r="U89" s="1"/>
      <c r="V89" s="1">
        <v>0.309</v>
      </c>
      <c r="AN89" s="3">
        <v>1.4</v>
      </c>
      <c r="AO89" s="7"/>
      <c r="AP89" s="7"/>
      <c r="AQ89" s="7"/>
      <c r="AR89" s="7"/>
      <c r="AS89" s="1"/>
      <c r="AT89" s="7"/>
      <c r="AU89" s="7"/>
      <c r="AV89" s="7"/>
      <c r="AW89" s="1"/>
      <c r="AX89" s="1"/>
    </row>
    <row r="90" spans="10:50" x14ac:dyDescent="0.25">
      <c r="J90" s="33"/>
      <c r="L90" s="3">
        <v>1.5</v>
      </c>
      <c r="M90" s="1">
        <v>3.97</v>
      </c>
      <c r="N90" s="1">
        <v>9.42</v>
      </c>
      <c r="O90" s="1">
        <v>1.82</v>
      </c>
      <c r="P90" s="1">
        <v>7.82</v>
      </c>
      <c r="Q90" s="1"/>
      <c r="R90" s="1">
        <v>0.58299999999999996</v>
      </c>
      <c r="S90" s="1">
        <v>0.54100000000000004</v>
      </c>
      <c r="T90" s="1">
        <v>0.4</v>
      </c>
      <c r="U90" s="1"/>
      <c r="V90" s="1">
        <v>0.34100000000000003</v>
      </c>
      <c r="AN90" s="3">
        <v>1.5</v>
      </c>
      <c r="AO90" s="7"/>
      <c r="AP90" s="7"/>
      <c r="AQ90" s="7"/>
      <c r="AR90" s="7"/>
      <c r="AS90" s="1"/>
      <c r="AT90" s="7"/>
      <c r="AU90" s="7"/>
      <c r="AV90" s="7"/>
      <c r="AW90" s="1"/>
      <c r="AX90" s="1"/>
    </row>
    <row r="91" spans="10:50" x14ac:dyDescent="0.25">
      <c r="J91" s="33"/>
      <c r="L91" s="3">
        <v>1.6</v>
      </c>
      <c r="M91" s="1">
        <v>4.29</v>
      </c>
      <c r="N91" s="1">
        <v>9.92</v>
      </c>
      <c r="O91" s="1">
        <v>1.62</v>
      </c>
      <c r="P91" s="1">
        <v>7.94</v>
      </c>
      <c r="Q91" s="1"/>
      <c r="R91" s="1">
        <v>0.59199999999999997</v>
      </c>
      <c r="S91" s="1">
        <v>0.54300000000000004</v>
      </c>
      <c r="T91" s="1">
        <v>0.40100000000000002</v>
      </c>
      <c r="U91" s="1"/>
      <c r="V91" s="1">
        <v>0.36799999999999999</v>
      </c>
      <c r="AN91" s="3">
        <v>1.6</v>
      </c>
      <c r="AO91" s="7"/>
      <c r="AP91" s="7"/>
      <c r="AQ91" s="7"/>
      <c r="AR91" s="7"/>
      <c r="AS91" s="1"/>
      <c r="AT91" s="7"/>
      <c r="AU91" s="7"/>
      <c r="AV91" s="7"/>
      <c r="AW91" s="1"/>
      <c r="AX91" s="1"/>
    </row>
    <row r="92" spans="10:50" x14ac:dyDescent="0.25">
      <c r="J92" s="33"/>
      <c r="L92" s="3">
        <v>1.7</v>
      </c>
      <c r="M92" s="1">
        <v>4.5999999999999996</v>
      </c>
      <c r="N92" s="1">
        <v>10.3</v>
      </c>
      <c r="O92" s="1">
        <v>1.42</v>
      </c>
      <c r="P92" s="1">
        <v>8</v>
      </c>
      <c r="Q92" s="1"/>
      <c r="R92" s="1">
        <v>0.59899999999999998</v>
      </c>
      <c r="S92" s="1">
        <v>0.54500000000000004</v>
      </c>
      <c r="T92" s="1">
        <v>0.40200000000000002</v>
      </c>
      <c r="U92" s="1"/>
      <c r="V92" s="1">
        <v>0.39300000000000002</v>
      </c>
      <c r="AN92" s="3">
        <v>1.7</v>
      </c>
      <c r="AO92" s="7"/>
      <c r="AP92" s="7"/>
      <c r="AQ92" s="7"/>
      <c r="AR92" s="7"/>
      <c r="AS92" s="1"/>
      <c r="AT92" s="7"/>
      <c r="AU92" s="7"/>
      <c r="AV92" s="7"/>
      <c r="AW92" s="1"/>
      <c r="AX92" s="1"/>
    </row>
    <row r="93" spans="10:50" x14ac:dyDescent="0.25">
      <c r="J93" s="33"/>
      <c r="L93" s="3">
        <v>1.8</v>
      </c>
      <c r="M93" s="1">
        <v>4.87</v>
      </c>
      <c r="N93" s="1">
        <v>10.63</v>
      </c>
      <c r="O93" s="1">
        <v>1.25</v>
      </c>
      <c r="P93" s="1">
        <v>8.07</v>
      </c>
      <c r="Q93" s="1"/>
      <c r="R93" s="1">
        <v>0.60599999999999998</v>
      </c>
      <c r="S93" s="1">
        <v>0.54600000000000004</v>
      </c>
      <c r="T93" s="1">
        <v>0.40300000000000002</v>
      </c>
      <c r="U93" s="1"/>
      <c r="V93" s="1">
        <v>0.41299999999999998</v>
      </c>
      <c r="AN93" s="3">
        <v>1.8</v>
      </c>
      <c r="AO93" s="7"/>
      <c r="AP93" s="7"/>
      <c r="AQ93" s="7"/>
      <c r="AR93" s="7"/>
      <c r="AS93" s="1"/>
      <c r="AT93" s="7"/>
      <c r="AU93" s="7"/>
      <c r="AV93" s="7"/>
      <c r="AW93" s="1"/>
      <c r="AX93" s="1"/>
    </row>
    <row r="94" spans="10:50" x14ac:dyDescent="0.25">
      <c r="L94" s="3">
        <v>1.9</v>
      </c>
      <c r="M94" s="1">
        <v>5.12</v>
      </c>
      <c r="N94" s="1">
        <v>11.1</v>
      </c>
      <c r="O94" s="1">
        <v>1.1100000000000001</v>
      </c>
      <c r="P94" s="1">
        <v>8.11</v>
      </c>
      <c r="Q94" s="1"/>
      <c r="R94" s="1">
        <v>0.61299999999999999</v>
      </c>
      <c r="S94" s="1">
        <v>0.54700000000000004</v>
      </c>
      <c r="T94" s="1">
        <v>0.40400000000000003</v>
      </c>
      <c r="U94" s="1"/>
      <c r="V94" s="1">
        <v>0.432</v>
      </c>
      <c r="AN94" s="3">
        <v>1.9</v>
      </c>
      <c r="AO94" s="7"/>
      <c r="AP94" s="7"/>
      <c r="AQ94" s="7"/>
      <c r="AR94" s="7"/>
      <c r="AS94" s="1"/>
      <c r="AT94" s="7"/>
      <c r="AU94" s="7"/>
      <c r="AV94" s="7"/>
      <c r="AW94" s="1"/>
      <c r="AX94" s="1"/>
    </row>
    <row r="95" spans="10:50" x14ac:dyDescent="0.25">
      <c r="L95" s="3">
        <v>2</v>
      </c>
      <c r="M95" s="1">
        <v>5.34</v>
      </c>
      <c r="N95" s="1">
        <v>11.39</v>
      </c>
      <c r="O95" s="1">
        <v>0.99</v>
      </c>
      <c r="P95" s="1">
        <v>8.11</v>
      </c>
      <c r="Q95" s="1"/>
      <c r="R95" s="1">
        <v>0.62</v>
      </c>
      <c r="S95" s="1">
        <v>0.54800000000000004</v>
      </c>
      <c r="T95" s="1">
        <v>0.40400000000000003</v>
      </c>
      <c r="U95" s="1"/>
      <c r="V95" s="1">
        <v>0.44900000000000001</v>
      </c>
      <c r="AN95" s="3">
        <v>2</v>
      </c>
      <c r="AO95" s="7"/>
      <c r="AP95" s="7"/>
      <c r="AQ95" s="7"/>
      <c r="AR95" s="7"/>
      <c r="AS95" s="1"/>
      <c r="AT95" s="7"/>
      <c r="AU95" s="7"/>
      <c r="AV95" s="7"/>
      <c r="AW95" s="1"/>
      <c r="AX95" s="1"/>
    </row>
    <row r="96" spans="10:50" x14ac:dyDescent="0.25">
      <c r="L96" s="2">
        <v>1</v>
      </c>
      <c r="M96" s="1">
        <v>2.2999999999999998</v>
      </c>
      <c r="N96" s="1">
        <v>6.11</v>
      </c>
      <c r="O96" s="1">
        <v>1.79</v>
      </c>
      <c r="P96" s="1">
        <v>5.47</v>
      </c>
      <c r="Q96" s="1"/>
      <c r="R96" s="1">
        <v>0.47499999999999998</v>
      </c>
      <c r="S96" s="1">
        <v>0.45200000000000001</v>
      </c>
      <c r="T96" s="1"/>
      <c r="U96" s="1">
        <v>0.32900000000000001</v>
      </c>
      <c r="V96" s="1">
        <v>0.157</v>
      </c>
      <c r="AN96" s="2">
        <v>1</v>
      </c>
      <c r="AO96" s="7"/>
      <c r="AP96" s="7"/>
      <c r="AQ96" s="7"/>
      <c r="AR96" s="7"/>
      <c r="AS96" s="1"/>
      <c r="AT96" s="7"/>
      <c r="AU96" s="7"/>
      <c r="AV96" s="1"/>
      <c r="AW96" s="7"/>
      <c r="AX96" s="1"/>
    </row>
    <row r="97" spans="10:50" x14ac:dyDescent="0.25">
      <c r="L97" s="2">
        <v>1.1000000000000001</v>
      </c>
      <c r="M97" s="1">
        <v>2.66</v>
      </c>
      <c r="N97" s="1">
        <v>6.67</v>
      </c>
      <c r="O97" s="1">
        <v>1.66</v>
      </c>
      <c r="P97" s="1">
        <v>5.66</v>
      </c>
      <c r="Q97" s="1"/>
      <c r="R97" s="1">
        <v>0.498</v>
      </c>
      <c r="S97" s="1">
        <v>0.47499999999999998</v>
      </c>
      <c r="T97" s="1"/>
      <c r="U97" s="1">
        <v>0.34899999999999998</v>
      </c>
      <c r="V97" s="1">
        <v>0.17799999999999999</v>
      </c>
      <c r="AN97" s="2">
        <v>1.1000000000000001</v>
      </c>
      <c r="AO97" s="7"/>
      <c r="AP97" s="7"/>
      <c r="AQ97" s="7"/>
      <c r="AR97" s="7"/>
      <c r="AS97" s="1"/>
      <c r="AT97" s="7"/>
      <c r="AU97" s="7"/>
      <c r="AV97" s="1"/>
      <c r="AW97" s="7"/>
      <c r="AX97" s="1"/>
    </row>
    <row r="98" spans="10:50" x14ac:dyDescent="0.25">
      <c r="J98" s="33">
        <v>8</v>
      </c>
      <c r="L98" s="2">
        <v>1.2</v>
      </c>
      <c r="M98" s="1">
        <v>2.98</v>
      </c>
      <c r="N98" s="1">
        <v>7.12</v>
      </c>
      <c r="O98" s="1">
        <v>1.51</v>
      </c>
      <c r="P98" s="1">
        <v>5.73</v>
      </c>
      <c r="Q98" s="1"/>
      <c r="R98" s="1">
        <v>0.51</v>
      </c>
      <c r="S98" s="1">
        <v>0.47799999999999998</v>
      </c>
      <c r="T98" s="1"/>
      <c r="U98" s="1">
        <v>0.35499999999999998</v>
      </c>
      <c r="V98" s="1">
        <v>0.19700000000000001</v>
      </c>
      <c r="AN98" s="2">
        <v>1.2</v>
      </c>
      <c r="AO98" s="7"/>
      <c r="AP98" s="7"/>
      <c r="AQ98" s="7"/>
      <c r="AR98" s="7"/>
      <c r="AS98" s="1"/>
      <c r="AT98" s="7"/>
      <c r="AU98" s="7"/>
      <c r="AV98" s="1"/>
      <c r="AW98" s="7"/>
      <c r="AX98" s="1"/>
    </row>
    <row r="99" spans="10:50" x14ac:dyDescent="0.25">
      <c r="J99" s="33"/>
      <c r="L99" s="2">
        <v>1.3</v>
      </c>
      <c r="M99" s="1">
        <v>3.23</v>
      </c>
      <c r="N99" s="1">
        <v>7.48</v>
      </c>
      <c r="O99" s="1">
        <v>1.45</v>
      </c>
      <c r="P99" s="1">
        <v>5.74</v>
      </c>
      <c r="Q99" s="1"/>
      <c r="R99" s="1">
        <v>0.51700000000000002</v>
      </c>
      <c r="S99" s="1">
        <v>0.47499999999999998</v>
      </c>
      <c r="T99" s="1"/>
      <c r="U99" s="1">
        <v>0.35799999999999998</v>
      </c>
      <c r="V99" s="1">
        <v>0.21099999999999999</v>
      </c>
      <c r="AN99" s="2">
        <v>1.3</v>
      </c>
      <c r="AO99" s="7"/>
      <c r="AP99" s="7"/>
      <c r="AQ99" s="7"/>
      <c r="AR99" s="7"/>
      <c r="AS99" s="1"/>
      <c r="AT99" s="7"/>
      <c r="AU99" s="7"/>
      <c r="AV99" s="1"/>
      <c r="AW99" s="7"/>
      <c r="AX99" s="1"/>
    </row>
    <row r="100" spans="10:50" x14ac:dyDescent="0.25">
      <c r="J100" s="33"/>
      <c r="L100" s="2">
        <v>1.4</v>
      </c>
      <c r="M100" s="1">
        <v>3.45</v>
      </c>
      <c r="N100" s="1">
        <v>7.74</v>
      </c>
      <c r="O100" s="1">
        <v>1.39</v>
      </c>
      <c r="P100" s="1">
        <v>5.76</v>
      </c>
      <c r="Q100" s="1"/>
      <c r="R100" s="1">
        <v>0.52100000000000002</v>
      </c>
      <c r="S100" s="1">
        <v>0.47099999999999997</v>
      </c>
      <c r="T100" s="1"/>
      <c r="U100" s="1">
        <v>0.36</v>
      </c>
      <c r="V100" s="1">
        <v>0.223</v>
      </c>
      <c r="AN100" s="2">
        <v>1.4</v>
      </c>
      <c r="AO100" s="7"/>
      <c r="AP100" s="7"/>
      <c r="AQ100" s="7"/>
      <c r="AR100" s="7"/>
      <c r="AS100" s="1"/>
      <c r="AT100" s="7"/>
      <c r="AU100" s="7"/>
      <c r="AV100" s="1"/>
      <c r="AW100" s="7"/>
      <c r="AX100" s="1"/>
    </row>
    <row r="101" spans="10:50" x14ac:dyDescent="0.25">
      <c r="J101" s="33"/>
      <c r="L101" s="2">
        <v>1.5</v>
      </c>
      <c r="M101" s="1">
        <v>3.62</v>
      </c>
      <c r="N101" s="1">
        <v>7.91</v>
      </c>
      <c r="O101" s="1">
        <v>1.33</v>
      </c>
      <c r="P101" s="1">
        <v>5.69</v>
      </c>
      <c r="Q101" s="1"/>
      <c r="R101" s="1">
        <v>0.51700000000000002</v>
      </c>
      <c r="S101" s="1">
        <v>0.45700000000000002</v>
      </c>
      <c r="T101" s="1"/>
      <c r="U101" s="1">
        <v>0.36</v>
      </c>
      <c r="V101" s="1">
        <v>0.23300000000000001</v>
      </c>
      <c r="AN101" s="2">
        <v>1.5</v>
      </c>
      <c r="AO101" s="7"/>
      <c r="AP101" s="7"/>
      <c r="AQ101" s="7"/>
      <c r="AR101" s="7"/>
      <c r="AS101" s="1"/>
      <c r="AT101" s="7"/>
      <c r="AU101" s="7"/>
      <c r="AV101" s="1"/>
      <c r="AW101" s="7"/>
      <c r="AX101" s="1"/>
    </row>
    <row r="102" spans="10:50" x14ac:dyDescent="0.25">
      <c r="J102" s="33"/>
      <c r="L102" s="2">
        <v>1.6</v>
      </c>
      <c r="M102" s="1">
        <v>3.77</v>
      </c>
      <c r="N102" s="1">
        <v>7.8</v>
      </c>
      <c r="O102" s="1">
        <v>1.27</v>
      </c>
      <c r="P102" s="1">
        <v>5.68</v>
      </c>
      <c r="Q102" s="1"/>
      <c r="R102" s="1">
        <v>0.51500000000000001</v>
      </c>
      <c r="S102" s="1">
        <v>0.45600000000000002</v>
      </c>
      <c r="T102" s="1"/>
      <c r="U102" s="1">
        <v>0.36</v>
      </c>
      <c r="V102" s="1">
        <v>0.24099999999999999</v>
      </c>
      <c r="AN102" s="2">
        <v>1.6</v>
      </c>
      <c r="AO102" s="7"/>
      <c r="AP102" s="7"/>
      <c r="AQ102" s="7"/>
      <c r="AR102" s="7"/>
      <c r="AS102" s="1"/>
      <c r="AT102" s="7"/>
      <c r="AU102" s="7"/>
      <c r="AV102" s="1"/>
      <c r="AW102" s="7"/>
      <c r="AX102" s="1"/>
    </row>
    <row r="103" spans="10:50" x14ac:dyDescent="0.25">
      <c r="J103" s="33"/>
      <c r="L103" s="2">
        <v>1.7</v>
      </c>
      <c r="M103" s="1">
        <v>3.9</v>
      </c>
      <c r="N103" s="1">
        <v>8</v>
      </c>
      <c r="O103" s="1">
        <v>1.21</v>
      </c>
      <c r="P103" s="1">
        <v>5.67</v>
      </c>
      <c r="Q103" s="1"/>
      <c r="R103" s="1">
        <v>0.51400000000000001</v>
      </c>
      <c r="S103" s="1">
        <v>0.45500000000000002</v>
      </c>
      <c r="T103" s="1"/>
      <c r="U103" s="1">
        <v>0.35899999999999999</v>
      </c>
      <c r="V103" s="1">
        <v>0.248</v>
      </c>
      <c r="AN103" s="2">
        <v>1.7</v>
      </c>
      <c r="AO103" s="7"/>
      <c r="AP103" s="7"/>
      <c r="AQ103" s="7"/>
      <c r="AR103" s="7"/>
      <c r="AS103" s="1"/>
      <c r="AT103" s="7"/>
      <c r="AU103" s="7"/>
      <c r="AV103" s="1"/>
      <c r="AW103" s="7"/>
      <c r="AX103" s="1"/>
    </row>
    <row r="104" spans="10:50" x14ac:dyDescent="0.25">
      <c r="J104" s="33"/>
      <c r="L104" s="2">
        <v>1.8</v>
      </c>
      <c r="M104" s="1">
        <v>3.98</v>
      </c>
      <c r="N104" s="1">
        <v>8.1300000000000008</v>
      </c>
      <c r="O104" s="1">
        <v>1.1499999999999999</v>
      </c>
      <c r="P104" s="1">
        <v>5.66</v>
      </c>
      <c r="Q104" s="1"/>
      <c r="R104" s="1">
        <v>0.51300000000000001</v>
      </c>
      <c r="S104" s="1">
        <v>0.45400000000000001</v>
      </c>
      <c r="T104" s="1"/>
      <c r="U104" s="1">
        <v>0.35899999999999999</v>
      </c>
      <c r="V104" s="1">
        <v>0.253</v>
      </c>
      <c r="AN104" s="2">
        <v>1.8</v>
      </c>
      <c r="AO104" s="7"/>
      <c r="AP104" s="7"/>
      <c r="AQ104" s="7"/>
      <c r="AR104" s="7"/>
      <c r="AS104" s="1"/>
      <c r="AT104" s="7"/>
      <c r="AU104" s="7"/>
      <c r="AV104" s="1"/>
      <c r="AW104" s="7"/>
      <c r="AX104" s="1"/>
    </row>
    <row r="105" spans="10:50" x14ac:dyDescent="0.25">
      <c r="L105" s="2">
        <v>1.9</v>
      </c>
      <c r="M105" s="1">
        <v>4.04</v>
      </c>
      <c r="N105" s="1">
        <v>8.27</v>
      </c>
      <c r="O105" s="1">
        <v>1.0900000000000001</v>
      </c>
      <c r="P105" s="1">
        <v>5.66</v>
      </c>
      <c r="Q105" s="1"/>
      <c r="R105" s="1">
        <v>0.51200000000000001</v>
      </c>
      <c r="S105" s="1">
        <v>0.45300000000000001</v>
      </c>
      <c r="T105" s="1"/>
      <c r="U105" s="1">
        <v>0.35799999999999998</v>
      </c>
      <c r="V105" s="1">
        <v>0.25600000000000001</v>
      </c>
      <c r="AN105" s="2">
        <v>1.9</v>
      </c>
      <c r="AO105" s="7"/>
      <c r="AP105" s="7"/>
      <c r="AQ105" s="7"/>
      <c r="AR105" s="7"/>
      <c r="AS105" s="1"/>
      <c r="AT105" s="7"/>
      <c r="AU105" s="7"/>
      <c r="AV105" s="1"/>
      <c r="AW105" s="7"/>
      <c r="AX105" s="1"/>
    </row>
    <row r="106" spans="10:50" x14ac:dyDescent="0.25">
      <c r="L106" s="2">
        <v>2</v>
      </c>
      <c r="M106" s="1">
        <v>4.0599999999999996</v>
      </c>
      <c r="N106" s="1">
        <v>8.35</v>
      </c>
      <c r="O106" s="1">
        <v>1.03</v>
      </c>
      <c r="P106" s="1">
        <v>5.66</v>
      </c>
      <c r="Q106" s="1"/>
      <c r="R106" s="1">
        <v>0.51200000000000001</v>
      </c>
      <c r="S106" s="1">
        <v>0.45200000000000001</v>
      </c>
      <c r="T106" s="1"/>
      <c r="U106" s="1">
        <v>0.35799999999999998</v>
      </c>
      <c r="V106" s="1">
        <v>0.25800000000000001</v>
      </c>
      <c r="AN106" s="2">
        <v>2</v>
      </c>
      <c r="AO106" s="7"/>
      <c r="AP106" s="7"/>
      <c r="AQ106" s="7"/>
      <c r="AR106" s="7"/>
      <c r="AS106" s="1"/>
      <c r="AT106" s="7"/>
      <c r="AU106" s="7"/>
      <c r="AV106" s="1"/>
      <c r="AW106" s="7"/>
      <c r="AX106" s="1"/>
    </row>
    <row r="107" spans="10:50" x14ac:dyDescent="0.25">
      <c r="L107" s="3">
        <v>1</v>
      </c>
      <c r="M107" s="1">
        <v>1.76</v>
      </c>
      <c r="N107" s="1">
        <v>5.15</v>
      </c>
      <c r="O107" s="1">
        <v>1.76</v>
      </c>
      <c r="P107" s="1">
        <v>5.15</v>
      </c>
      <c r="Q107" s="1"/>
      <c r="R107" s="1">
        <v>0.44600000000000001</v>
      </c>
      <c r="S107" s="1">
        <v>0.44600000000000001</v>
      </c>
      <c r="T107" s="1"/>
      <c r="U107" s="1"/>
      <c r="V107" s="1">
        <v>0.127</v>
      </c>
      <c r="AN107" s="3">
        <v>1</v>
      </c>
      <c r="AO107" s="7"/>
      <c r="AP107" s="7"/>
      <c r="AQ107" s="7"/>
      <c r="AR107" s="7"/>
      <c r="AS107" s="1"/>
      <c r="AT107" s="7"/>
      <c r="AU107" s="7"/>
      <c r="AV107" s="1"/>
      <c r="AW107" s="1"/>
      <c r="AX107" s="1"/>
    </row>
    <row r="108" spans="10:50" x14ac:dyDescent="0.25">
      <c r="L108" s="3">
        <v>1.1000000000000001</v>
      </c>
      <c r="M108" s="1">
        <v>2.17</v>
      </c>
      <c r="N108" s="1">
        <v>5.85</v>
      </c>
      <c r="O108" s="1">
        <v>1.66</v>
      </c>
      <c r="P108" s="1">
        <v>5.43</v>
      </c>
      <c r="Q108" s="1"/>
      <c r="R108" s="1">
        <v>0.47799999999999998</v>
      </c>
      <c r="S108" s="1">
        <v>0.46400000000000002</v>
      </c>
      <c r="T108" s="1"/>
      <c r="U108" s="1"/>
      <c r="V108" s="1">
        <v>0.151</v>
      </c>
      <c r="AN108" s="3">
        <v>1.1000000000000001</v>
      </c>
      <c r="AO108" s="7"/>
      <c r="AP108" s="7"/>
      <c r="AQ108" s="7"/>
      <c r="AR108" s="7"/>
      <c r="AS108" s="1"/>
      <c r="AT108" s="7"/>
      <c r="AU108" s="7"/>
      <c r="AV108" s="1"/>
      <c r="AW108" s="1"/>
      <c r="AX108" s="1"/>
    </row>
    <row r="109" spans="10:50" x14ac:dyDescent="0.25">
      <c r="J109" s="33">
        <v>9</v>
      </c>
      <c r="L109" s="3">
        <v>1.2</v>
      </c>
      <c r="M109" s="1">
        <v>2.54</v>
      </c>
      <c r="N109" s="1">
        <v>6.44</v>
      </c>
      <c r="O109" s="1">
        <v>1.52</v>
      </c>
      <c r="P109" s="1">
        <v>5.58</v>
      </c>
      <c r="Q109" s="1"/>
      <c r="R109" s="1">
        <v>0.497</v>
      </c>
      <c r="S109" s="1">
        <v>0.47099999999999997</v>
      </c>
      <c r="T109" s="1"/>
      <c r="U109" s="1"/>
      <c r="V109" s="1">
        <v>0.17299999999999999</v>
      </c>
      <c r="AN109" s="3">
        <v>1.2</v>
      </c>
      <c r="AO109" s="7"/>
      <c r="AP109" s="7"/>
      <c r="AQ109" s="7"/>
      <c r="AR109" s="7"/>
      <c r="AS109" s="1"/>
      <c r="AT109" s="7"/>
      <c r="AU109" s="7"/>
      <c r="AV109" s="1"/>
      <c r="AW109" s="1"/>
      <c r="AX109" s="1"/>
    </row>
    <row r="110" spans="10:50" x14ac:dyDescent="0.25">
      <c r="J110" s="33"/>
      <c r="L110" s="3">
        <v>1.3</v>
      </c>
      <c r="M110" s="1">
        <v>2.87</v>
      </c>
      <c r="N110" s="1">
        <v>6.92</v>
      </c>
      <c r="O110" s="1">
        <v>1.36</v>
      </c>
      <c r="P110" s="1">
        <v>5.68</v>
      </c>
      <c r="Q110" s="1"/>
      <c r="R110" s="1">
        <v>0.51100000000000001</v>
      </c>
      <c r="S110" s="1">
        <v>0.47499999999999998</v>
      </c>
      <c r="T110" s="1"/>
      <c r="U110" s="1"/>
      <c r="V110" s="1">
        <v>0.192</v>
      </c>
      <c r="AN110" s="3">
        <v>1.3</v>
      </c>
      <c r="AO110" s="7"/>
      <c r="AP110" s="7"/>
      <c r="AQ110" s="7"/>
      <c r="AR110" s="7"/>
      <c r="AS110" s="1"/>
      <c r="AT110" s="7"/>
      <c r="AU110" s="7"/>
      <c r="AV110" s="1"/>
      <c r="AW110" s="1"/>
      <c r="AX110" s="1"/>
    </row>
    <row r="111" spans="10:50" x14ac:dyDescent="0.25">
      <c r="J111" s="33"/>
      <c r="L111" s="3">
        <v>1.4</v>
      </c>
      <c r="M111" s="1">
        <v>3.14</v>
      </c>
      <c r="N111" s="1">
        <v>7.32</v>
      </c>
      <c r="O111" s="1">
        <v>1.2</v>
      </c>
      <c r="P111" s="1">
        <v>5.72</v>
      </c>
      <c r="Q111" s="1"/>
      <c r="R111" s="1">
        <v>0.52</v>
      </c>
      <c r="S111" s="1">
        <v>0.47699999999999998</v>
      </c>
      <c r="T111" s="1"/>
      <c r="U111" s="1"/>
      <c r="V111" s="1">
        <v>0.20699999999999999</v>
      </c>
      <c r="AN111" s="3">
        <v>1.4</v>
      </c>
      <c r="AO111" s="7"/>
      <c r="AP111" s="7"/>
      <c r="AQ111" s="7"/>
      <c r="AR111" s="7"/>
      <c r="AS111" s="1"/>
      <c r="AT111" s="7"/>
      <c r="AU111" s="7"/>
      <c r="AV111" s="1"/>
      <c r="AW111" s="1"/>
      <c r="AX111" s="1"/>
    </row>
    <row r="112" spans="10:50" x14ac:dyDescent="0.25">
      <c r="J112" s="33"/>
      <c r="L112" s="3">
        <v>1.5</v>
      </c>
      <c r="M112" s="1">
        <v>3.37</v>
      </c>
      <c r="N112" s="1">
        <v>7.59</v>
      </c>
      <c r="O112" s="1">
        <v>1.07</v>
      </c>
      <c r="P112" s="1">
        <v>5.72</v>
      </c>
      <c r="Q112" s="1"/>
      <c r="R112" s="1">
        <v>0.52100000000000002</v>
      </c>
      <c r="S112" s="1">
        <v>0.47099999999999997</v>
      </c>
      <c r="T112" s="1"/>
      <c r="U112" s="1"/>
      <c r="V112" s="1">
        <v>0.22</v>
      </c>
      <c r="AN112" s="3">
        <v>1.5</v>
      </c>
      <c r="AO112" s="7"/>
      <c r="AP112" s="7"/>
      <c r="AQ112" s="7"/>
      <c r="AR112" s="7"/>
      <c r="AS112" s="1"/>
      <c r="AT112" s="7"/>
      <c r="AU112" s="7"/>
      <c r="AV112" s="1"/>
      <c r="AW112" s="1"/>
      <c r="AX112" s="1"/>
    </row>
    <row r="113" spans="10:50" x14ac:dyDescent="0.25">
      <c r="J113" s="33"/>
      <c r="L113" s="3">
        <v>1.6</v>
      </c>
      <c r="M113" s="1">
        <v>3.56</v>
      </c>
      <c r="N113" s="1">
        <v>7.8</v>
      </c>
      <c r="O113" s="1">
        <v>1.02</v>
      </c>
      <c r="P113" s="1">
        <v>5.72</v>
      </c>
      <c r="Q113" s="1"/>
      <c r="R113" s="1">
        <v>0.52200000000000002</v>
      </c>
      <c r="S113" s="1">
        <v>0.47099999999999997</v>
      </c>
      <c r="T113" s="1"/>
      <c r="U113" s="1"/>
      <c r="V113" s="1">
        <v>0.23100000000000001</v>
      </c>
      <c r="AN113" s="3">
        <v>1.6</v>
      </c>
      <c r="AO113" s="7"/>
      <c r="AP113" s="7"/>
      <c r="AQ113" s="7"/>
      <c r="AR113" s="7"/>
      <c r="AS113" s="1"/>
      <c r="AT113" s="7"/>
      <c r="AU113" s="7"/>
      <c r="AV113" s="1"/>
      <c r="AW113" s="1"/>
      <c r="AX113" s="1"/>
    </row>
    <row r="114" spans="10:50" x14ac:dyDescent="0.25">
      <c r="J114" s="33"/>
      <c r="L114" s="3">
        <v>1.7</v>
      </c>
      <c r="M114" s="1">
        <v>3.72</v>
      </c>
      <c r="N114" s="1">
        <v>8</v>
      </c>
      <c r="O114" s="1">
        <v>0.99</v>
      </c>
      <c r="P114" s="1">
        <v>5.72</v>
      </c>
      <c r="Q114" s="1"/>
      <c r="R114" s="1">
        <v>0.52300000000000002</v>
      </c>
      <c r="S114" s="1">
        <v>0.47099999999999997</v>
      </c>
      <c r="T114" s="1"/>
      <c r="U114" s="1"/>
      <c r="V114" s="1">
        <v>0.23899999999999999</v>
      </c>
      <c r="AN114" s="3">
        <v>1.7</v>
      </c>
      <c r="AO114" s="7"/>
      <c r="AP114" s="7"/>
      <c r="AQ114" s="7"/>
      <c r="AR114" s="7"/>
      <c r="AS114" s="1"/>
      <c r="AT114" s="7"/>
      <c r="AU114" s="7"/>
      <c r="AV114" s="1"/>
      <c r="AW114" s="1"/>
      <c r="AX114" s="1"/>
    </row>
    <row r="115" spans="10:50" x14ac:dyDescent="0.25">
      <c r="J115" s="33"/>
      <c r="L115" s="3">
        <v>1.8</v>
      </c>
      <c r="M115" s="1">
        <v>3.84</v>
      </c>
      <c r="N115" s="1">
        <v>8.15</v>
      </c>
      <c r="O115" s="1">
        <v>0.97</v>
      </c>
      <c r="P115" s="1">
        <v>5.72</v>
      </c>
      <c r="Q115" s="1"/>
      <c r="R115" s="1">
        <v>0.52300000000000002</v>
      </c>
      <c r="S115" s="1">
        <v>0.47099999999999997</v>
      </c>
      <c r="T115" s="1"/>
      <c r="U115" s="1"/>
      <c r="V115" s="1">
        <v>0.245</v>
      </c>
      <c r="AN115" s="3">
        <v>1.8</v>
      </c>
      <c r="AO115" s="7"/>
      <c r="AP115" s="7"/>
      <c r="AQ115" s="7"/>
      <c r="AR115" s="7"/>
      <c r="AS115" s="1"/>
      <c r="AT115" s="7"/>
      <c r="AU115" s="7"/>
      <c r="AV115" s="1"/>
      <c r="AW115" s="1"/>
      <c r="AX115" s="1"/>
    </row>
    <row r="116" spans="10:50" x14ac:dyDescent="0.25">
      <c r="L116" s="3">
        <v>1.9</v>
      </c>
      <c r="M116" s="1">
        <v>3.94</v>
      </c>
      <c r="N116" s="1">
        <v>8.26</v>
      </c>
      <c r="O116" s="1">
        <v>0.96</v>
      </c>
      <c r="P116" s="1">
        <v>5.72</v>
      </c>
      <c r="Q116" s="1"/>
      <c r="R116" s="1">
        <v>0.52300000000000002</v>
      </c>
      <c r="S116" s="1">
        <v>0.47099999999999997</v>
      </c>
      <c r="T116" s="1"/>
      <c r="U116" s="1"/>
      <c r="V116" s="1">
        <v>0.25</v>
      </c>
      <c r="AN116" s="3">
        <v>1.9</v>
      </c>
      <c r="AO116" s="7"/>
      <c r="AP116" s="7"/>
      <c r="AQ116" s="7"/>
      <c r="AR116" s="7"/>
      <c r="AS116" s="1"/>
      <c r="AT116" s="7"/>
      <c r="AU116" s="7"/>
      <c r="AV116" s="1"/>
      <c r="AW116" s="1"/>
      <c r="AX116" s="1"/>
    </row>
    <row r="117" spans="10:50" x14ac:dyDescent="0.25">
      <c r="L117" s="3">
        <v>2</v>
      </c>
      <c r="M117" s="1">
        <v>4</v>
      </c>
      <c r="N117" s="1">
        <v>8.32</v>
      </c>
      <c r="O117" s="1">
        <v>0.95</v>
      </c>
      <c r="P117" s="1">
        <v>5.72</v>
      </c>
      <c r="Q117" s="1"/>
      <c r="R117" s="1">
        <v>0.52300000000000002</v>
      </c>
      <c r="S117" s="1">
        <v>0.47099999999999997</v>
      </c>
      <c r="T117" s="1"/>
      <c r="U117" s="1"/>
      <c r="V117" s="1">
        <v>0.253</v>
      </c>
      <c r="AN117" s="3">
        <v>2</v>
      </c>
      <c r="AO117" s="7"/>
      <c r="AP117" s="7"/>
      <c r="AQ117" s="7"/>
      <c r="AR117" s="7"/>
      <c r="AS117" s="1"/>
      <c r="AT117" s="7"/>
      <c r="AU117" s="7"/>
      <c r="AV117" s="1"/>
      <c r="AW117" s="1"/>
      <c r="AX117" s="1"/>
    </row>
  </sheetData>
  <mergeCells count="9">
    <mergeCell ref="J87:J93"/>
    <mergeCell ref="J98:J104"/>
    <mergeCell ref="J109:J115"/>
    <mergeCell ref="J21:J27"/>
    <mergeCell ref="J32:J38"/>
    <mergeCell ref="J43:J49"/>
    <mergeCell ref="J54:J60"/>
    <mergeCell ref="J65:J71"/>
    <mergeCell ref="J76:J82"/>
  </mergeCells>
  <conditionalFormatting sqref="V19:V29">
    <cfRule type="colorScale" priority="7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19:S29">
    <cfRule type="colorScale" priority="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9:R29">
    <cfRule type="colorScale" priority="7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9:Q29">
    <cfRule type="colorScale" priority="8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9:O29">
    <cfRule type="colorScale" priority="8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19:M29">
    <cfRule type="colorScale" priority="8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30:V40">
    <cfRule type="colorScale" priority="6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30:U40"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30:S40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30:R40">
    <cfRule type="colorScale" priority="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30:Q40">
    <cfRule type="colorScale" priority="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30:P40"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30:O40">
    <cfRule type="colorScale" priority="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30:M40">
    <cfRule type="colorScale" priority="7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41:V51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41:S51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T41:T51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41:R51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41:Q51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41:N51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41:O51"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41:M51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52:V62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52:S62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52:R62">
    <cfRule type="colorScale" priority="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52:P62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52:O62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52:M62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63:V73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63:S73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63:R7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63:N73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63:O73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63:M73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74:V84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74:U84">
    <cfRule type="colorScale" priority="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74:S84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T74:T84"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74:R84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74:Q84"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74:P84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74:N84">
    <cfRule type="colorScale" priority="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74:O84">
    <cfRule type="colorScale" priority="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74:M84"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85:V95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85:S95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T85:T95">
    <cfRule type="colorScale" priority="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85:R95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85:P9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85:N95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85:O95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85:M95"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96:V10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96:U106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96:S106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96:R10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96:P10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96:N10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96:O106"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96:M106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07:V11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107:S117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07:R11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07:P117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07:N117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07:O11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107:M117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Reiss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Amar</dc:creator>
  <cp:lastModifiedBy>Michael Amar</cp:lastModifiedBy>
  <dcterms:created xsi:type="dcterms:W3CDTF">2015-06-05T18:17:20Z</dcterms:created>
  <dcterms:modified xsi:type="dcterms:W3CDTF">2024-09-03T15:57:39Z</dcterms:modified>
</cp:coreProperties>
</file>