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_mine_models\SI\LITIA\"/>
    </mc:Choice>
  </mc:AlternateContent>
  <xr:revisionPtr revIDLastSave="0" documentId="13_ncr:1_{A3B2F347-D33B-471C-AEC8-A28F392E4E56}" xr6:coauthVersionLast="47" xr6:coauthVersionMax="47" xr10:uidLastSave="{00000000-0000-0000-0000-000000000000}"/>
  <bookViews>
    <workbookView xWindow="-120" yWindow="-120" windowWidth="38640" windowHeight="21120" activeTab="1" xr2:uid="{AF24A16E-966A-4466-B32A-2F108CFFC6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N29" i="1"/>
  <c r="N28" i="1"/>
  <c r="G25" i="2"/>
  <c r="H25" i="2"/>
  <c r="I25" i="2"/>
  <c r="J25" i="2"/>
  <c r="K25" i="2"/>
  <c r="F25" i="2"/>
  <c r="H23" i="2"/>
  <c r="G23" i="2"/>
  <c r="H21" i="2"/>
  <c r="G21" i="2"/>
  <c r="H19" i="2"/>
  <c r="G19" i="2"/>
  <c r="H15" i="2"/>
  <c r="G15" i="2"/>
  <c r="G24" i="2"/>
  <c r="H24" i="2"/>
  <c r="I24" i="2"/>
  <c r="J24" i="2"/>
  <c r="K24" i="2"/>
  <c r="F24" i="2"/>
  <c r="F12" i="2"/>
  <c r="E12" i="2"/>
  <c r="F5" i="2"/>
  <c r="F15" i="2" s="1"/>
  <c r="F21" i="2" s="1"/>
  <c r="F23" i="2" s="1"/>
  <c r="E5" i="2"/>
  <c r="E15" i="2" s="1"/>
  <c r="E21" i="2" s="1"/>
  <c r="E23" i="2" s="1"/>
  <c r="E25" i="2" s="1"/>
  <c r="G4" i="1"/>
  <c r="G7" i="1" s="1"/>
  <c r="E27" i="2"/>
</calcChain>
</file>

<file path=xl/sharedStrings.xml><?xml version="1.0" encoding="utf-8"?>
<sst xmlns="http://schemas.openxmlformats.org/spreadsheetml/2006/main" count="83" uniqueCount="79">
  <si>
    <t>Main</t>
  </si>
  <si>
    <t>CEO</t>
  </si>
  <si>
    <t>Shareholding familiy</t>
  </si>
  <si>
    <t>Sklic skupscine</t>
  </si>
  <si>
    <t>MATICNA STEVILKA</t>
  </si>
  <si>
    <t>DAVCNA</t>
  </si>
  <si>
    <t>SI 83206981</t>
  </si>
  <si>
    <t>LEI</t>
  </si>
  <si>
    <t>Verica žlabravec</t>
  </si>
  <si>
    <t>Stanislav Črne</t>
  </si>
  <si>
    <t>BOARD</t>
  </si>
  <si>
    <t>FY2019</t>
  </si>
  <si>
    <t>FY2020</t>
  </si>
  <si>
    <t>FY2021</t>
  </si>
  <si>
    <t>FY2022</t>
  </si>
  <si>
    <t>FY2023</t>
  </si>
  <si>
    <t>/</t>
  </si>
  <si>
    <t>Revenue</t>
  </si>
  <si>
    <t>COGS</t>
  </si>
  <si>
    <t>Other CIO</t>
  </si>
  <si>
    <t xml:space="preserve">CFO&amp;Chairwoman </t>
  </si>
  <si>
    <t>Franc Props</t>
  </si>
  <si>
    <t>????</t>
  </si>
  <si>
    <t>LITI DOO</t>
  </si>
  <si>
    <t>Manager</t>
  </si>
  <si>
    <t>Stanko</t>
  </si>
  <si>
    <t>Usposabljanje invalidov????</t>
  </si>
  <si>
    <t>Predilnica Litija d.o.o.</t>
  </si>
  <si>
    <t>Gašper</t>
  </si>
  <si>
    <t>predenje bombažnih vlaken</t>
  </si>
  <si>
    <t>LITUS</t>
  </si>
  <si>
    <t>Barbara</t>
  </si>
  <si>
    <t>Litijska Plaža</t>
  </si>
  <si>
    <t xml:space="preserve">Verica </t>
  </si>
  <si>
    <t>poslovanje z nepremicninami</t>
  </si>
  <si>
    <t>HQ</t>
  </si>
  <si>
    <t>SI</t>
  </si>
  <si>
    <t>HR  Novi Grad</t>
  </si>
  <si>
    <t>Class</t>
  </si>
  <si>
    <t>mikro</t>
  </si>
  <si>
    <t>srednja druzba</t>
  </si>
  <si>
    <t>trgovanje(najem) z nepremicninami</t>
  </si>
  <si>
    <t>Employee count</t>
  </si>
  <si>
    <t>Working h</t>
  </si>
  <si>
    <t xml:space="preserve">Price </t>
  </si>
  <si>
    <t>EUR</t>
  </si>
  <si>
    <t>Shares</t>
  </si>
  <si>
    <t>Cash</t>
  </si>
  <si>
    <t>EV</t>
  </si>
  <si>
    <t>MC</t>
  </si>
  <si>
    <t>Debt</t>
  </si>
  <si>
    <t>Gasper lesjak</t>
  </si>
  <si>
    <t>Barabara lesjak [family]</t>
  </si>
  <si>
    <t>Activities</t>
  </si>
  <si>
    <t>FY2018</t>
  </si>
  <si>
    <t>Foreign</t>
  </si>
  <si>
    <t>Domestic</t>
  </si>
  <si>
    <t>delta stock</t>
  </si>
  <si>
    <t>Other income</t>
  </si>
  <si>
    <t>Labour</t>
  </si>
  <si>
    <t>Amortization</t>
  </si>
  <si>
    <t>Other expenses</t>
  </si>
  <si>
    <t>Financial income</t>
  </si>
  <si>
    <t>Financial expense</t>
  </si>
  <si>
    <t>Financni izid</t>
  </si>
  <si>
    <t>Income tax</t>
  </si>
  <si>
    <t xml:space="preserve">Net outomce </t>
  </si>
  <si>
    <t>EPS</t>
  </si>
  <si>
    <t>FY2024</t>
  </si>
  <si>
    <t>Poslovni izid</t>
  </si>
  <si>
    <t>Poslovni BT</t>
  </si>
  <si>
    <t>Takover threshold</t>
  </si>
  <si>
    <t>FY2025</t>
  </si>
  <si>
    <t>FY2026</t>
  </si>
  <si>
    <t>FY2027</t>
  </si>
  <si>
    <t>FY2028</t>
  </si>
  <si>
    <t>FY2029</t>
  </si>
  <si>
    <t>FY2030</t>
  </si>
  <si>
    <t>FY2031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</si>
</sst>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0"/>
      <color rgb="FF5D646B"/>
      <name val="Arial"/>
      <family val="2"/>
    </font>
    <font>
      <b/>
      <sz val="10"/>
      <color rgb="FF5D646B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5"/>
      <name val="Aptos Narrow"/>
      <family val="2"/>
      <charset val="238"/>
      <scheme val="minor"/>
    </font>
    <font>
      <b/>
      <sz val="11"/>
      <color theme="5"/>
      <name val="Aptos Narrow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164" fontId="9" fillId="0" borderId="0" xfId="0" applyNumberFormat="1" applyFont="1"/>
    <xf numFmtId="165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151507</xdr:rowOff>
    </xdr:from>
    <xdr:to>
      <xdr:col>4</xdr:col>
      <xdr:colOff>466725</xdr:colOff>
      <xdr:row>48</xdr:row>
      <xdr:rowOff>77506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7C3C7-366E-CD0F-5EDA-70AC59A63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04507"/>
          <a:ext cx="5695950" cy="4116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3332-D647-4BE0-961D-73C7C6504B95}">
  <dimension ref="A1:N29"/>
  <sheetViews>
    <sheetView workbookViewId="0">
      <selection activeCell="B56" sqref="B56"/>
    </sheetView>
  </sheetViews>
  <sheetFormatPr defaultRowHeight="15" x14ac:dyDescent="0.25"/>
  <cols>
    <col min="2" max="2" width="20.5703125" bestFit="1" customWidth="1"/>
    <col min="3" max="3" width="15.5703125" bestFit="1" customWidth="1"/>
    <col min="4" max="4" width="33.140625" bestFit="1" customWidth="1"/>
    <col min="5" max="5" width="13.140625" bestFit="1" customWidth="1"/>
    <col min="6" max="6" width="14.28515625" bestFit="1" customWidth="1"/>
    <col min="7" max="7" width="18.140625" customWidth="1"/>
  </cols>
  <sheetData>
    <row r="1" spans="1:10" x14ac:dyDescent="0.25">
      <c r="G1" t="s">
        <v>45</v>
      </c>
      <c r="I1" t="s">
        <v>71</v>
      </c>
    </row>
    <row r="2" spans="1:10" x14ac:dyDescent="0.25">
      <c r="A2" s="5"/>
      <c r="B2" s="5" t="s">
        <v>10</v>
      </c>
      <c r="F2" t="s">
        <v>44</v>
      </c>
      <c r="G2">
        <v>220</v>
      </c>
      <c r="I2">
        <v>0.25</v>
      </c>
      <c r="J2">
        <f>+I2*G2*G3/1000000</f>
        <v>2.8050000000000002</v>
      </c>
    </row>
    <row r="3" spans="1:10" x14ac:dyDescent="0.25">
      <c r="B3" t="s">
        <v>1</v>
      </c>
      <c r="C3" t="s">
        <v>51</v>
      </c>
      <c r="F3" t="s">
        <v>46</v>
      </c>
      <c r="G3">
        <v>51000</v>
      </c>
    </row>
    <row r="4" spans="1:10" x14ac:dyDescent="0.25">
      <c r="B4" t="s">
        <v>2</v>
      </c>
      <c r="C4" t="s">
        <v>52</v>
      </c>
      <c r="F4" t="s">
        <v>49</v>
      </c>
      <c r="G4">
        <f>+G3*G2/1000000</f>
        <v>11.22</v>
      </c>
    </row>
    <row r="5" spans="1:10" x14ac:dyDescent="0.25">
      <c r="B5" t="s">
        <v>20</v>
      </c>
      <c r="C5" t="s">
        <v>8</v>
      </c>
      <c r="F5" t="s">
        <v>47</v>
      </c>
      <c r="G5">
        <v>3.4000000000000002E-2</v>
      </c>
    </row>
    <row r="6" spans="1:10" x14ac:dyDescent="0.25">
      <c r="B6" t="s">
        <v>19</v>
      </c>
      <c r="C6" t="s">
        <v>9</v>
      </c>
      <c r="F6" t="s">
        <v>50</v>
      </c>
      <c r="G6">
        <v>0</v>
      </c>
    </row>
    <row r="7" spans="1:10" x14ac:dyDescent="0.25">
      <c r="B7" t="s">
        <v>22</v>
      </c>
      <c r="C7" t="s">
        <v>21</v>
      </c>
      <c r="F7" t="s">
        <v>48</v>
      </c>
      <c r="G7">
        <f>+G4-G5+G6</f>
        <v>11.186</v>
      </c>
    </row>
    <row r="10" spans="1:10" x14ac:dyDescent="0.25">
      <c r="B10" s="1">
        <v>45408</v>
      </c>
      <c r="C10" t="s">
        <v>3</v>
      </c>
    </row>
    <row r="11" spans="1:10" x14ac:dyDescent="0.25">
      <c r="B11" t="s">
        <v>4</v>
      </c>
      <c r="C11" s="3">
        <v>1254103000</v>
      </c>
    </row>
    <row r="12" spans="1:10" x14ac:dyDescent="0.25">
      <c r="B12" t="s">
        <v>5</v>
      </c>
      <c r="C12" s="4" t="s">
        <v>6</v>
      </c>
    </row>
    <row r="13" spans="1:10" x14ac:dyDescent="0.25">
      <c r="B13" s="2" t="s">
        <v>7</v>
      </c>
      <c r="C13" t="s">
        <v>16</v>
      </c>
    </row>
    <row r="15" spans="1:10" x14ac:dyDescent="0.25">
      <c r="C15" s="5" t="s">
        <v>24</v>
      </c>
      <c r="D15" s="5" t="s">
        <v>53</v>
      </c>
      <c r="E15" s="5" t="s">
        <v>35</v>
      </c>
      <c r="F15" s="5" t="s">
        <v>38</v>
      </c>
      <c r="G15" s="5" t="s">
        <v>42</v>
      </c>
      <c r="H15" s="5" t="s">
        <v>43</v>
      </c>
    </row>
    <row r="16" spans="1:10" x14ac:dyDescent="0.25">
      <c r="B16" t="s">
        <v>23</v>
      </c>
      <c r="C16" t="s">
        <v>25</v>
      </c>
      <c r="D16" s="6" t="s">
        <v>26</v>
      </c>
      <c r="E16" t="s">
        <v>36</v>
      </c>
      <c r="F16" t="s">
        <v>39</v>
      </c>
      <c r="G16">
        <v>50</v>
      </c>
    </row>
    <row r="17" spans="2:14" x14ac:dyDescent="0.25">
      <c r="B17" s="8" t="s">
        <v>27</v>
      </c>
      <c r="C17" s="8" t="s">
        <v>28</v>
      </c>
      <c r="D17" s="8" t="s">
        <v>29</v>
      </c>
      <c r="E17" s="8" t="s">
        <v>36</v>
      </c>
      <c r="F17" s="8" t="s">
        <v>40</v>
      </c>
      <c r="G17">
        <v>238</v>
      </c>
    </row>
    <row r="18" spans="2:14" x14ac:dyDescent="0.25">
      <c r="B18" t="s">
        <v>30</v>
      </c>
      <c r="C18" t="s">
        <v>31</v>
      </c>
      <c r="D18" t="s">
        <v>41</v>
      </c>
      <c r="E18" t="s">
        <v>36</v>
      </c>
      <c r="G18">
        <v>0</v>
      </c>
    </row>
    <row r="19" spans="2:14" x14ac:dyDescent="0.25">
      <c r="B19" t="s">
        <v>32</v>
      </c>
      <c r="C19" t="s">
        <v>33</v>
      </c>
      <c r="D19" t="s">
        <v>34</v>
      </c>
      <c r="E19" t="s">
        <v>37</v>
      </c>
      <c r="G19">
        <v>1</v>
      </c>
      <c r="H19">
        <v>180</v>
      </c>
    </row>
    <row r="22" spans="2:14" x14ac:dyDescent="0.25">
      <c r="B22">
        <v>2019</v>
      </c>
    </row>
    <row r="25" spans="2:14" x14ac:dyDescent="0.25">
      <c r="B25" s="7"/>
    </row>
    <row r="28" spans="2:14" x14ac:dyDescent="0.25">
      <c r="N28">
        <f>18468/243</f>
        <v>76</v>
      </c>
    </row>
    <row r="29" spans="2:14" x14ac:dyDescent="0.25">
      <c r="N29">
        <f>480*76</f>
        <v>36480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7F2E-4A43-4BDA-B4D3-65F0B45EEC42}">
  <dimension ref="A2:S33"/>
  <sheetViews>
    <sheetView tabSelected="1" workbookViewId="0">
      <selection activeCell="N32" sqref="N32"/>
    </sheetView>
  </sheetViews>
  <sheetFormatPr defaultRowHeight="14.25" x14ac:dyDescent="0.2"/>
  <cols>
    <col min="1" max="2" width="9.140625" style="10"/>
    <col min="3" max="3" width="25" style="10" bestFit="1" customWidth="1"/>
    <col min="4" max="4" width="9.140625" style="10"/>
    <col min="5" max="6" width="14.28515625" style="10" bestFit="1" customWidth="1"/>
    <col min="7" max="8" width="10.85546875" style="10" bestFit="1" customWidth="1"/>
    <col min="9" max="16384" width="9.140625" style="10"/>
  </cols>
  <sheetData>
    <row r="2" spans="1:19" x14ac:dyDescent="0.2">
      <c r="A2" s="9" t="s">
        <v>0</v>
      </c>
    </row>
    <row r="4" spans="1:19" x14ac:dyDescent="0.2">
      <c r="E4" s="10" t="s">
        <v>54</v>
      </c>
      <c r="F4" s="10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68</v>
      </c>
      <c r="L4" s="10" t="s">
        <v>72</v>
      </c>
      <c r="M4" s="10" t="s">
        <v>73</v>
      </c>
      <c r="N4" s="10" t="s">
        <v>74</v>
      </c>
      <c r="O4" s="10" t="s">
        <v>75</v>
      </c>
      <c r="P4" s="10" t="s">
        <v>76</v>
      </c>
      <c r="Q4" s="10" t="s">
        <v>77</v>
      </c>
      <c r="R4" s="10" t="s">
        <v>78</v>
      </c>
      <c r="S4" s="10" t="s">
        <v>78</v>
      </c>
    </row>
    <row r="5" spans="1:19" ht="15" x14ac:dyDescent="0.25">
      <c r="C5" s="12" t="s">
        <v>17</v>
      </c>
      <c r="E5" s="11">
        <f>(+SUM(E6:E7))</f>
        <v>32230.631999999998</v>
      </c>
      <c r="F5" s="11">
        <f>(+SUM(F6:F7))</f>
        <v>33477.710999999996</v>
      </c>
      <c r="G5" s="11">
        <v>31304.403999999999</v>
      </c>
      <c r="H5" s="11">
        <v>35805.64</v>
      </c>
      <c r="I5" s="14">
        <v>0</v>
      </c>
      <c r="J5" s="10">
        <v>0</v>
      </c>
    </row>
    <row r="6" spans="1:19" x14ac:dyDescent="0.2">
      <c r="C6" s="10" t="s">
        <v>56</v>
      </c>
      <c r="E6" s="11">
        <v>848.06899999999996</v>
      </c>
      <c r="F6" s="11">
        <v>781.69799999999998</v>
      </c>
      <c r="G6" s="11">
        <v>607.00800000000004</v>
      </c>
      <c r="H6" s="11">
        <v>1262.481</v>
      </c>
      <c r="I6" s="14">
        <v>0</v>
      </c>
      <c r="J6" s="10">
        <v>0</v>
      </c>
    </row>
    <row r="7" spans="1:19" x14ac:dyDescent="0.2">
      <c r="C7" s="10" t="s">
        <v>55</v>
      </c>
      <c r="E7" s="11">
        <v>31382.562999999998</v>
      </c>
      <c r="F7" s="11">
        <v>32696.012999999999</v>
      </c>
      <c r="G7" s="11">
        <v>30697.396000000001</v>
      </c>
      <c r="H7" s="11">
        <v>34543.159</v>
      </c>
      <c r="I7" s="14">
        <v>0</v>
      </c>
      <c r="J7" s="10">
        <v>0</v>
      </c>
    </row>
    <row r="8" spans="1:19" x14ac:dyDescent="0.2">
      <c r="E8" s="11">
        <v>0</v>
      </c>
      <c r="F8" s="11"/>
      <c r="G8" s="11"/>
      <c r="H8" s="11"/>
      <c r="I8" s="14"/>
    </row>
    <row r="9" spans="1:19" x14ac:dyDescent="0.2">
      <c r="C9" s="10" t="s">
        <v>57</v>
      </c>
      <c r="E9" s="11">
        <v>1378.3989999999999</v>
      </c>
      <c r="F9" s="11">
        <v>-303.74599999999998</v>
      </c>
      <c r="G9" s="11">
        <v>-217.98699999999999</v>
      </c>
      <c r="H9" s="11">
        <v>-919.673</v>
      </c>
      <c r="I9" s="14">
        <v>0</v>
      </c>
      <c r="J9" s="10">
        <v>0</v>
      </c>
    </row>
    <row r="10" spans="1:19" x14ac:dyDescent="0.2">
      <c r="C10" s="10" t="s">
        <v>58</v>
      </c>
      <c r="E10" s="11">
        <v>973.57299999999998</v>
      </c>
      <c r="F10" s="11">
        <v>610.30700000000002</v>
      </c>
      <c r="G10" s="11">
        <v>1058.8281058827999</v>
      </c>
      <c r="H10" s="11">
        <v>659.96</v>
      </c>
      <c r="I10" s="14">
        <v>0</v>
      </c>
      <c r="J10" s="10">
        <v>0</v>
      </c>
    </row>
    <row r="11" spans="1:19" x14ac:dyDescent="0.2">
      <c r="C11" s="10" t="s">
        <v>18</v>
      </c>
      <c r="E11" s="11">
        <v>23669.58</v>
      </c>
      <c r="F11" s="11">
        <v>22885.200000000001</v>
      </c>
      <c r="G11" s="11">
        <v>-20830.039000000001</v>
      </c>
      <c r="H11" s="11">
        <v>-23428.152999999998</v>
      </c>
      <c r="I11" s="14">
        <v>21095</v>
      </c>
      <c r="J11" s="10">
        <v>21354</v>
      </c>
    </row>
    <row r="12" spans="1:19" x14ac:dyDescent="0.2">
      <c r="C12" s="10" t="s">
        <v>59</v>
      </c>
      <c r="E12" s="11">
        <f>(-1*(-1038294-122191-848369-4831932))/1000</f>
        <v>6840.7860000000001</v>
      </c>
      <c r="F12" s="11">
        <f>(1109303+129327+884515+5539642)/1000</f>
        <v>7662.7870000000003</v>
      </c>
      <c r="G12" s="11">
        <v>-7746.848</v>
      </c>
      <c r="H12" s="11">
        <v>-8397.9410000000007</v>
      </c>
      <c r="I12" s="14">
        <v>0</v>
      </c>
      <c r="J12" s="10">
        <v>0</v>
      </c>
    </row>
    <row r="13" spans="1:19" x14ac:dyDescent="0.2">
      <c r="C13" s="10" t="s">
        <v>60</v>
      </c>
      <c r="E13" s="11">
        <v>2294.453</v>
      </c>
      <c r="F13" s="11">
        <v>2234.54</v>
      </c>
      <c r="G13" s="11">
        <v>-2044.421</v>
      </c>
      <c r="H13" s="11">
        <v>-1891.703</v>
      </c>
      <c r="I13" s="14"/>
    </row>
    <row r="14" spans="1:19" x14ac:dyDescent="0.2">
      <c r="C14" s="10" t="s">
        <v>61</v>
      </c>
      <c r="E14" s="11">
        <v>197.74799999999999</v>
      </c>
      <c r="F14" s="11">
        <v>180.85499999999999</v>
      </c>
      <c r="G14" s="11">
        <v>-219.33699999999999</v>
      </c>
      <c r="H14" s="11">
        <v>-335.22500000000002</v>
      </c>
      <c r="I14" s="14"/>
    </row>
    <row r="15" spans="1:19" x14ac:dyDescent="0.2">
      <c r="C15" s="10" t="s">
        <v>69</v>
      </c>
      <c r="E15" s="11">
        <f>(+E5+E10-E11-E12-E13-E14+E9)</f>
        <v>1580.0369999999925</v>
      </c>
      <c r="F15" s="11">
        <f>(+F5+F10-F11-F12-F13-F14+F9)</f>
        <v>820.88999999999544</v>
      </c>
      <c r="G15" s="11">
        <f>(+G5+G10+G11+G12+G13+G14+G9)</f>
        <v>1304.6001058827976</v>
      </c>
      <c r="H15" s="11">
        <f>(+H5+H10+H11+H12+H13+H14+H9)</f>
        <v>1492.9049999999995</v>
      </c>
      <c r="I15" s="14"/>
    </row>
    <row r="16" spans="1:19" x14ac:dyDescent="0.2">
      <c r="E16" s="11"/>
      <c r="F16" s="11"/>
      <c r="G16" s="11"/>
      <c r="H16" s="11"/>
      <c r="I16" s="14"/>
    </row>
    <row r="17" spans="3:11" x14ac:dyDescent="0.2">
      <c r="C17" s="10" t="s">
        <v>62</v>
      </c>
      <c r="E17" s="11">
        <v>108.38800000000001</v>
      </c>
      <c r="F17" s="11">
        <v>99.024000000000001</v>
      </c>
      <c r="G17" s="11">
        <v>49.066000000000003</v>
      </c>
      <c r="H17" s="11">
        <v>140.596</v>
      </c>
      <c r="I17" s="14"/>
    </row>
    <row r="18" spans="3:11" x14ac:dyDescent="0.2">
      <c r="C18" s="10" t="s">
        <v>63</v>
      </c>
      <c r="E18" s="11">
        <v>89.5</v>
      </c>
      <c r="F18" s="11">
        <v>47.981999999999999</v>
      </c>
      <c r="G18" s="11">
        <v>-90.466999999999999</v>
      </c>
      <c r="H18" s="11">
        <v>-82.078000000000003</v>
      </c>
      <c r="I18" s="14"/>
    </row>
    <row r="19" spans="3:11" x14ac:dyDescent="0.2">
      <c r="C19" s="10" t="s">
        <v>64</v>
      </c>
      <c r="E19" s="11"/>
      <c r="F19" s="11"/>
      <c r="G19" s="11">
        <f>+G18+G17</f>
        <v>-41.400999999999996</v>
      </c>
      <c r="H19" s="11">
        <f>+H18+H17</f>
        <v>58.518000000000001</v>
      </c>
      <c r="I19" s="14"/>
    </row>
    <row r="20" spans="3:11" x14ac:dyDescent="0.2">
      <c r="E20" s="11"/>
      <c r="F20" s="11"/>
      <c r="G20" s="11"/>
      <c r="H20" s="11"/>
      <c r="I20" s="14"/>
    </row>
    <row r="21" spans="3:11" x14ac:dyDescent="0.2">
      <c r="C21" s="10" t="s">
        <v>70</v>
      </c>
      <c r="E21" s="11">
        <f>(+E17-E18+E15)</f>
        <v>1598.9249999999925</v>
      </c>
      <c r="F21" s="11">
        <f>(+F17-F18+F15)</f>
        <v>871.93199999999547</v>
      </c>
      <c r="G21" s="11">
        <f>+G15+G19</f>
        <v>1263.1991058827975</v>
      </c>
      <c r="H21" s="11">
        <f>+H15+H19</f>
        <v>1551.4229999999995</v>
      </c>
      <c r="I21" s="14"/>
    </row>
    <row r="22" spans="3:11" x14ac:dyDescent="0.2">
      <c r="C22" s="10" t="s">
        <v>65</v>
      </c>
      <c r="E22" s="11">
        <v>78.486000000000004</v>
      </c>
      <c r="F22" s="11">
        <v>16.408000000000001</v>
      </c>
      <c r="G22" s="11">
        <v>-102.904</v>
      </c>
      <c r="H22" s="11">
        <v>-119.959</v>
      </c>
      <c r="I22" s="14"/>
    </row>
    <row r="23" spans="3:11" x14ac:dyDescent="0.2">
      <c r="C23" s="10" t="s">
        <v>66</v>
      </c>
      <c r="E23" s="11">
        <f>(+E21-E22)</f>
        <v>1520.4389999999923</v>
      </c>
      <c r="F23" s="11">
        <f>(+F21-F22)</f>
        <v>855.52399999999545</v>
      </c>
      <c r="G23" s="11">
        <f>(+G21+G22)</f>
        <v>1160.2951058827975</v>
      </c>
      <c r="H23" s="11">
        <f>(+H21+H22)</f>
        <v>1431.4639999999995</v>
      </c>
      <c r="I23" s="14"/>
    </row>
    <row r="24" spans="3:11" x14ac:dyDescent="0.2">
      <c r="C24" s="10" t="s">
        <v>46</v>
      </c>
      <c r="E24" s="10">
        <v>56.09</v>
      </c>
      <c r="F24" s="10">
        <f>50911/1000</f>
        <v>50.911000000000001</v>
      </c>
      <c r="G24" s="10">
        <f t="shared" ref="G24:K24" si="0">50911/1000</f>
        <v>50.911000000000001</v>
      </c>
      <c r="H24" s="10">
        <f t="shared" si="0"/>
        <v>50.911000000000001</v>
      </c>
      <c r="I24" s="10">
        <f t="shared" si="0"/>
        <v>50.911000000000001</v>
      </c>
      <c r="J24" s="10">
        <f t="shared" si="0"/>
        <v>50.911000000000001</v>
      </c>
      <c r="K24" s="10">
        <f t="shared" si="0"/>
        <v>50.911000000000001</v>
      </c>
    </row>
    <row r="25" spans="3:11" x14ac:dyDescent="0.2">
      <c r="C25" s="10" t="s">
        <v>67</v>
      </c>
      <c r="E25" s="13">
        <f>(+E23/E24)</f>
        <v>27.107131395970622</v>
      </c>
      <c r="F25" s="13">
        <f>+F23/F24</f>
        <v>16.804305552827394</v>
      </c>
      <c r="G25" s="13">
        <f t="shared" ref="G25:K25" si="1">+G23/G24</f>
        <v>22.790656358798639</v>
      </c>
      <c r="H25" s="13">
        <f t="shared" si="1"/>
        <v>28.116988470075217</v>
      </c>
      <c r="I25" s="13">
        <f t="shared" si="1"/>
        <v>0</v>
      </c>
      <c r="J25" s="13">
        <f t="shared" si="1"/>
        <v>0</v>
      </c>
      <c r="K25" s="13">
        <f t="shared" si="1"/>
        <v>0</v>
      </c>
    </row>
    <row r="27" spans="3:11" x14ac:dyDescent="0.2">
      <c r="E27" s="10">
        <f>25069216-7746775</f>
        <v>17322441</v>
      </c>
    </row>
    <row r="33" spans="5:5" x14ac:dyDescent="0.2">
      <c r="E33" s="10">
        <v>1000</v>
      </c>
    </row>
  </sheetData>
  <hyperlinks>
    <hyperlink ref="A2" location="main!A1" display="Main" xr:uid="{9A461B01-8599-4D21-A57B-918F7E2CD7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Valand</dc:creator>
  <cp:lastModifiedBy>Michael Valand</cp:lastModifiedBy>
  <dcterms:created xsi:type="dcterms:W3CDTF">2025-04-02T16:21:34Z</dcterms:created>
  <dcterms:modified xsi:type="dcterms:W3CDTF">2025-07-28T06:49:58Z</dcterms:modified>
</cp:coreProperties>
</file>