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icha\finance\"/>
    </mc:Choice>
  </mc:AlternateContent>
  <xr:revisionPtr revIDLastSave="0" documentId="13_ncr:1_{0D36B518-7B60-4F5B-854E-B9FBF228B3C7}" xr6:coauthVersionLast="47" xr6:coauthVersionMax="47" xr10:uidLastSave="{00000000-0000-0000-0000-000000000000}"/>
  <bookViews>
    <workbookView xWindow="-18120" yWindow="-120" windowWidth="18240" windowHeight="28320" activeTab="1" xr2:uid="{03643808-5167-491A-A8EF-400D6AB95545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" i="2" l="1"/>
  <c r="L18" i="2"/>
  <c r="L12" i="2"/>
  <c r="L9" i="2"/>
  <c r="K38" i="2"/>
  <c r="K9" i="2"/>
  <c r="K12" i="2"/>
  <c r="K18" i="2" s="1"/>
  <c r="J38" i="2"/>
  <c r="J9" i="2"/>
  <c r="J12" i="2" s="1"/>
  <c r="J18" i="2" s="1"/>
  <c r="I38" i="2"/>
  <c r="I9" i="2"/>
  <c r="I12" i="2"/>
  <c r="I18" i="2"/>
  <c r="H9" i="2"/>
  <c r="H12" i="2" s="1"/>
  <c r="H18" i="2" s="1"/>
  <c r="H38" i="2"/>
  <c r="G38" i="2"/>
  <c r="G9" i="2"/>
  <c r="G12" i="2" s="1"/>
  <c r="G18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Michael Valand</author>
  </authors>
  <commentList>
    <comment ref="E17" authorId="0" shapeId="0" xr:uid="{F8A8604E-54BE-456C-B0DA-E7E85A8B0A23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. KRATKOROČNE PASIVNE ČASOVNE RAZMEJITVE</t>
        </r>
      </text>
    </comment>
    <comment ref="E30" authorId="0" shapeId="0" xr:uid="{84B7A111-ED5E-4F16-9036-362639B5D75D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Finance Income from Trade Receivables
 Finančni prihodki iz poslovnih terjatev</t>
        </r>
      </text>
    </comment>
    <comment ref="E31" authorId="0" shapeId="0" xr:uid="{54B6EA6E-8874-45FA-A191-836FEB74FA9F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 Finančni odhodki iz oslabitve in odpisov finančnih naložb</t>
        </r>
      </text>
    </comment>
    <comment ref="E32" authorId="0" shapeId="0" xr:uid="{E5AEEFE8-8F76-4FD3-97B8-96225DEEB181}">
      <text>
        <r>
          <rPr>
            <b/>
            <sz val="9"/>
            <color indexed="81"/>
            <rFont val="Tahoma"/>
            <family val="2"/>
          </rPr>
          <t>Michael Valand:</t>
        </r>
        <r>
          <rPr>
            <sz val="9"/>
            <color indexed="81"/>
            <rFont val="Tahoma"/>
            <family val="2"/>
          </rPr>
          <t xml:space="preserve">
Finančni odhodki iz finančnih obveznosti
</t>
        </r>
      </text>
    </comment>
  </commentList>
</comments>
</file>

<file path=xl/sharedStrings.xml><?xml version="1.0" encoding="utf-8"?>
<sst xmlns="http://schemas.openxmlformats.org/spreadsheetml/2006/main" count="77" uniqueCount="74">
  <si>
    <t>HQ</t>
  </si>
  <si>
    <t>Kranj</t>
  </si>
  <si>
    <t>CEO</t>
  </si>
  <si>
    <t>prokurist</t>
  </si>
  <si>
    <t>Lončar Janko</t>
  </si>
  <si>
    <t>Duraković Danilo</t>
  </si>
  <si>
    <t>Žorž Stanislav</t>
  </si>
  <si>
    <t>subsidiary</t>
  </si>
  <si>
    <t>Beogradu, Srbija</t>
  </si>
  <si>
    <t>Comita France v Parizu</t>
  </si>
  <si>
    <t>Comita Digital Technologies v Kazahstanu</t>
  </si>
  <si>
    <t>Srbija</t>
  </si>
  <si>
    <t>Magistralni plinovod</t>
  </si>
  <si>
    <t>Turčija</t>
  </si>
  <si>
    <t xml:space="preserve">2024 guidance </t>
  </si>
  <si>
    <t>28mio</t>
  </si>
  <si>
    <t>ISO9001:2015</t>
  </si>
  <si>
    <t>Sistem vodenja kakovosti</t>
  </si>
  <si>
    <t>ISO45001:2018</t>
  </si>
  <si>
    <t>Varnost in zdravje pri delu</t>
  </si>
  <si>
    <t>ISO14001:2015</t>
  </si>
  <si>
    <t>Ravnanje z okoljem</t>
  </si>
  <si>
    <t>Turkish Lira</t>
  </si>
  <si>
    <t>TRY/EUR</t>
  </si>
  <si>
    <t>RUB/EUR</t>
  </si>
  <si>
    <t>Russian rubble</t>
  </si>
  <si>
    <t>up 40% since 2025</t>
  </si>
  <si>
    <t>Serbian dinare</t>
  </si>
  <si>
    <t>RSD/EUR</t>
  </si>
  <si>
    <t>Rok plačila</t>
  </si>
  <si>
    <t>Istanbul, Turčija</t>
  </si>
  <si>
    <t>BalanceSheet</t>
  </si>
  <si>
    <t>LTA</t>
  </si>
  <si>
    <t>FY2018</t>
  </si>
  <si>
    <t>FY2019</t>
  </si>
  <si>
    <t>FY2020</t>
  </si>
  <si>
    <t>FY2021</t>
  </si>
  <si>
    <t>FY2022</t>
  </si>
  <si>
    <t>FY2023</t>
  </si>
  <si>
    <t>FY2024</t>
  </si>
  <si>
    <t>Cash</t>
  </si>
  <si>
    <t>Total</t>
  </si>
  <si>
    <t>Kapital</t>
  </si>
  <si>
    <t>Short-term active accruals</t>
  </si>
  <si>
    <t>Rez + dolgorocne cas. Razm</t>
  </si>
  <si>
    <t>long. Term liabilities</t>
  </si>
  <si>
    <t>Short term liablities</t>
  </si>
  <si>
    <t>Revenue</t>
  </si>
  <si>
    <t>Delta stock</t>
  </si>
  <si>
    <t>Other</t>
  </si>
  <si>
    <t>COGS</t>
  </si>
  <si>
    <t>labor</t>
  </si>
  <si>
    <t>Amortizatition and Deapriciation</t>
  </si>
  <si>
    <t>Other (-)</t>
  </si>
  <si>
    <t>Income from equity in other firms</t>
  </si>
  <si>
    <t>interest income</t>
  </si>
  <si>
    <t>FPPT</t>
  </si>
  <si>
    <t>Net Income</t>
  </si>
  <si>
    <t>Other(-)</t>
  </si>
  <si>
    <t>Income tax</t>
  </si>
  <si>
    <t>Other(+)</t>
  </si>
  <si>
    <t>odpisi financ. Nalozb</t>
  </si>
  <si>
    <t>financ. Obveznosti (-)</t>
  </si>
  <si>
    <t>Poslovne obvezn.</t>
  </si>
  <si>
    <t>Odlozeni davki</t>
  </si>
  <si>
    <t>Short term passive</t>
  </si>
  <si>
    <t>STA excl. cash</t>
  </si>
  <si>
    <t>Projects/Products</t>
  </si>
  <si>
    <t>Energy, Oil &amp; Gas and Transportation</t>
  </si>
  <si>
    <t>Risk/FX</t>
  </si>
  <si>
    <t>(MCS)</t>
  </si>
  <si>
    <t>Mobile compressor stations</t>
  </si>
  <si>
    <t>Niš terminal</t>
  </si>
  <si>
    <t>Moskva,Rusija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</si>
</sst>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charset val="238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name val="Aptos Display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Comita</a:t>
            </a:r>
          </a:p>
          <a:p>
            <a:pPr>
              <a:defRPr/>
            </a:pPr>
            <a:r>
              <a:rPr lang="en-US"/>
              <a:t>Net</a:t>
            </a:r>
            <a:r>
              <a:rPr lang="en-US" baseline="0"/>
              <a:t> income/ years</a:t>
            </a:r>
          </a:p>
          <a:p>
            <a:pPr>
              <a:defRPr/>
            </a:pPr>
            <a:endParaRPr lang="sl-SI"/>
          </a:p>
        </c:rich>
      </c:tx>
      <c:layout>
        <c:manualLayout>
          <c:xMode val="edge"/>
          <c:yMode val="edge"/>
          <c:x val="0.41758790182775324"/>
          <c:y val="3.033175053607985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l-SI"/>
        </a:p>
      </c:txPr>
    </c:title>
    <c:autoTitleDeleted val="0"/>
    <c:plotArea>
      <c:layout>
        <c:manualLayout>
          <c:layoutTarget val="inner"/>
          <c:xMode val="edge"/>
          <c:yMode val="edge"/>
          <c:x val="8.3469816272965874E-2"/>
          <c:y val="0.18746536891221929"/>
          <c:w val="0.87764129483814524"/>
          <c:h val="0.7212580198308544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Model!$G$6:$L$6</c:f>
              <c:strCache>
                <c:ptCount val="6"/>
                <c:pt idx="0">
                  <c:v>FY2018</c:v>
                </c:pt>
                <c:pt idx="1">
                  <c:v>FY2019</c:v>
                </c:pt>
                <c:pt idx="2">
                  <c:v>FY2020</c:v>
                </c:pt>
                <c:pt idx="3">
                  <c:v>FY2021</c:v>
                </c:pt>
                <c:pt idx="4">
                  <c:v>FY2022</c:v>
                </c:pt>
                <c:pt idx="5">
                  <c:v>FY2023</c:v>
                </c:pt>
              </c:strCache>
            </c:strRef>
          </c:cat>
          <c:val>
            <c:numRef>
              <c:f>Model!$G$38:$L$38</c:f>
              <c:numCache>
                <c:formatCode>General</c:formatCode>
                <c:ptCount val="6"/>
                <c:pt idx="0">
                  <c:v>509.8389999999996</c:v>
                </c:pt>
                <c:pt idx="1">
                  <c:v>2422.7039999999979</c:v>
                </c:pt>
                <c:pt idx="2">
                  <c:v>5643.6460000000006</c:v>
                </c:pt>
                <c:pt idx="3">
                  <c:v>5537.1569999999992</c:v>
                </c:pt>
                <c:pt idx="4">
                  <c:v>515.67799999999795</c:v>
                </c:pt>
                <c:pt idx="5">
                  <c:v>415.82699999999886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AE-4E79-AB10-7A38436E7A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6387727"/>
        <c:axId val="146386767"/>
      </c:barChart>
      <c:catAx>
        <c:axId val="146387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6386767"/>
        <c:crosses val="autoZero"/>
        <c:auto val="1"/>
        <c:lblAlgn val="ctr"/>
        <c:lblOffset val="100"/>
        <c:noMultiLvlLbl val="0"/>
      </c:catAx>
      <c:valAx>
        <c:axId val="14638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l-SI"/>
          </a:p>
        </c:txPr>
        <c:crossAx val="146387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l-S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1476376</xdr:colOff>
      <xdr:row>39</xdr:row>
      <xdr:rowOff>14287</xdr:rowOff>
    </xdr:from>
    <xdr:to>
      <xdr:col>17</xdr:col>
      <xdr:colOff>366713</xdr:colOff>
      <xdr:row>65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7BD14-9288-7FC0-8435-EF4F413C8E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4DA78-E858-46B0-9A7B-C7AEDAB42640}">
  <dimension ref="E10:I53"/>
  <sheetViews>
    <sheetView workbookViewId="0">
      <selection activeCell="F35" sqref="F35"/>
    </sheetView>
  </sheetViews>
  <sheetFormatPr defaultRowHeight="15" x14ac:dyDescent="0.25"/>
  <cols>
    <col min="5" max="5" width="21.42578125" bestFit="1" customWidth="1"/>
    <col min="6" max="6" width="19.42578125" bestFit="1" customWidth="1"/>
  </cols>
  <sheetData>
    <row r="10" spans="5:6" x14ac:dyDescent="0.25">
      <c r="E10" t="s">
        <v>68</v>
      </c>
    </row>
    <row r="14" spans="5:6" x14ac:dyDescent="0.25">
      <c r="E14" s="1" t="s">
        <v>0</v>
      </c>
      <c r="F14" t="s">
        <v>1</v>
      </c>
    </row>
    <row r="15" spans="5:6" x14ac:dyDescent="0.25">
      <c r="E15" s="1" t="s">
        <v>2</v>
      </c>
      <c r="F15" t="s">
        <v>4</v>
      </c>
    </row>
    <row r="16" spans="5:6" x14ac:dyDescent="0.25">
      <c r="E16" t="s">
        <v>3</v>
      </c>
      <c r="F16" t="s">
        <v>5</v>
      </c>
    </row>
    <row r="17" spans="5:6" x14ac:dyDescent="0.25">
      <c r="E17" t="s">
        <v>3</v>
      </c>
      <c r="F17" t="s">
        <v>6</v>
      </c>
    </row>
    <row r="20" spans="5:6" x14ac:dyDescent="0.25">
      <c r="E20" t="s">
        <v>7</v>
      </c>
    </row>
    <row r="21" spans="5:6" x14ac:dyDescent="0.25">
      <c r="E21" t="s">
        <v>73</v>
      </c>
    </row>
    <row r="22" spans="5:6" x14ac:dyDescent="0.25">
      <c r="E22" t="s">
        <v>8</v>
      </c>
    </row>
    <row r="23" spans="5:6" x14ac:dyDescent="0.25">
      <c r="E23" t="s">
        <v>30</v>
      </c>
    </row>
    <row r="24" spans="5:6" x14ac:dyDescent="0.25">
      <c r="E24" t="s">
        <v>9</v>
      </c>
    </row>
    <row r="25" spans="5:6" x14ac:dyDescent="0.25">
      <c r="E25" t="s">
        <v>10</v>
      </c>
    </row>
    <row r="29" spans="5:6" x14ac:dyDescent="0.25">
      <c r="E29" s="1" t="s">
        <v>67</v>
      </c>
    </row>
    <row r="30" spans="5:6" x14ac:dyDescent="0.25">
      <c r="E30" t="s">
        <v>13</v>
      </c>
      <c r="F30" t="s">
        <v>12</v>
      </c>
    </row>
    <row r="31" spans="5:6" x14ac:dyDescent="0.25">
      <c r="E31" t="s">
        <v>11</v>
      </c>
      <c r="F31" t="s">
        <v>12</v>
      </c>
    </row>
    <row r="32" spans="5:6" ht="15.75" x14ac:dyDescent="0.25">
      <c r="E32" t="s">
        <v>70</v>
      </c>
      <c r="F32" s="2" t="s">
        <v>71</v>
      </c>
    </row>
    <row r="33" spans="5:9" x14ac:dyDescent="0.25">
      <c r="E33" t="s">
        <v>72</v>
      </c>
    </row>
    <row r="35" spans="5:9" x14ac:dyDescent="0.25">
      <c r="E35" t="s">
        <v>14</v>
      </c>
      <c r="F35" t="s">
        <v>15</v>
      </c>
    </row>
    <row r="39" spans="5:9" x14ac:dyDescent="0.25">
      <c r="E39" t="s">
        <v>16</v>
      </c>
      <c r="F39" t="s">
        <v>17</v>
      </c>
    </row>
    <row r="40" spans="5:9" x14ac:dyDescent="0.25">
      <c r="E40" t="s">
        <v>18</v>
      </c>
      <c r="F40" t="s">
        <v>19</v>
      </c>
    </row>
    <row r="41" spans="5:9" x14ac:dyDescent="0.25">
      <c r="E41" t="s">
        <v>20</v>
      </c>
      <c r="F41" t="s">
        <v>21</v>
      </c>
    </row>
    <row r="44" spans="5:9" x14ac:dyDescent="0.25">
      <c r="E44" s="1" t="s">
        <v>69</v>
      </c>
    </row>
    <row r="45" spans="5:9" x14ac:dyDescent="0.25">
      <c r="E45" t="s">
        <v>22</v>
      </c>
      <c r="F45" t="s">
        <v>23</v>
      </c>
      <c r="G45">
        <v>44</v>
      </c>
    </row>
    <row r="46" spans="5:9" x14ac:dyDescent="0.25">
      <c r="E46" t="s">
        <v>25</v>
      </c>
      <c r="F46" t="s">
        <v>24</v>
      </c>
      <c r="G46">
        <v>93.45</v>
      </c>
      <c r="I46" t="s">
        <v>26</v>
      </c>
    </row>
    <row r="47" spans="5:9" x14ac:dyDescent="0.25">
      <c r="E47" t="s">
        <v>27</v>
      </c>
      <c r="F47" t="s">
        <v>28</v>
      </c>
      <c r="G47">
        <v>117.23</v>
      </c>
    </row>
    <row r="53" spans="5:5" x14ac:dyDescent="0.25">
      <c r="E53" s="1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E9535-A333-4C3E-B9A9-C904633E2537}">
  <dimension ref="E6:M38"/>
  <sheetViews>
    <sheetView tabSelected="1" workbookViewId="0">
      <pane xSplit="5" topLeftCell="F1" activePane="topRight" state="frozen"/>
      <selection pane="topRight" activeCell="N33" sqref="N33"/>
    </sheetView>
  </sheetViews>
  <sheetFormatPr defaultRowHeight="15" x14ac:dyDescent="0.25"/>
  <cols>
    <col min="1" max="1" width="6.140625" customWidth="1"/>
    <col min="2" max="2" width="2.85546875" customWidth="1"/>
    <col min="3" max="3" width="2.42578125" customWidth="1"/>
    <col min="4" max="4" width="3.140625" customWidth="1"/>
    <col min="5" max="5" width="30.7109375" bestFit="1" customWidth="1"/>
  </cols>
  <sheetData>
    <row r="6" spans="5:13" x14ac:dyDescent="0.25">
      <c r="G6" t="s">
        <v>33</v>
      </c>
      <c r="H6" t="s">
        <v>34</v>
      </c>
      <c r="I6" t="s">
        <v>35</v>
      </c>
      <c r="J6" t="s">
        <v>36</v>
      </c>
      <c r="K6" t="s">
        <v>37</v>
      </c>
      <c r="L6" t="s">
        <v>38</v>
      </c>
      <c r="M6" t="s">
        <v>39</v>
      </c>
    </row>
    <row r="7" spans="5:13" x14ac:dyDescent="0.25">
      <c r="E7" s="1" t="s">
        <v>31</v>
      </c>
    </row>
    <row r="8" spans="5:13" x14ac:dyDescent="0.25">
      <c r="E8" t="s">
        <v>32</v>
      </c>
      <c r="G8">
        <v>3886.6550000000002</v>
      </c>
      <c r="H8">
        <v>8077.9920000000002</v>
      </c>
      <c r="I8">
        <v>5043.4290000000001</v>
      </c>
      <c r="J8">
        <v>22959.096000000001</v>
      </c>
      <c r="K8">
        <v>22517.271000000001</v>
      </c>
      <c r="L8">
        <v>23741.482</v>
      </c>
    </row>
    <row r="9" spans="5:13" x14ac:dyDescent="0.25">
      <c r="E9" t="s">
        <v>66</v>
      </c>
      <c r="G9">
        <f>11410.474-3430.289</f>
        <v>7980.1849999999995</v>
      </c>
      <c r="H9">
        <f>75791.174-4290.957</f>
        <v>71500.217000000004</v>
      </c>
      <c r="I9">
        <f>60189.793-2546.036</f>
        <v>57643.756999999998</v>
      </c>
      <c r="J9">
        <f>8873.858-1728.448</f>
        <v>7145.41</v>
      </c>
      <c r="K9">
        <f>10515.246-1168.655</f>
        <v>9346.5909999999985</v>
      </c>
      <c r="L9">
        <f>10215.223-1376.836</f>
        <v>8838.3870000000006</v>
      </c>
    </row>
    <row r="10" spans="5:13" x14ac:dyDescent="0.25">
      <c r="E10" t="s">
        <v>40</v>
      </c>
      <c r="G10">
        <v>3430.3890000000001</v>
      </c>
      <c r="H10">
        <v>4290.9570000000003</v>
      </c>
      <c r="I10">
        <v>2546.0360000000001</v>
      </c>
      <c r="J10">
        <v>1728.4480000000001</v>
      </c>
      <c r="K10">
        <v>1168.655</v>
      </c>
      <c r="L10">
        <v>1376.836</v>
      </c>
    </row>
    <row r="11" spans="5:13" x14ac:dyDescent="0.25">
      <c r="E11" t="s">
        <v>43</v>
      </c>
      <c r="G11">
        <v>3.0529999999999999</v>
      </c>
      <c r="H11">
        <v>6.173</v>
      </c>
      <c r="I11">
        <v>165.977</v>
      </c>
      <c r="J11">
        <v>2138.5010000000002</v>
      </c>
      <c r="K11">
        <v>989.13599999999997</v>
      </c>
      <c r="L11">
        <v>813.79300000000001</v>
      </c>
    </row>
    <row r="12" spans="5:13" x14ac:dyDescent="0.25">
      <c r="E12" t="s">
        <v>41</v>
      </c>
      <c r="G12">
        <f>+SUM(G8:G11)</f>
        <v>15300.281999999999</v>
      </c>
      <c r="H12">
        <f>+SUM(H8:H11)</f>
        <v>83875.338999999993</v>
      </c>
      <c r="I12">
        <f>+SUM(I8:I11)</f>
        <v>65399.199000000001</v>
      </c>
      <c r="J12">
        <f>+SUM(J8:J11)</f>
        <v>33971.455000000002</v>
      </c>
      <c r="K12">
        <f>+SUM(K8:K11)</f>
        <v>34021.652999999998</v>
      </c>
      <c r="L12">
        <f>+SUM(L8:L11)</f>
        <v>34770.498</v>
      </c>
    </row>
    <row r="13" spans="5:13" x14ac:dyDescent="0.25">
      <c r="E13" t="s">
        <v>42</v>
      </c>
      <c r="G13">
        <v>3589.732</v>
      </c>
      <c r="H13">
        <v>6832.701</v>
      </c>
      <c r="I13">
        <v>12472.47</v>
      </c>
      <c r="J13">
        <v>17985.845000000001</v>
      </c>
      <c r="K13">
        <v>18480.097000000002</v>
      </c>
      <c r="L13">
        <v>19129.326000000001</v>
      </c>
    </row>
    <row r="14" spans="5:13" x14ac:dyDescent="0.25">
      <c r="E14" t="s">
        <v>44</v>
      </c>
      <c r="G14">
        <v>0</v>
      </c>
      <c r="H14">
        <v>3929.614</v>
      </c>
      <c r="I14">
        <v>3458.779</v>
      </c>
      <c r="J14">
        <v>75.733999999999995</v>
      </c>
      <c r="K14">
        <v>55.232999999999997</v>
      </c>
      <c r="L14">
        <v>65.334000000000003</v>
      </c>
    </row>
    <row r="15" spans="5:13" x14ac:dyDescent="0.25">
      <c r="E15" t="s">
        <v>45</v>
      </c>
      <c r="G15">
        <v>285.31</v>
      </c>
      <c r="H15">
        <v>199.184</v>
      </c>
      <c r="I15">
        <v>23.094999999999999</v>
      </c>
      <c r="J15">
        <v>753.82</v>
      </c>
      <c r="K15">
        <v>44.576999999999998</v>
      </c>
      <c r="L15">
        <v>15.840999999999999</v>
      </c>
    </row>
    <row r="16" spans="5:13" x14ac:dyDescent="0.25">
      <c r="E16" t="s">
        <v>46</v>
      </c>
      <c r="G16">
        <v>11416.387000000001</v>
      </c>
      <c r="H16">
        <v>72005.539000000004</v>
      </c>
      <c r="I16">
        <v>49306.125</v>
      </c>
      <c r="J16">
        <v>14471.742</v>
      </c>
      <c r="K16">
        <v>14771.941000000001</v>
      </c>
      <c r="L16">
        <v>13543.94</v>
      </c>
    </row>
    <row r="17" spans="5:12" x14ac:dyDescent="0.25">
      <c r="E17" t="s">
        <v>65</v>
      </c>
      <c r="G17">
        <v>8.7530000000000001</v>
      </c>
      <c r="H17">
        <v>908.303</v>
      </c>
      <c r="I17">
        <v>138.73099999999999</v>
      </c>
      <c r="J17">
        <v>684.31399999999996</v>
      </c>
      <c r="K17">
        <v>669.80399999999997</v>
      </c>
      <c r="L17">
        <v>2016.056</v>
      </c>
    </row>
    <row r="18" spans="5:12" x14ac:dyDescent="0.25">
      <c r="E18" t="s">
        <v>41</v>
      </c>
      <c r="G18">
        <f>-SUM(G13:G17)+G12</f>
        <v>9.9999999998544808E-2</v>
      </c>
      <c r="H18">
        <f>-SUM(H13:H17)+H12</f>
        <v>-2.0000000076834112E-3</v>
      </c>
      <c r="I18">
        <f>-SUM(I13:I17)+I12</f>
        <v>-9.9999999656574801E-4</v>
      </c>
      <c r="J18">
        <f>-SUM(J13:J17)+J12</f>
        <v>0</v>
      </c>
      <c r="K18">
        <f>-SUM(K13:K17)+K12</f>
        <v>9.9999999656574801E-4</v>
      </c>
      <c r="L18">
        <f>-SUM(L13:L17)+L12</f>
        <v>1.0000000038417056E-3</v>
      </c>
    </row>
    <row r="21" spans="5:12" x14ac:dyDescent="0.25">
      <c r="E21" t="s">
        <v>47</v>
      </c>
      <c r="G21">
        <v>9687.81</v>
      </c>
      <c r="H21">
        <v>37405.468000000001</v>
      </c>
      <c r="I21">
        <v>100135</v>
      </c>
      <c r="J21">
        <v>109545.855</v>
      </c>
      <c r="K21">
        <v>32528.528999999999</v>
      </c>
      <c r="L21">
        <v>22685.986000000001</v>
      </c>
    </row>
    <row r="22" spans="5:12" x14ac:dyDescent="0.25">
      <c r="E22" t="s">
        <v>48</v>
      </c>
      <c r="G22">
        <v>82.9</v>
      </c>
      <c r="H22">
        <v>16149.467000000001</v>
      </c>
      <c r="I22">
        <v>-16232.367</v>
      </c>
      <c r="J22">
        <v>0</v>
      </c>
      <c r="K22">
        <v>0</v>
      </c>
      <c r="L22">
        <v>0</v>
      </c>
    </row>
    <row r="23" spans="5:12" x14ac:dyDescent="0.25">
      <c r="E23" t="s">
        <v>49</v>
      </c>
      <c r="G23">
        <v>183.93899999999999</v>
      </c>
      <c r="H23">
        <v>29.25</v>
      </c>
      <c r="I23">
        <v>772.09299999999996</v>
      </c>
      <c r="J23">
        <v>4355.3519999999999</v>
      </c>
      <c r="K23">
        <v>64.843000000000004</v>
      </c>
      <c r="L23">
        <v>927.24300000000005</v>
      </c>
    </row>
    <row r="24" spans="5:12" x14ac:dyDescent="0.25">
      <c r="E24" t="s">
        <v>50</v>
      </c>
      <c r="G24">
        <v>7994.7179999999998</v>
      </c>
      <c r="H24">
        <v>42479.737000000001</v>
      </c>
      <c r="I24">
        <v>70894.206999999995</v>
      </c>
      <c r="J24">
        <v>98940.695999999996</v>
      </c>
      <c r="K24">
        <v>26121.168000000001</v>
      </c>
      <c r="L24">
        <v>16638.322</v>
      </c>
    </row>
    <row r="25" spans="5:12" x14ac:dyDescent="0.25">
      <c r="E25" t="s">
        <v>51</v>
      </c>
      <c r="G25">
        <v>987.9</v>
      </c>
      <c r="H25">
        <v>1820.346</v>
      </c>
      <c r="I25">
        <v>2648.5430000000001</v>
      </c>
      <c r="J25">
        <v>3238.0329999999999</v>
      </c>
      <c r="K25">
        <v>3378.2779999999998</v>
      </c>
      <c r="L25">
        <v>3843.1320000000001</v>
      </c>
    </row>
    <row r="26" spans="5:12" x14ac:dyDescent="0.25">
      <c r="E26" t="s">
        <v>52</v>
      </c>
      <c r="G26">
        <v>213.49299999999999</v>
      </c>
      <c r="H26">
        <v>2080.4450000000002</v>
      </c>
      <c r="I26">
        <v>3214.9290000000001</v>
      </c>
      <c r="J26">
        <v>3118.8040000000001</v>
      </c>
      <c r="K26">
        <v>890.71699999999998</v>
      </c>
      <c r="L26">
        <v>1174.3440000000001</v>
      </c>
    </row>
    <row r="27" spans="5:12" x14ac:dyDescent="0.25">
      <c r="E27" t="s">
        <v>53</v>
      </c>
      <c r="G27">
        <v>30.835999999999999</v>
      </c>
      <c r="H27">
        <v>3922.5630000000001</v>
      </c>
      <c r="I27">
        <v>86.39</v>
      </c>
      <c r="J27">
        <v>97.875</v>
      </c>
      <c r="K27">
        <v>161.065</v>
      </c>
      <c r="L27">
        <v>108.839</v>
      </c>
    </row>
    <row r="28" spans="5:12" x14ac:dyDescent="0.25">
      <c r="E28" t="s">
        <v>54</v>
      </c>
      <c r="G28">
        <v>7.0000000000000001E-3</v>
      </c>
      <c r="H28">
        <v>0.14799999999999999</v>
      </c>
      <c r="I28">
        <v>235.98699999999999</v>
      </c>
      <c r="J28">
        <v>0</v>
      </c>
      <c r="K28">
        <v>0</v>
      </c>
      <c r="L28">
        <v>0</v>
      </c>
    </row>
    <row r="29" spans="5:12" x14ac:dyDescent="0.25">
      <c r="E29" t="s">
        <v>55</v>
      </c>
      <c r="G29">
        <v>19.966999999999999</v>
      </c>
      <c r="H29">
        <v>44.744</v>
      </c>
      <c r="I29">
        <v>161.946</v>
      </c>
      <c r="J29">
        <v>19.149000000000001</v>
      </c>
      <c r="K29">
        <v>25.763999999999999</v>
      </c>
      <c r="L29">
        <v>216.31399999999999</v>
      </c>
    </row>
    <row r="30" spans="5:12" x14ac:dyDescent="0.25">
      <c r="E30" t="s">
        <v>56</v>
      </c>
      <c r="G30">
        <v>10.83</v>
      </c>
      <c r="H30">
        <v>2.0110000000000001</v>
      </c>
      <c r="I30">
        <v>47.161000000000001</v>
      </c>
      <c r="J30">
        <v>1087.027</v>
      </c>
      <c r="K30">
        <v>1271.989</v>
      </c>
      <c r="L30">
        <v>1057.9369999999999</v>
      </c>
    </row>
    <row r="31" spans="5:12" x14ac:dyDescent="0.25">
      <c r="E31" t="s">
        <v>61</v>
      </c>
      <c r="G31">
        <v>0</v>
      </c>
      <c r="H31">
        <v>290.69499999999999</v>
      </c>
      <c r="I31">
        <v>60.5</v>
      </c>
      <c r="J31">
        <v>5.2380000000000004</v>
      </c>
      <c r="K31">
        <v>986.23900000000003</v>
      </c>
      <c r="L31">
        <v>42.127000000000002</v>
      </c>
    </row>
    <row r="32" spans="5:12" x14ac:dyDescent="0.25">
      <c r="E32" t="s">
        <v>62</v>
      </c>
      <c r="G32">
        <v>58.789000000000001</v>
      </c>
      <c r="H32">
        <v>99.998999999999995</v>
      </c>
      <c r="I32">
        <v>259.13299999999998</v>
      </c>
      <c r="J32">
        <v>1449.6479999999999</v>
      </c>
      <c r="K32">
        <v>1437.546</v>
      </c>
      <c r="L32">
        <v>1556.807</v>
      </c>
    </row>
    <row r="33" spans="5:12" x14ac:dyDescent="0.25">
      <c r="E33" t="s">
        <v>63</v>
      </c>
      <c r="G33">
        <v>7.7409999999999997</v>
      </c>
      <c r="H33">
        <v>7.6470000000000002</v>
      </c>
      <c r="I33">
        <v>24.748999999999999</v>
      </c>
      <c r="J33">
        <v>20.013000000000002</v>
      </c>
      <c r="K33">
        <v>18.236999999999998</v>
      </c>
      <c r="L33">
        <v>8.2569999999999997</v>
      </c>
    </row>
    <row r="34" spans="5:12" x14ac:dyDescent="0.25">
      <c r="E34" t="s">
        <v>60</v>
      </c>
      <c r="G34">
        <v>5.0999999999999997E-2</v>
      </c>
      <c r="H34">
        <v>6.3E-2</v>
      </c>
      <c r="I34">
        <v>15.29</v>
      </c>
      <c r="J34">
        <v>1.0880000000000001</v>
      </c>
      <c r="K34">
        <v>6.1609999999999996</v>
      </c>
      <c r="L34">
        <v>5.5780000000000003</v>
      </c>
    </row>
    <row r="35" spans="5:12" x14ac:dyDescent="0.25">
      <c r="E35" t="s">
        <v>58</v>
      </c>
      <c r="G35">
        <v>29.640999999999998</v>
      </c>
      <c r="H35">
        <v>21.923999999999999</v>
      </c>
      <c r="I35">
        <v>771.447</v>
      </c>
      <c r="J35">
        <v>719.93200000000002</v>
      </c>
      <c r="K35">
        <v>184.10400000000001</v>
      </c>
      <c r="L35">
        <v>446.83800000000002</v>
      </c>
    </row>
    <row r="36" spans="5:12" x14ac:dyDescent="0.25">
      <c r="E36" t="s">
        <v>59</v>
      </c>
      <c r="G36">
        <v>152.547</v>
      </c>
      <c r="H36">
        <v>912.93799999999999</v>
      </c>
      <c r="I36">
        <v>1444.6610000000001</v>
      </c>
      <c r="J36">
        <v>1559.8019999999999</v>
      </c>
      <c r="K36">
        <v>502.61200000000002</v>
      </c>
      <c r="L36">
        <v>647.19600000000003</v>
      </c>
    </row>
    <row r="37" spans="5:12" x14ac:dyDescent="0.25">
      <c r="E37" t="s">
        <v>64</v>
      </c>
      <c r="G37">
        <v>0</v>
      </c>
      <c r="H37">
        <v>-427.84699999999998</v>
      </c>
      <c r="I37">
        <v>86.905000000000001</v>
      </c>
      <c r="J37">
        <v>321.27300000000002</v>
      </c>
      <c r="K37">
        <v>-298.358</v>
      </c>
      <c r="L37">
        <v>11.369</v>
      </c>
    </row>
    <row r="38" spans="5:12" x14ac:dyDescent="0.25">
      <c r="E38" t="s">
        <v>57</v>
      </c>
      <c r="G38">
        <f>+G21+G22+G23-G24-G25-G26-G27+G28+G29+G30-G31-G32-G33+G34-G35-G36</f>
        <v>509.8389999999996</v>
      </c>
      <c r="H38">
        <f>+H21+H22+H23-H24-H25-H26-H27+H28+H29+H30-H31-H32-H33+H34-H35-H36-H37</f>
        <v>2422.7039999999979</v>
      </c>
      <c r="I38">
        <f>+I21+I22+I23-I24-I25-I26-I27+I28+I29+I30-I31-I32-I33+I34-I35-I36-I37</f>
        <v>5643.6460000000006</v>
      </c>
      <c r="J38">
        <f>+J21+J22+J23-J24-J25-J26-J27+J28+J29+J30-J31-J32-J33+J34-J35-J36-J37</f>
        <v>5537.1569999999992</v>
      </c>
      <c r="K38">
        <f>+K21+K22+K23-K24-K25-K26-K27+K28+K29+K30-K31-K32-K33+K34-K35-K36-K37</f>
        <v>515.67799999999795</v>
      </c>
      <c r="L38">
        <f>+L21+L22+L23-L24-L25-L26-L27+L28+L29+L30-L31-L32-L33+L34-L35-L36-L37</f>
        <v>415.82699999999886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Valand</dc:creator>
  <cp:lastModifiedBy>Michael Valand</cp:lastModifiedBy>
  <dcterms:created xsi:type="dcterms:W3CDTF">2025-04-18T14:11:43Z</dcterms:created>
  <dcterms:modified xsi:type="dcterms:W3CDTF">2025-04-20T15:43:15Z</dcterms:modified>
</cp:coreProperties>
</file>