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<sst xmlns="http://schemas.openxmlformats.org/spreadsheetml/2006/main" count="1498" uniqueCount="821">
  <si>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</si>
  <si>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</si>
  <si>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</si>
  <si>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</si>
  <si>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</si>
  <si>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</si>
  <si>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</si>
  <si>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</si>
  <si>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</si>
  <si>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</si>
  <si>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</si>
  <si>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</si>
  <si>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</si>
  <si>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</si>
  <si>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</si>
  <si>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</si>
  <si>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</si>
  <si>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</si>
  <si>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</si>
  <si>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</si>
  <si>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</si>
  <si>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</si>
  <si>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</si>
  <si>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</si>
  <si>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</si>
  <si>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</si>
  <si>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</si>
  <si>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</si>
  <si>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</si>
  <si>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</si>
  <si>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</si>
  <si>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</si>
  <si>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</si>
  <si>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</si>
  <si>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</si>
  <si>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</si>
  <si>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</si>
  <si>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</si>
  <si>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</si>
  <si>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</si>
  <si>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</si>
  <si>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</si>
  <si>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</si>
  <si>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</si>
  <si>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</si>
  <si>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</si>
  <si>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</si>
  <si>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</si>
  <si>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</si>
  <si>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</si>
  <si>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</si>
  <si>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</si>
  <si>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</si>
  <si>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</si>
  <si>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</si>
  <si>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</si>
  <si>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</si>
  <si>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</si>
  <si>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</si>
  <si>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</si>
  <si>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</si>
  <si>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</si>
  <si>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</si>
  <si>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</si>
  <si>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</si>
  <si>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</si>
  <si>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</si>
  <si>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</si>
  <si>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</si>
  <si>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</si>
  <si>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</si>
  <si>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</si>
  <si>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</si>
  <si>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</si>
  <si>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</si>
  <si>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</si>
  <si>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</si>
  <si>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</si>
  <si>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</si>
  <si>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</si>
  <si>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</si>
  <si>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</si>
  <si>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</si>
  <si>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</si>
  <si>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</si>
  <si>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</si>
  <si>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</si>
  <si>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</si>
  <si>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</si>
  <si>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</si>
  <si>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</si>
  <si>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</si>
  <si>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</si>
  <si>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</si>
  <si>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</si>
  <si>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</si>
  <si>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</si>
  <si>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</si>
  <si>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</si>
  <si>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</si>
  <si>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</si>
  <si>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Seaglider</t>
  </si>
  <si>
    <t xml:space="preserve">https://www.hydroid.com/seaglider#specifications-tab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</si>
  <si>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</si>
  <si>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</si>
  <si>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</si>
  <si>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</si>
  <si>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</si>
  <si>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iRobot</t>
  </si>
  <si>
    <t xml:space="preserve">Lithium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</si>
  <si>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</si>
  <si>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</si>
  <si>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</si>
  <si>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</si>
  <si>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</si>
  <si>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</si>
  <si>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</si>
  <si>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</si>
  <si>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</si>
  <si>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</si>
  <si>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</si>
  <si>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</si>
  <si>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Li-Polymer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</si>
  <si>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</si>
  <si>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</si>
  <si>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</si>
  <si>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</si>
  <si>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</si>
  <si>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</si>
  <si>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</si>
  <si>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</si>
  <si>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</si>
  <si>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</si>
  <si>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</si>
  <si>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</si>
  <si>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</si>
  <si>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</si>
  <si>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</si>
  <si>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</si>
  <si>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</si>
  <si>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</si>
  <si>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</si>
  <si>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</si>
  <si>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</si>
  <si>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</si>
  <si>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</si>
  <si>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</si>
  <si>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</si>
  <si>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</si>
  <si>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</si>
  <si>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</si>
  <si>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</si>
  <si>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</si>
  <si>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</si>
  <si>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</si>
  <si>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</si>
  <si>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</si>
  <si>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</si>
  <si>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</si>
  <si>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</si>
  <si>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</si>
  <si>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</si>
  <si>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 6000</t>
  </si>
  <si>
    <t xml:space="preserve">Autosub6000</t>
  </si>
  <si>
    <t xml:space="preserve">Li-Ion 
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</si>
  <si>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</si>
  <si>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</si>
  <si>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</si>
  <si>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</si>
  <si>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</si>
  <si>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</si>
  <si>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</si>
  <si>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</si>
  <si>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</si>
  <si>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</si>
  <si>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</si>
  <si>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</si>
  <si>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</si>
  <si>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</si>
  <si>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</si>
  <si>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</si>
  <si>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</si>
  <si>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</si>
  <si>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</si>
  <si>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</si>
  <si>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</si>
  <si>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</si>
  <si>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</si>
  <si>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</si>
  <si>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</si>
  <si>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</si>
  <si>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</si>
  <si>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</si>
  <si>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</si>
  <si>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</si>
  <si>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</si>
  <si>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</si>
  <si>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</si>
  <si>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</si>
  <si>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</si>
  <si>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</si>
  <si>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</si>
  <si>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</si>
  <si>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</si>
  <si>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Teledyne Marine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</si>
  <si>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</si>
  <si>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</si>
  <si>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</si>
  <si>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</si>
  <si>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Slocum G3 Glider</t>
  </si>
  <si>
    <t xml:space="preserve">http://www.teledynemarine.com/slocum-glider/</t>
  </si>
  <si>
    <t xml:space="preserve">Slocum Electric – 1km</t>
  </si>
  <si>
    <t xml:space="preserve">Alkaline C cell Or Li</t>
  </si>
  <si>
    <t xml:space="preserve">Slocum Electric – Coastal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</si>
  <si>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</si>
  <si>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</si>
  <si>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</si>
  <si>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</si>
  <si>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</si>
  <si>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</si>
  <si>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</si>
  <si>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</si>
  <si>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</si>
  <si>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</si>
  <si>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</si>
  <si>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</si>
  <si>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</si>
  <si>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</si>
  <si>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</si>
  <si>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</si>
  <si>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</si>
  <si>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</si>
  <si>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</si>
  <si>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</si>
  <si>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</si>
  <si>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</si>
  <si>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</si>
  <si>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</si>
  <si>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</si>
  <si>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</si>
  <si>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</si>
  <si>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</si>
  <si>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</si>
  <si>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</si>
  <si>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</si>
  <si>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</si>
  <si>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</si>
  <si>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</si>
  <si>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</si>
  <si>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</si>
  <si>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</si>
  <si>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seaBED</t>
  </si>
  <si>
    <t xml:space="preserve">https://web.whoi.edu/singh/auvasf/seabed/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</si>
  <si>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</si>
  <si>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</si>
  <si>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</si>
  <si>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</si>
  <si>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</si>
  <si>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</si>
  <si>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</si>
  <si>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</si>
  <si>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</si>
  <si>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</si>
  <si>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</si>
  <si>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</si>
  <si>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</si>
  <si>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</si>
  <si>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</si>
  <si>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</si>
  <si>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</si>
  <si>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</si>
  <si>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</si>
  <si>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</si>
  <si>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</si>
  <si>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</si>
  <si>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</si>
  <si>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</si>
  <si>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</si>
  <si>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</si>
  <si>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</si>
  <si>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</si>
  <si>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</si>
  <si>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</si>
  <si>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</si>
  <si>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</si>
  <si>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</si>
  <si>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</si>
  <si>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</si>
  <si>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</si>
  <si>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</si>
  <si>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</si>
  <si>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</si>
  <si>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</si>
  <si>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</si>
  <si>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</si>
  <si>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</si>
  <si>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</si>
  <si>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</si>
  <si>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</si>
  <si>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</si>
  <si>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</si>
  <si>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</si>
  <si>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</si>
  <si>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</si>
  <si>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</si>
  <si>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</si>
  <si>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</si>
  <si>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</si>
  <si>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</si>
  <si>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</si>
  <si>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</si>
  <si>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</si>
  <si>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</si>
  <si>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</si>
  <si>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</si>
  <si>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</si>
  <si>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</si>
  <si>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</si>
  <si>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</si>
  <si>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</si>
  <si>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</si>
  <si>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</si>
  <si>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</si>
  <si>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</si>
  <si>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</si>
  <si>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</si>
  <si>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</si>
  <si>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</si>
  <si>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</si>
  <si>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</si>
  <si>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</si>
  <si>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</si>
  <si>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</si>
  <si>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</si>
  <si>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</si>
  <si>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</si>
  <si>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</si>
  <si>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</si>
  <si>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</si>
  <si>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</si>
  <si>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</si>
  <si>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</si>
  <si>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</si>
  <si>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</si>
  <si>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</si>
  <si>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</si>
  <si>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</si>
  <si>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</si>
  <si>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</si>
  <si>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</si>
  <si>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</si>
  <si>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</si>
  <si>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</si>
  <si>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</si>
  <si>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</si>
  <si>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</si>
  <si>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</si>
  <si>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</si>
  <si>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</si>
  <si>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</si>
  <si>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</si>
  <si>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</si>
  <si>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</si>
  <si>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</si>
  <si>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</si>
  <si>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</si>
  <si>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</si>
  <si>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</si>
  <si>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</si>
  <si>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</si>
  <si>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</si>
  <si>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</si>
  <si>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</si>
  <si>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</si>
  <si>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</si>
  <si>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</si>
  <si>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</si>
  <si>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</si>
  <si>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</si>
  <si>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</si>
  <si>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</si>
  <si>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</si>
  <si>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</si>
  <si>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</si>
  <si>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</si>
  <si>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</si>
  <si>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</si>
  <si>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</si>
  <si>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</si>
  <si>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</si>
  <si>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</si>
  <si>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</si>
  <si>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</si>
  <si>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</si>
  <si>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</si>
  <si>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</si>
  <si>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</si>
  <si>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</si>
  <si>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</si>
  <si>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</si>
  <si>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</si>
  <si>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</si>
  <si>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</si>
  <si>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</si>
  <si>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</si>
  <si>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</si>
  <si>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</si>
  <si>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</si>
  <si>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</si>
  <si>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</si>
  <si>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</si>
  <si>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</si>
  <si>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</si>
  <si>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</si>
  <si>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</si>
  <si>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</si>
  <si>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</si>
  <si>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</si>
  <si>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</si>
  <si>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</si>
  <si>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</si>
  <si>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</si>
  <si>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</si>
  <si>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</si>
  <si>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</si>
  <si>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</si>
  <si>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</si>
  <si>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</si>
  <si>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</si>
  <si>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</si>
  <si>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</si>
  <si>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</si>
  <si>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</si>
  <si>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</si>
  <si>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</si>
  <si>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</si>
  <si>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</si>
  <si>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</si>
  <si>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</si>
  <si>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</si>
  <si>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</si>
  <si>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</si>
  <si>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</si>
  <si>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</si>
  <si>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</si>
  <si>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</si>
  <si>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</si>
  <si>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</si>
  <si>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</si>
  <si>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</si>
  <si>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</si>
  <si>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</si>
  <si>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</si>
  <si>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</si>
  <si>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</si>
  <si>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</si>
  <si>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</si>
  <si>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</si>
  <si>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</si>
  <si>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</si>
  <si>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</si>
  <si>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</si>
  <si>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</si>
  <si>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</si>
  <si>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</si>
  <si>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</si>
  <si>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</si>
  <si>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</si>
  <si>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Univesrity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</si>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</sst>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B101" headerRowCount="1" totalsRowCount="0" totalsRowShown="0">
  <tableColumns count="28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18"/>
    <tableColumn id="21" name="Column19"/>
    <tableColumn id="22" name="Column20"/>
    <tableColumn id="23" name="Column21"/>
    <tableColumn id="24" name="Column22"/>
    <tableColumn id="25" name="Column23"/>
    <tableColumn id="26" name="Column24"/>
    <tableColumn id="27" name="Column25"/>
    <tableColumn id="28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W34" headerRowCount="1" totalsRowCount="0" totalsRowShown="0">
  <tableColumns count="23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Yaw Speed [m/s]"/>
    <tableColumn id="20" name="Yaw Radius [m]"/>
    <tableColumn id="21" name="Max Depth [m]"/>
    <tableColumn id="22" name="Endurance [hr]"/>
    <tableColumn id="23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J76" activeCellId="0" sqref="J76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="1" customFormat="tru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3.45</v>
      </c>
      <c r="E2" s="1" t="n">
        <v>0.98</v>
      </c>
      <c r="F2" s="1" t="n">
        <v>0.48</v>
      </c>
      <c r="G2" s="1" t="n">
        <v>1100</v>
      </c>
      <c r="H2" s="1" t="n">
        <v>4.12</v>
      </c>
      <c r="I2" s="1" t="n">
        <v>2.06</v>
      </c>
      <c r="J2" s="2" t="n">
        <v>0.66</v>
      </c>
      <c r="K2" s="1" t="n">
        <f aca="false">J2*G2</f>
        <v>726</v>
      </c>
      <c r="L2" s="1" t="n">
        <f aca="false">K2*D2</f>
        <v>2504.7</v>
      </c>
      <c r="M2" s="1" t="n">
        <v>600</v>
      </c>
      <c r="N2" s="1" t="n">
        <v>24</v>
      </c>
      <c r="O2" s="1" t="n">
        <v>36</v>
      </c>
      <c r="R2" s="3"/>
    </row>
    <row r="3" customFormat="false" ht="13.8" hidden="false" customHeight="true" outlineLevel="0" collapsed="false">
      <c r="A3" s="1" t="s">
        <v>22</v>
      </c>
      <c r="B3" s="1" t="s">
        <v>23</v>
      </c>
      <c r="C3" s="1" t="s">
        <v>21</v>
      </c>
      <c r="D3" s="1" t="n">
        <v>3.25</v>
      </c>
      <c r="E3" s="1" t="n">
        <v>0.58</v>
      </c>
      <c r="F3" s="1" t="n">
        <v>0.67</v>
      </c>
      <c r="G3" s="1" t="n">
        <v>220</v>
      </c>
      <c r="H3" s="1" t="n">
        <v>6</v>
      </c>
      <c r="I3" s="1" t="n">
        <f aca="false">ROUND(H3*0.514,2)</f>
        <v>3.08</v>
      </c>
      <c r="M3" s="1" t="n">
        <v>600</v>
      </c>
      <c r="N3" s="3" t="n">
        <v>20</v>
      </c>
      <c r="S3" s="1" t="s">
        <v>24</v>
      </c>
    </row>
    <row r="4" customFormat="false" ht="13.8" hidden="false" customHeight="true" outlineLevel="0" collapsed="false">
      <c r="A4" s="1" t="s">
        <v>22</v>
      </c>
      <c r="B4" s="1" t="s">
        <v>25</v>
      </c>
      <c r="C4" s="1" t="s">
        <v>21</v>
      </c>
      <c r="D4" s="1" t="n">
        <v>1.31</v>
      </c>
      <c r="E4" s="1" t="n">
        <v>0.39</v>
      </c>
      <c r="F4" s="1" t="n">
        <v>0.39</v>
      </c>
      <c r="G4" s="1" t="n">
        <v>43</v>
      </c>
      <c r="H4" s="1" t="n">
        <v>6</v>
      </c>
      <c r="I4" s="1" t="n">
        <f aca="false">ROUND(H4*0.514,2)</f>
        <v>3.08</v>
      </c>
      <c r="M4" s="1" t="n">
        <v>300</v>
      </c>
      <c r="N4" s="3" t="n">
        <f aca="false">ROUND(1200/(I4*3600),2)</f>
        <v>0.11</v>
      </c>
      <c r="S4" s="1" t="s">
        <v>26</v>
      </c>
    </row>
    <row r="5" customFormat="false" ht="13.8" hidden="false" customHeight="true" outlineLevel="0" collapsed="false">
      <c r="A5" s="1" t="s">
        <v>27</v>
      </c>
      <c r="B5" s="1" t="s">
        <v>28</v>
      </c>
      <c r="C5" s="1" t="s">
        <v>21</v>
      </c>
      <c r="D5" s="1" t="n">
        <v>0.455</v>
      </c>
      <c r="E5" s="1" t="n">
        <v>0.1</v>
      </c>
      <c r="F5" s="1" t="n">
        <v>0.14</v>
      </c>
      <c r="H5" s="1" t="n">
        <v>1</v>
      </c>
      <c r="I5" s="1" t="n">
        <f aca="false">ROUND(H5/D5, 2)</f>
        <v>2.2</v>
      </c>
      <c r="N5" s="3" t="n">
        <v>2</v>
      </c>
      <c r="S5" s="1" t="s">
        <v>29</v>
      </c>
    </row>
    <row r="6" customFormat="false" ht="13.8" hidden="false" customHeight="true" outlineLevel="0" collapsed="false">
      <c r="A6" s="1" t="s">
        <v>30</v>
      </c>
      <c r="B6" s="1" t="s">
        <v>31</v>
      </c>
      <c r="C6" s="1" t="s">
        <v>21</v>
      </c>
      <c r="D6" s="1" t="n">
        <v>0.647</v>
      </c>
      <c r="E6" s="1" t="n">
        <v>0.191</v>
      </c>
      <c r="F6" s="1" t="n">
        <v>0.191</v>
      </c>
      <c r="G6" s="1" t="n">
        <v>29.5</v>
      </c>
      <c r="H6" s="1" t="n">
        <v>7</v>
      </c>
      <c r="I6" s="1" t="n">
        <f aca="false">ROUND(H6*0.514,2)</f>
        <v>3.6</v>
      </c>
      <c r="M6" s="1" t="n">
        <v>300</v>
      </c>
      <c r="S6" s="1" t="s">
        <v>32</v>
      </c>
    </row>
    <row r="7" customFormat="false" ht="13.8" hidden="false" customHeight="true" outlineLevel="0" collapsed="false">
      <c r="A7" s="1" t="s">
        <v>30</v>
      </c>
      <c r="B7" s="1" t="s">
        <v>33</v>
      </c>
      <c r="C7" s="1" t="s">
        <v>21</v>
      </c>
      <c r="D7" s="1" t="n">
        <v>0.8</v>
      </c>
      <c r="E7" s="1" t="n">
        <v>23.8</v>
      </c>
      <c r="F7" s="1" t="n">
        <v>23.8</v>
      </c>
      <c r="G7" s="1" t="n">
        <v>54.5</v>
      </c>
      <c r="H7" s="1" t="n">
        <v>6</v>
      </c>
      <c r="I7" s="1" t="n">
        <f aca="false">ROUND(H7*0.514,2)</f>
        <v>3.08</v>
      </c>
      <c r="M7" s="1" t="n">
        <v>300</v>
      </c>
      <c r="S7" s="1" t="s">
        <v>32</v>
      </c>
    </row>
    <row r="8" customFormat="false" ht="13.8" hidden="false" customHeight="true" outlineLevel="0" collapsed="false">
      <c r="A8" s="1" t="s">
        <v>30</v>
      </c>
      <c r="B8" s="1" t="s">
        <v>34</v>
      </c>
      <c r="C8" s="1" t="s">
        <v>21</v>
      </c>
      <c r="D8" s="1" t="n">
        <v>0.559</v>
      </c>
      <c r="E8" s="1" t="n">
        <v>0.124</v>
      </c>
      <c r="F8" s="1" t="n">
        <v>0.124</v>
      </c>
      <c r="G8" s="1" t="n">
        <v>11.3</v>
      </c>
      <c r="H8" s="1" t="n">
        <v>10</v>
      </c>
      <c r="I8" s="1" t="n">
        <f aca="false">ROUND(H8*0.514,2)</f>
        <v>5.14</v>
      </c>
      <c r="M8" s="1" t="n">
        <v>300</v>
      </c>
      <c r="N8" s="3" t="n">
        <v>30</v>
      </c>
      <c r="S8" s="1" t="s">
        <v>32</v>
      </c>
    </row>
    <row r="9" s="1" customFormat="true" ht="13.8" hidden="false" customHeight="true" outlineLevel="0" collapsed="false">
      <c r="A9" s="1" t="s">
        <v>35</v>
      </c>
      <c r="B9" s="1" t="s">
        <v>36</v>
      </c>
      <c r="C9" s="1" t="s">
        <v>21</v>
      </c>
      <c r="D9" s="1" t="n">
        <v>4.93</v>
      </c>
      <c r="E9" s="1" t="n">
        <v>0.53</v>
      </c>
      <c r="F9" s="1" t="n">
        <v>0.53</v>
      </c>
      <c r="G9" s="1" t="n">
        <v>750</v>
      </c>
      <c r="H9" s="1" t="n">
        <v>2.3</v>
      </c>
      <c r="I9" s="1" t="n">
        <v>1.54</v>
      </c>
      <c r="J9" s="2" t="n">
        <v>0.47</v>
      </c>
      <c r="K9" s="1" t="n">
        <f aca="false">J9*G9</f>
        <v>352.5</v>
      </c>
      <c r="L9" s="1" t="n">
        <f aca="false">K9*D9</f>
        <v>1737.825</v>
      </c>
      <c r="M9" s="1" t="n">
        <v>4500</v>
      </c>
      <c r="N9" s="1" t="n">
        <v>25</v>
      </c>
      <c r="O9" s="1" t="n">
        <v>13.5</v>
      </c>
      <c r="R9" s="3"/>
    </row>
    <row r="10" customFormat="false" ht="13.8" hidden="false" customHeight="true" outlineLevel="0" collapsed="false">
      <c r="A10" s="1" t="s">
        <v>35</v>
      </c>
      <c r="B10" s="1" t="s">
        <v>37</v>
      </c>
      <c r="C10" s="1" t="s">
        <v>21</v>
      </c>
      <c r="D10" s="1" t="n">
        <v>1.83</v>
      </c>
      <c r="E10" s="1" t="n">
        <v>0.53</v>
      </c>
      <c r="F10" s="1" t="n">
        <v>0.53</v>
      </c>
      <c r="G10" s="1" t="n">
        <v>362.87</v>
      </c>
      <c r="H10" s="1" t="n">
        <v>2.06</v>
      </c>
      <c r="I10" s="1" t="n">
        <v>1.54</v>
      </c>
      <c r="J10" s="2" t="n">
        <v>0.45</v>
      </c>
      <c r="K10" s="1" t="n">
        <f aca="false">J10*G10</f>
        <v>163.2915</v>
      </c>
      <c r="L10" s="1" t="n">
        <f aca="false">K10*D10</f>
        <v>298.823445</v>
      </c>
      <c r="M10" s="1" t="n">
        <v>6000</v>
      </c>
      <c r="N10" s="1" t="n">
        <v>18</v>
      </c>
      <c r="O10" s="1" t="n">
        <v>4.5</v>
      </c>
      <c r="P10" s="1" t="s">
        <v>38</v>
      </c>
      <c r="Q10" s="1"/>
    </row>
    <row r="11" customFormat="false" ht="13.8" hidden="false" customHeight="true" outlineLevel="0" collapsed="false">
      <c r="A11" s="1" t="s">
        <v>39</v>
      </c>
      <c r="B11" s="1" t="s">
        <v>40</v>
      </c>
      <c r="C11" s="1" t="s">
        <v>21</v>
      </c>
      <c r="D11" s="1" t="n">
        <v>15.5</v>
      </c>
      <c r="E11" s="1" t="n">
        <v>2.6</v>
      </c>
      <c r="F11" s="1" t="n">
        <v>2.6</v>
      </c>
      <c r="G11" s="1" t="n">
        <v>45360</v>
      </c>
      <c r="H11" s="1" t="n">
        <v>8</v>
      </c>
      <c r="I11" s="1" t="n">
        <f aca="false">ROUND(H11*0.514,2)</f>
        <v>4.11</v>
      </c>
      <c r="M11" s="1" t="n">
        <v>3000</v>
      </c>
      <c r="N11" s="3" t="n">
        <f aca="false">ROUND(277800.1/(I11*3600),2)</f>
        <v>18.78</v>
      </c>
      <c r="S11" s="1" t="s">
        <v>41</v>
      </c>
    </row>
    <row r="12" customFormat="false" ht="13.8" hidden="false" customHeight="true" outlineLevel="0" collapsed="false">
      <c r="A12" s="1" t="s">
        <v>42</v>
      </c>
      <c r="B12" s="1" t="s">
        <v>43</v>
      </c>
      <c r="C12" s="1" t="s">
        <v>44</v>
      </c>
      <c r="D12" s="1" t="n">
        <v>3.05</v>
      </c>
      <c r="E12" s="1" t="n">
        <v>0.81</v>
      </c>
      <c r="F12" s="1" t="n">
        <v>8</v>
      </c>
      <c r="G12" s="1" t="n">
        <v>500</v>
      </c>
      <c r="H12" s="1" t="n">
        <v>1.3</v>
      </c>
      <c r="I12" s="1" t="n">
        <f aca="false">ROUND(H12*0.514,2)</f>
        <v>0.67</v>
      </c>
      <c r="M12" s="1" t="n">
        <v>15</v>
      </c>
      <c r="N12" s="3" t="n">
        <v>8766</v>
      </c>
      <c r="S12" s="1" t="s">
        <v>45</v>
      </c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4.8</v>
      </c>
      <c r="E13" s="1" t="n">
        <v>0.5</v>
      </c>
      <c r="F13" s="1" t="n">
        <v>0.5</v>
      </c>
      <c r="G13" s="1" t="n">
        <v>490</v>
      </c>
      <c r="H13" s="1" t="n">
        <v>4</v>
      </c>
      <c r="I13" s="1" t="n">
        <f aca="false">ROUND(H13*0.514,2)</f>
        <v>2.06</v>
      </c>
      <c r="M13" s="1" t="n">
        <v>150</v>
      </c>
      <c r="S13" s="1" t="s">
        <v>48</v>
      </c>
    </row>
    <row r="14" customFormat="false" ht="13.8" hidden="false" customHeight="true" outlineLevel="0" collapsed="false">
      <c r="A14" s="1" t="s">
        <v>49</v>
      </c>
      <c r="B14" s="1" t="s">
        <v>50</v>
      </c>
      <c r="C14" s="1" t="s">
        <v>21</v>
      </c>
      <c r="D14" s="1" t="n">
        <v>1.2</v>
      </c>
      <c r="E14" s="1" t="n">
        <v>0.15</v>
      </c>
      <c r="F14" s="1" t="n">
        <v>0.15</v>
      </c>
      <c r="G14" s="1" t="n">
        <v>26</v>
      </c>
      <c r="H14" s="1" t="n">
        <v>2.91</v>
      </c>
      <c r="I14" s="1" t="n">
        <f aca="false">ROUND(H14*0.514,2)</f>
        <v>1.5</v>
      </c>
      <c r="M14" s="1" t="n">
        <v>100</v>
      </c>
      <c r="N14" s="3" t="n">
        <v>4</v>
      </c>
      <c r="S14" s="1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</v>
      </c>
      <c r="E15" s="1" t="n">
        <v>2.2</v>
      </c>
      <c r="F15" s="1" t="n">
        <v>1.6</v>
      </c>
      <c r="G15" s="1" t="n">
        <v>3500</v>
      </c>
      <c r="H15" s="1" t="n">
        <v>2.57</v>
      </c>
      <c r="I15" s="1" t="n">
        <v>1.54</v>
      </c>
      <c r="J15" s="2" t="n">
        <v>1.17</v>
      </c>
      <c r="K15" s="1" t="n">
        <f aca="false">J15*G15</f>
        <v>4095</v>
      </c>
      <c r="L15" s="1" t="n">
        <f aca="false">K15*D15</f>
        <v>16380</v>
      </c>
      <c r="N15" s="1" t="n">
        <v>7</v>
      </c>
      <c r="O15" s="1" t="n">
        <v>44</v>
      </c>
      <c r="P15" s="1" t="s">
        <v>54</v>
      </c>
      <c r="Q15" s="1"/>
      <c r="S15" s="1" t="s">
        <v>55</v>
      </c>
    </row>
    <row r="16" customFormat="false" ht="13.8" hidden="false" customHeight="true" outlineLevel="0" collapsed="false">
      <c r="A16" s="1" t="s">
        <v>56</v>
      </c>
      <c r="B16" s="1" t="s">
        <v>57</v>
      </c>
      <c r="C16" s="1" t="s">
        <v>21</v>
      </c>
      <c r="D16" s="1" t="n">
        <v>1.83</v>
      </c>
      <c r="E16" s="1" t="n">
        <v>0.26</v>
      </c>
      <c r="F16" s="1" t="n">
        <v>0.26</v>
      </c>
      <c r="G16" s="1" t="n">
        <v>55</v>
      </c>
      <c r="H16" s="1" t="n">
        <v>6</v>
      </c>
      <c r="I16" s="1" t="n">
        <f aca="false">ROUND(H16*0.514,2)</f>
        <v>3.08</v>
      </c>
      <c r="M16" s="1" t="n">
        <v>300</v>
      </c>
      <c r="N16" s="3" t="n">
        <v>10</v>
      </c>
      <c r="S16" s="1" t="s">
        <v>58</v>
      </c>
    </row>
    <row r="17" customFormat="false" ht="13.8" hidden="false" customHeight="true" outlineLevel="0" collapsed="false">
      <c r="A17" s="1" t="s">
        <v>59</v>
      </c>
      <c r="B17" s="1" t="s">
        <v>60</v>
      </c>
      <c r="C17" s="1" t="s">
        <v>21</v>
      </c>
      <c r="D17" s="1" t="n">
        <v>5</v>
      </c>
      <c r="E17" s="1" t="n">
        <v>1.68</v>
      </c>
      <c r="F17" s="1" t="n">
        <v>1.14</v>
      </c>
      <c r="G17" s="1" t="n">
        <v>2300</v>
      </c>
      <c r="H17" s="1" t="n">
        <v>2.06</v>
      </c>
      <c r="I17" s="1" t="n">
        <v>1.03</v>
      </c>
      <c r="J17" s="2" t="n">
        <v>0.46</v>
      </c>
      <c r="K17" s="1" t="n">
        <f aca="false">J17*G17</f>
        <v>1058</v>
      </c>
      <c r="L17" s="1" t="n">
        <f aca="false">K17*D17</f>
        <v>5290</v>
      </c>
      <c r="M17" s="1" t="n">
        <v>3000</v>
      </c>
      <c r="N17" s="1" t="n">
        <v>20</v>
      </c>
      <c r="O17" s="1" t="n">
        <v>22</v>
      </c>
      <c r="P17" s="1" t="s">
        <v>38</v>
      </c>
      <c r="Q17" s="1"/>
      <c r="S17" s="6" t="s">
        <v>61</v>
      </c>
    </row>
    <row r="18" customFormat="false" ht="13.8" hidden="false" customHeight="true" outlineLevel="0" collapsed="false">
      <c r="A18" s="1" t="s">
        <v>59</v>
      </c>
      <c r="B18" s="1" t="s">
        <v>62</v>
      </c>
      <c r="C18" s="1" t="s">
        <v>21</v>
      </c>
      <c r="D18" s="1" t="n">
        <v>5</v>
      </c>
      <c r="E18" s="1" t="n">
        <v>0.7</v>
      </c>
      <c r="G18" s="1" t="n">
        <v>950</v>
      </c>
      <c r="H18" s="1" t="n">
        <v>4.11</v>
      </c>
      <c r="I18" s="1" t="n">
        <v>2.05</v>
      </c>
      <c r="J18" s="2" t="n">
        <v>1.13</v>
      </c>
      <c r="K18" s="1" t="n">
        <f aca="false">J18*G18</f>
        <v>1073.5</v>
      </c>
      <c r="L18" s="1" t="n">
        <f aca="false">K18*D18</f>
        <v>5367.5</v>
      </c>
      <c r="M18" s="1" t="n">
        <v>300</v>
      </c>
      <c r="N18" s="1" t="n">
        <v>10</v>
      </c>
      <c r="O18" s="1" t="n">
        <v>22</v>
      </c>
      <c r="P18" s="1" t="s">
        <v>38</v>
      </c>
      <c r="Q18" s="1"/>
      <c r="S18" s="6" t="s">
        <v>61</v>
      </c>
    </row>
    <row r="19" customFormat="false" ht="13.8" hidden="false" customHeight="true" outlineLevel="0" collapsed="false">
      <c r="A19" s="1" t="s">
        <v>63</v>
      </c>
      <c r="B19" s="1" t="s">
        <v>64</v>
      </c>
      <c r="C19" s="1" t="s">
        <v>21</v>
      </c>
      <c r="D19" s="1" t="n">
        <v>1.32</v>
      </c>
      <c r="E19" s="1" t="n">
        <v>0.92</v>
      </c>
      <c r="F19" s="1" t="n">
        <v>0.45</v>
      </c>
      <c r="G19" s="1" t="n">
        <v>30</v>
      </c>
      <c r="H19" s="1" t="n">
        <v>6.48</v>
      </c>
      <c r="I19" s="1" t="n">
        <f aca="false">ROUND(H19*0.514,2)</f>
        <v>3.33</v>
      </c>
      <c r="N19" s="3" t="n">
        <v>10</v>
      </c>
      <c r="S19" s="1" t="s">
        <v>65</v>
      </c>
    </row>
    <row r="20" customFormat="false" ht="13.8" hidden="false" customHeight="true" outlineLevel="0" collapsed="false">
      <c r="A20" s="1" t="s">
        <v>66</v>
      </c>
      <c r="B20" s="1" t="s">
        <v>67</v>
      </c>
      <c r="C20" s="1" t="s">
        <v>21</v>
      </c>
      <c r="D20" s="1" t="n">
        <v>1.829</v>
      </c>
      <c r="E20" s="1" t="n">
        <v>1.062</v>
      </c>
      <c r="F20" s="1" t="n">
        <v>0.324</v>
      </c>
      <c r="G20" s="1" t="n">
        <v>109</v>
      </c>
      <c r="H20" s="1" t="n">
        <v>2</v>
      </c>
      <c r="I20" s="1" t="n">
        <f aca="false">ROUND(H20*0.514,2)</f>
        <v>1.03</v>
      </c>
      <c r="M20" s="1" t="n">
        <v>200</v>
      </c>
      <c r="N20" s="3" t="n">
        <f aca="false">30*24</f>
        <v>720</v>
      </c>
      <c r="S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21</v>
      </c>
      <c r="D21" s="1" t="n">
        <v>4.83</v>
      </c>
      <c r="E21" s="1" t="n">
        <v>0.32</v>
      </c>
      <c r="F21" s="1" t="n">
        <v>0.32</v>
      </c>
      <c r="G21" s="1" t="n">
        <v>250</v>
      </c>
      <c r="H21" s="1" t="n">
        <v>6</v>
      </c>
      <c r="I21" s="1" t="n">
        <f aca="false">ROUND(H21*0.514,2)</f>
        <v>3.08</v>
      </c>
      <c r="M21" s="1" t="n">
        <v>200</v>
      </c>
      <c r="N21" s="3" t="n">
        <v>36</v>
      </c>
      <c r="S21" s="1" t="s">
        <v>71</v>
      </c>
    </row>
    <row r="22" customFormat="false" ht="13.8" hidden="false" customHeight="true" outlineLevel="0" collapsed="false">
      <c r="A22" s="1" t="s">
        <v>69</v>
      </c>
      <c r="B22" s="1" t="s">
        <v>72</v>
      </c>
      <c r="C22" s="1" t="s">
        <v>21</v>
      </c>
      <c r="D22" s="1" t="n">
        <v>3.3</v>
      </c>
      <c r="E22" s="1" t="n">
        <v>0.53</v>
      </c>
      <c r="F22" s="1" t="n">
        <v>0.53</v>
      </c>
      <c r="G22" s="1" t="n">
        <v>357</v>
      </c>
      <c r="H22" s="1" t="n">
        <v>4</v>
      </c>
      <c r="I22" s="1" t="n">
        <f aca="false">ROUND(H22*0.514,2)</f>
        <v>2.06</v>
      </c>
      <c r="M22" s="1" t="n">
        <v>200</v>
      </c>
      <c r="N22" s="3" t="n">
        <v>18</v>
      </c>
      <c r="S22" s="1" t="s">
        <v>73</v>
      </c>
    </row>
    <row r="23" customFormat="false" ht="13.8" hidden="false" customHeight="true" outlineLevel="0" collapsed="false">
      <c r="A23" s="1" t="s">
        <v>69</v>
      </c>
      <c r="B23" s="1" t="s">
        <v>74</v>
      </c>
      <c r="C23" s="1" t="s">
        <v>21</v>
      </c>
      <c r="D23" s="1" t="n">
        <v>0.248</v>
      </c>
      <c r="E23" s="1" t="n">
        <v>0.238</v>
      </c>
      <c r="F23" s="1" t="n">
        <v>0.264</v>
      </c>
      <c r="G23" s="1" t="n">
        <v>70</v>
      </c>
      <c r="H23" s="1" t="n">
        <v>6</v>
      </c>
      <c r="I23" s="1" t="n">
        <f aca="false">ROUND(H23*0.514,2)</f>
        <v>3.08</v>
      </c>
      <c r="M23" s="1" t="n">
        <v>200</v>
      </c>
      <c r="N23" s="3" t="n">
        <v>8</v>
      </c>
      <c r="S23" s="1" t="s">
        <v>75</v>
      </c>
    </row>
    <row r="24" customFormat="false" ht="13.8" hidden="false" customHeight="true" outlineLevel="0" collapsed="false">
      <c r="A24" s="1" t="s">
        <v>69</v>
      </c>
      <c r="B24" s="1" t="s">
        <v>76</v>
      </c>
      <c r="C24" s="1" t="s">
        <v>21</v>
      </c>
      <c r="D24" s="1" t="n">
        <v>1.33</v>
      </c>
      <c r="E24" s="1" t="n">
        <v>93</v>
      </c>
      <c r="F24" s="1" t="n">
        <v>38</v>
      </c>
      <c r="G24" s="1" t="n">
        <v>72.6</v>
      </c>
      <c r="H24" s="1" t="n">
        <v>1.5</v>
      </c>
      <c r="I24" s="1" t="n">
        <f aca="false">ROUND(H24*0.514,2)</f>
        <v>0.77</v>
      </c>
      <c r="M24" s="1" t="n">
        <v>60</v>
      </c>
      <c r="N24" s="3" t="n">
        <v>3.5</v>
      </c>
      <c r="S24" s="1" t="s">
        <v>77</v>
      </c>
    </row>
    <row r="25" customFormat="false" ht="13.8" hidden="false" customHeight="true" outlineLevel="0" collapsed="false">
      <c r="A25" s="1" t="s">
        <v>78</v>
      </c>
      <c r="B25" s="1" t="s">
        <v>79</v>
      </c>
      <c r="C25" s="1" t="s">
        <v>21</v>
      </c>
      <c r="D25" s="1" t="n">
        <v>2.18</v>
      </c>
      <c r="E25" s="1" t="n">
        <v>0.15</v>
      </c>
      <c r="F25" s="1" t="n">
        <v>0.15</v>
      </c>
      <c r="G25" s="1" t="n">
        <v>31</v>
      </c>
      <c r="H25" s="1" t="n">
        <v>4</v>
      </c>
      <c r="I25" s="1" t="n">
        <f aca="false">ROUND(H25*0.514,2)</f>
        <v>2.06</v>
      </c>
      <c r="M25" s="1" t="n">
        <v>80</v>
      </c>
      <c r="N25" s="3" t="n">
        <v>14</v>
      </c>
      <c r="S25" s="1" t="s">
        <v>80</v>
      </c>
    </row>
    <row r="26" customFormat="false" ht="13.8" hidden="false" customHeight="true" outlineLevel="0" collapsed="false">
      <c r="A26" s="1" t="s">
        <v>81</v>
      </c>
      <c r="B26" s="1" t="s">
        <v>82</v>
      </c>
      <c r="C26" s="1" t="s">
        <v>21</v>
      </c>
      <c r="D26" s="1" t="n">
        <v>0.68</v>
      </c>
      <c r="E26" s="1" t="n">
        <v>0.11</v>
      </c>
      <c r="F26" s="1" t="n">
        <v>0.11</v>
      </c>
      <c r="G26" s="1" t="n">
        <v>3.5</v>
      </c>
      <c r="I26" s="1" t="n">
        <f aca="false">ROUND(H26*0.514,2)</f>
        <v>0</v>
      </c>
      <c r="M26" s="1" t="n">
        <v>5</v>
      </c>
      <c r="N26" s="3" t="n">
        <v>3</v>
      </c>
      <c r="S26" s="1" t="s">
        <v>83</v>
      </c>
    </row>
    <row r="27" customFormat="false" ht="13.8" hidden="false" customHeight="true" outlineLevel="0" collapsed="false">
      <c r="A27" s="1" t="s">
        <v>81</v>
      </c>
      <c r="B27" s="1" t="s">
        <v>84</v>
      </c>
      <c r="C27" s="1" t="s">
        <v>21</v>
      </c>
      <c r="D27" s="1" t="n">
        <v>1.6</v>
      </c>
      <c r="E27" s="1" t="n">
        <v>0.28</v>
      </c>
      <c r="F27" s="1" t="n">
        <v>0.28</v>
      </c>
      <c r="G27" s="1" t="n">
        <v>45</v>
      </c>
      <c r="H27" s="1" t="n">
        <v>5</v>
      </c>
      <c r="I27" s="1" t="n">
        <f aca="false">ROUND(H27*0.514,2)</f>
        <v>2.57</v>
      </c>
      <c r="M27" s="1" t="n">
        <v>100</v>
      </c>
      <c r="N27" s="3" t="n">
        <v>22</v>
      </c>
      <c r="S27" s="1" t="s">
        <v>85</v>
      </c>
    </row>
    <row r="28" customFormat="false" ht="13.8" hidden="false" customHeight="true" outlineLevel="0" collapsed="false">
      <c r="A28" s="1" t="s">
        <v>81</v>
      </c>
      <c r="B28" s="1" t="s">
        <v>86</v>
      </c>
      <c r="C28" s="1" t="s">
        <v>21</v>
      </c>
      <c r="D28" s="1" t="n">
        <v>0.7</v>
      </c>
      <c r="E28" s="1" t="n">
        <v>0.7</v>
      </c>
      <c r="F28" s="1" t="n">
        <v>0.6</v>
      </c>
      <c r="G28" s="1" t="n">
        <v>41</v>
      </c>
      <c r="H28" s="1" t="n">
        <v>5</v>
      </c>
      <c r="I28" s="1" t="n">
        <f aca="false">ROUND(H28*0.514,2)</f>
        <v>2.57</v>
      </c>
      <c r="M28" s="1" t="n">
        <v>100</v>
      </c>
      <c r="N28" s="3" t="n">
        <v>3</v>
      </c>
      <c r="S28" s="1" t="s">
        <v>87</v>
      </c>
    </row>
    <row r="29" customFormat="false" ht="13.8" hidden="false" customHeight="true" outlineLevel="0" collapsed="false">
      <c r="A29" s="1" t="s">
        <v>81</v>
      </c>
      <c r="B29" s="1" t="s">
        <v>88</v>
      </c>
      <c r="C29" s="1" t="s">
        <v>21</v>
      </c>
      <c r="D29" s="1" t="n">
        <v>1.3</v>
      </c>
      <c r="E29" s="1" t="n">
        <v>0.8</v>
      </c>
      <c r="F29" s="1" t="n">
        <v>1.2</v>
      </c>
      <c r="G29" s="1" t="n">
        <v>350</v>
      </c>
      <c r="I29" s="1" t="n">
        <f aca="false">ROUND(H29*0.514,2)</f>
        <v>0</v>
      </c>
      <c r="M29" s="1" t="n">
        <v>1000</v>
      </c>
      <c r="S29" s="1" t="s">
        <v>89</v>
      </c>
    </row>
    <row r="30" customFormat="false" ht="13.8" hidden="false" customHeight="true" outlineLevel="0" collapsed="false">
      <c r="A30" s="1" t="s">
        <v>90</v>
      </c>
      <c r="B30" s="1" t="s">
        <v>91</v>
      </c>
      <c r="C30" s="1" t="s">
        <v>21</v>
      </c>
      <c r="D30" s="1" t="n">
        <v>1.7</v>
      </c>
      <c r="E30" s="1" t="n">
        <v>0.19</v>
      </c>
      <c r="F30" s="1" t="n">
        <v>0.19</v>
      </c>
      <c r="G30" s="1" t="n">
        <v>36</v>
      </c>
      <c r="H30" s="1" t="n">
        <v>5</v>
      </c>
      <c r="I30" s="1" t="n">
        <f aca="false">ROUND(H30*0.514,2)</f>
        <v>2.57</v>
      </c>
      <c r="J30" s="2" t="n">
        <f aca="false">K30/G30</f>
        <v>0.486380555555556</v>
      </c>
      <c r="K30" s="3" t="n">
        <v>17.5097</v>
      </c>
      <c r="L30" s="1" t="n">
        <f aca="false">K30*D30</f>
        <v>29.76649</v>
      </c>
      <c r="M30" s="1" t="n">
        <v>100</v>
      </c>
      <c r="N30" s="3" t="n">
        <v>12</v>
      </c>
      <c r="Q30" s="3" t="n">
        <v>45</v>
      </c>
      <c r="S30" s="1" t="s">
        <v>92</v>
      </c>
    </row>
    <row r="31" customFormat="false" ht="13.8" hidden="false" customHeight="true" outlineLevel="0" collapsed="false">
      <c r="A31" s="1" t="s">
        <v>90</v>
      </c>
      <c r="B31" s="1" t="s">
        <v>93</v>
      </c>
      <c r="C31" s="1" t="s">
        <v>21</v>
      </c>
      <c r="D31" s="1" t="n">
        <v>2.51</v>
      </c>
      <c r="E31" s="1" t="n">
        <v>0.19</v>
      </c>
      <c r="F31" s="1" t="n">
        <v>0.19</v>
      </c>
      <c r="G31" s="1" t="n">
        <f aca="false">ROUND(130/2.2,2)</f>
        <v>59.09</v>
      </c>
      <c r="H31" s="1" t="n">
        <v>5</v>
      </c>
      <c r="I31" s="1" t="n">
        <f aca="false">ROUND(H31*0.514,2)</f>
        <v>2.57</v>
      </c>
      <c r="M31" s="1" t="n">
        <v>305</v>
      </c>
      <c r="N31" s="3" t="n">
        <v>29</v>
      </c>
      <c r="S31" s="1" t="s">
        <v>94</v>
      </c>
    </row>
    <row r="32" customFormat="false" ht="13.8" hidden="false" customHeight="true" outlineLevel="0" collapsed="false">
      <c r="A32" s="1" t="s">
        <v>90</v>
      </c>
      <c r="B32" s="1" t="s">
        <v>95</v>
      </c>
      <c r="C32" s="1" t="s">
        <v>21</v>
      </c>
      <c r="D32" s="1" t="n">
        <v>5.5</v>
      </c>
      <c r="E32" s="1" t="n">
        <v>0.324</v>
      </c>
      <c r="F32" s="1" t="n">
        <v>0.324</v>
      </c>
      <c r="G32" s="1" t="n">
        <v>385</v>
      </c>
      <c r="H32" s="1" t="n">
        <v>4</v>
      </c>
      <c r="I32" s="1" t="n">
        <f aca="false">ROUND(H32*0.514,2)</f>
        <v>2.06</v>
      </c>
      <c r="M32" s="1" t="n">
        <v>1500</v>
      </c>
      <c r="N32" s="3" t="n">
        <v>24</v>
      </c>
      <c r="S32" s="1" t="s">
        <v>96</v>
      </c>
    </row>
    <row r="33" customFormat="false" ht="13.8" hidden="false" customHeight="true" outlineLevel="0" collapsed="false">
      <c r="A33" s="1" t="s">
        <v>90</v>
      </c>
      <c r="B33" s="1" t="s">
        <v>97</v>
      </c>
      <c r="C33" s="1" t="s">
        <v>21</v>
      </c>
      <c r="D33" s="1" t="n">
        <v>3.96</v>
      </c>
      <c r="E33" s="1" t="n">
        <v>0.71</v>
      </c>
      <c r="F33" s="1" t="n">
        <v>0.71</v>
      </c>
      <c r="G33" s="1" t="n">
        <v>862</v>
      </c>
      <c r="H33" s="1" t="n">
        <v>4.5</v>
      </c>
      <c r="I33" s="1" t="n">
        <f aca="false">ROUND(H33*0.514,2)</f>
        <v>2.31</v>
      </c>
      <c r="M33" s="1" t="n">
        <v>6000</v>
      </c>
      <c r="N33" s="3" t="n">
        <v>22</v>
      </c>
      <c r="S33" s="1" t="s">
        <v>98</v>
      </c>
    </row>
    <row r="34" customFormat="false" ht="13.8" hidden="false" customHeight="true" outlineLevel="0" collapsed="false">
      <c r="A34" s="1" t="s">
        <v>90</v>
      </c>
      <c r="B34" s="1" t="s">
        <v>99</v>
      </c>
      <c r="C34" s="1" t="s">
        <v>21</v>
      </c>
      <c r="D34" s="1" t="n">
        <f aca="false">ROUND(36*0.0254,2)</f>
        <v>0.91</v>
      </c>
      <c r="E34" s="1" t="n">
        <f aca="false">ROUND(4.875*0.0254,2)</f>
        <v>0.12</v>
      </c>
      <c r="F34" s="1" t="n">
        <f aca="false">ROUND(4.875*0.0254,2)</f>
        <v>0.12</v>
      </c>
      <c r="H34" s="1" t="n">
        <v>10</v>
      </c>
      <c r="I34" s="1" t="n">
        <f aca="false">ROUND(H34*0.514,2)</f>
        <v>5.14</v>
      </c>
      <c r="M34" s="1" t="n">
        <v>300</v>
      </c>
      <c r="S34" s="1" t="s">
        <v>100</v>
      </c>
    </row>
    <row r="35" customFormat="false" ht="13.8" hidden="false" customHeight="true" outlineLevel="0" collapsed="false">
      <c r="A35" s="1" t="s">
        <v>90</v>
      </c>
      <c r="B35" s="1" t="s">
        <v>101</v>
      </c>
      <c r="C35" s="1" t="s">
        <v>44</v>
      </c>
      <c r="D35" s="1" t="n">
        <v>2</v>
      </c>
      <c r="E35" s="1" t="n">
        <v>1.3</v>
      </c>
      <c r="F35" s="1" t="n">
        <v>1.3</v>
      </c>
      <c r="G35" s="1" t="n">
        <v>60</v>
      </c>
      <c r="H35" s="1" t="n">
        <v>0.5</v>
      </c>
      <c r="I35" s="1" t="n">
        <f aca="false">ROUND(H35*0.514,2)</f>
        <v>0.26</v>
      </c>
      <c r="J35" s="2" t="n">
        <f aca="false">K35/G35</f>
        <v>0.03205</v>
      </c>
      <c r="K35" s="3" t="n">
        <v>1.923</v>
      </c>
      <c r="L35" s="1" t="n">
        <f aca="false">K35*D35</f>
        <v>3.846</v>
      </c>
      <c r="M35" s="1" t="n">
        <v>1000</v>
      </c>
      <c r="N35" s="3" t="n">
        <f aca="false">730.5*10</f>
        <v>7305</v>
      </c>
      <c r="Q35" s="3" t="n">
        <v>0.5</v>
      </c>
      <c r="S35" s="1" t="s">
        <v>102</v>
      </c>
    </row>
    <row r="36" customFormat="false" ht="13.8" hidden="false" customHeight="true" outlineLevel="0" collapsed="false">
      <c r="A36" s="1" t="s">
        <v>90</v>
      </c>
      <c r="B36" s="1" t="s">
        <v>91</v>
      </c>
      <c r="C36" s="1" t="s">
        <v>21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1" t="n">
        <f aca="false">J36*G36</f>
        <v>30.34</v>
      </c>
      <c r="L36" s="1" t="n">
        <f aca="false">K36*D36</f>
        <v>48.544</v>
      </c>
      <c r="M36" s="1" t="n">
        <v>100</v>
      </c>
      <c r="N36" s="1" t="n">
        <v>22</v>
      </c>
      <c r="O36" s="1" t="n">
        <v>1</v>
      </c>
      <c r="P36" s="1" t="s">
        <v>38</v>
      </c>
      <c r="Q36" s="1"/>
    </row>
    <row r="37" customFormat="false" ht="13.8" hidden="false" customHeight="true" outlineLevel="0" collapsed="false">
      <c r="A37" s="1" t="s">
        <v>90</v>
      </c>
      <c r="B37" s="1" t="s">
        <v>95</v>
      </c>
      <c r="C37" s="1" t="s">
        <v>21</v>
      </c>
      <c r="D37" s="1" t="n">
        <v>3.25</v>
      </c>
      <c r="E37" s="1" t="n">
        <v>0.32</v>
      </c>
      <c r="F37" s="1" t="n">
        <v>0.32</v>
      </c>
      <c r="G37" s="1" t="n">
        <v>240</v>
      </c>
      <c r="H37" s="1" t="n">
        <v>2.6</v>
      </c>
      <c r="I37" s="1" t="n">
        <v>1.5</v>
      </c>
      <c r="J37" s="2" t="n">
        <v>0.21</v>
      </c>
      <c r="K37" s="1" t="n">
        <f aca="false">J37*G37</f>
        <v>50.4</v>
      </c>
      <c r="L37" s="1" t="n">
        <f aca="false">K37*D37</f>
        <v>163.8</v>
      </c>
      <c r="M37" s="1" t="n">
        <v>600</v>
      </c>
      <c r="N37" s="1" t="n">
        <v>70</v>
      </c>
      <c r="O37" s="1" t="n">
        <v>5.2</v>
      </c>
      <c r="P37" s="1" t="s">
        <v>38</v>
      </c>
      <c r="Q37" s="1"/>
    </row>
    <row r="38" customFormat="false" ht="13.8" hidden="false" customHeight="true" outlineLevel="0" collapsed="false">
      <c r="A38" s="1" t="s">
        <v>90</v>
      </c>
      <c r="B38" s="1" t="s">
        <v>97</v>
      </c>
      <c r="C38" s="1" t="s">
        <v>21</v>
      </c>
      <c r="D38" s="1" t="n">
        <v>3.84</v>
      </c>
      <c r="E38" s="1" t="n">
        <v>0.71</v>
      </c>
      <c r="F38" s="1" t="n">
        <v>0.71</v>
      </c>
      <c r="G38" s="1" t="n">
        <v>862</v>
      </c>
      <c r="H38" s="1" t="n">
        <v>2.6</v>
      </c>
      <c r="I38" s="1" t="n">
        <v>1.543</v>
      </c>
      <c r="J38" s="2" t="n">
        <v>0.38</v>
      </c>
      <c r="K38" s="1" t="n">
        <f aca="false">J38*G38</f>
        <v>327.56</v>
      </c>
      <c r="L38" s="1" t="n">
        <f aca="false">K38*D38</f>
        <v>1257.8304</v>
      </c>
      <c r="M38" s="1" t="n">
        <v>6000</v>
      </c>
      <c r="N38" s="1" t="n">
        <v>22</v>
      </c>
      <c r="O38" s="1" t="n">
        <v>11</v>
      </c>
      <c r="P38" s="1" t="s">
        <v>38</v>
      </c>
      <c r="Q38" s="1"/>
    </row>
    <row r="39" customFormat="false" ht="13.8" hidden="false" customHeight="true" outlineLevel="0" collapsed="false">
      <c r="A39" s="1" t="s">
        <v>103</v>
      </c>
      <c r="B39" s="1" t="s">
        <v>104</v>
      </c>
      <c r="C39" s="1" t="s">
        <v>21</v>
      </c>
      <c r="D39" s="1" t="n">
        <v>7.5</v>
      </c>
      <c r="E39" s="1" t="n">
        <v>0.74</v>
      </c>
      <c r="F39" s="1" t="n">
        <v>0.74</v>
      </c>
      <c r="G39" s="1" t="n">
        <v>1700</v>
      </c>
      <c r="H39" s="1" t="n">
        <v>3.9</v>
      </c>
      <c r="I39" s="1" t="n">
        <f aca="false">ROUND(H39*0.514,2)</f>
        <v>2</v>
      </c>
      <c r="M39" s="1" t="n">
        <v>6000</v>
      </c>
      <c r="N39" s="3" t="n">
        <v>85</v>
      </c>
      <c r="S39" s="1" t="s">
        <v>105</v>
      </c>
    </row>
    <row r="40" customFormat="false" ht="13.8" hidden="false" customHeight="true" outlineLevel="0" collapsed="false">
      <c r="A40" s="1" t="s">
        <v>103</v>
      </c>
      <c r="B40" s="1" t="s">
        <v>106</v>
      </c>
      <c r="C40" s="1" t="s">
        <v>21</v>
      </c>
      <c r="D40" s="1" t="n">
        <v>10.7</v>
      </c>
      <c r="E40" s="1" t="n">
        <v>1.27</v>
      </c>
      <c r="F40" s="1" t="n">
        <v>1.27</v>
      </c>
      <c r="G40" s="1" t="n">
        <v>8600</v>
      </c>
      <c r="H40" s="1" t="n">
        <v>4</v>
      </c>
      <c r="I40" s="1" t="n">
        <f aca="false">ROUND(H40*0.514,2)</f>
        <v>2.06</v>
      </c>
      <c r="M40" s="1" t="n">
        <v>1000</v>
      </c>
      <c r="N40" s="3" t="n">
        <v>183.4</v>
      </c>
      <c r="S40" s="1" t="s">
        <v>107</v>
      </c>
    </row>
    <row r="41" customFormat="false" ht="13.8" hidden="false" customHeight="true" outlineLevel="0" collapsed="false">
      <c r="A41" s="1" t="s">
        <v>103</v>
      </c>
      <c r="B41" s="1" t="s">
        <v>104</v>
      </c>
      <c r="C41" s="1" t="s">
        <v>21</v>
      </c>
      <c r="D41" s="1" t="n">
        <v>4.5</v>
      </c>
      <c r="E41" s="1" t="n">
        <v>0.69</v>
      </c>
      <c r="F41" s="1" t="n">
        <v>0.69</v>
      </c>
      <c r="G41" s="1" t="n">
        <v>630</v>
      </c>
      <c r="H41" s="1" t="n">
        <v>2.57</v>
      </c>
      <c r="I41" s="1" t="n">
        <v>1.54</v>
      </c>
      <c r="J41" s="2" t="n">
        <v>0.62</v>
      </c>
      <c r="K41" s="1" t="n">
        <f aca="false">J41*G41</f>
        <v>390.6</v>
      </c>
      <c r="L41" s="1" t="n">
        <f aca="false">K41*D41</f>
        <v>1757.7</v>
      </c>
      <c r="M41" s="1" t="n">
        <v>3000</v>
      </c>
      <c r="N41" s="1" t="n">
        <v>22</v>
      </c>
      <c r="O41" s="1" t="n">
        <v>13.2</v>
      </c>
      <c r="P41" s="1" t="s">
        <v>38</v>
      </c>
      <c r="Q41" s="1"/>
    </row>
    <row r="42" customFormat="false" ht="13.8" hidden="false" customHeight="true" outlineLevel="0" collapsed="false">
      <c r="A42" s="1" t="s">
        <v>103</v>
      </c>
      <c r="B42" s="1" t="s">
        <v>104</v>
      </c>
      <c r="C42" s="1" t="s">
        <v>21</v>
      </c>
      <c r="D42" s="1" t="n">
        <v>5.5</v>
      </c>
      <c r="E42" s="1" t="n">
        <v>0.74</v>
      </c>
      <c r="F42" s="1" t="n">
        <v>0.74</v>
      </c>
      <c r="G42" s="1" t="n">
        <v>1250</v>
      </c>
      <c r="H42" s="1" t="n">
        <v>2.5</v>
      </c>
      <c r="I42" s="1" t="n">
        <v>1.5</v>
      </c>
      <c r="J42" s="2" t="n">
        <v>0.39</v>
      </c>
      <c r="K42" s="1" t="n">
        <f aca="false">J42*G42</f>
        <v>487.5</v>
      </c>
      <c r="L42" s="1" t="n">
        <f aca="false">K42*D42</f>
        <v>2681.25</v>
      </c>
      <c r="M42" s="1" t="n">
        <v>5000</v>
      </c>
      <c r="N42" s="1" t="n">
        <v>19</v>
      </c>
      <c r="O42" s="1" t="n">
        <v>14</v>
      </c>
      <c r="P42" s="1" t="s">
        <v>38</v>
      </c>
      <c r="Q42" s="1"/>
    </row>
    <row r="43" customFormat="false" ht="13.8" hidden="false" customHeight="true" outlineLevel="0" collapsed="false">
      <c r="A43" s="1" t="s">
        <v>103</v>
      </c>
      <c r="B43" s="1" t="s">
        <v>106</v>
      </c>
      <c r="C43" s="1" t="s">
        <v>21</v>
      </c>
      <c r="D43" s="1" t="n">
        <v>10.7</v>
      </c>
      <c r="E43" s="1" t="n">
        <v>0.13</v>
      </c>
      <c r="F43" s="1" t="n">
        <v>0.13</v>
      </c>
      <c r="G43" s="1" t="n">
        <v>8600</v>
      </c>
      <c r="I43" s="1" t="n">
        <v>2.06</v>
      </c>
      <c r="J43" s="2" t="n">
        <v>0.56</v>
      </c>
      <c r="K43" s="1" t="n">
        <f aca="false">J43*G43</f>
        <v>4816</v>
      </c>
      <c r="L43" s="1" t="n">
        <f aca="false">K43*D43</f>
        <v>51531.2</v>
      </c>
      <c r="M43" s="1" t="n">
        <v>2000</v>
      </c>
      <c r="N43" s="1" t="n">
        <v>60</v>
      </c>
      <c r="O43" s="1" t="n">
        <v>600</v>
      </c>
      <c r="P43" s="1" t="s">
        <v>38</v>
      </c>
      <c r="Q43" s="1"/>
    </row>
    <row r="44" customFormat="false" ht="13.8" hidden="false" customHeight="true" outlineLevel="0" collapsed="false">
      <c r="A44" s="1" t="s">
        <v>108</v>
      </c>
      <c r="B44" s="1" t="s">
        <v>101</v>
      </c>
      <c r="C44" s="1" t="s">
        <v>44</v>
      </c>
      <c r="D44" s="1" t="n">
        <v>1.8</v>
      </c>
      <c r="E44" s="1" t="n">
        <v>0.3</v>
      </c>
      <c r="F44" s="1" t="n">
        <v>0.4</v>
      </c>
      <c r="G44" s="1" t="n">
        <v>52</v>
      </c>
      <c r="I44" s="1" t="n">
        <v>0.25</v>
      </c>
      <c r="J44" s="2" t="n">
        <v>0.07</v>
      </c>
      <c r="K44" s="1" t="n">
        <f aca="false">J44*G44</f>
        <v>3.64</v>
      </c>
      <c r="L44" s="1" t="n">
        <f aca="false">K44*D44</f>
        <v>6.552</v>
      </c>
      <c r="M44" s="1" t="n">
        <v>1000</v>
      </c>
      <c r="N44" s="1" t="n">
        <v>5111</v>
      </c>
      <c r="O44" s="1" t="n">
        <v>4.72</v>
      </c>
      <c r="P44" s="1" t="s">
        <v>109</v>
      </c>
      <c r="Q44" s="1"/>
    </row>
    <row r="45" customFormat="false" ht="13.8" hidden="false" customHeight="true" outlineLevel="0" collapsed="false">
      <c r="A45" s="1" t="s">
        <v>110</v>
      </c>
      <c r="B45" s="1" t="s">
        <v>111</v>
      </c>
      <c r="C45" s="1" t="s">
        <v>21</v>
      </c>
      <c r="D45" s="1" t="n">
        <v>10</v>
      </c>
      <c r="E45" s="1" t="n">
        <v>1.3</v>
      </c>
      <c r="F45" s="1" t="n">
        <v>1.5</v>
      </c>
      <c r="G45" s="1" t="n">
        <v>7257.48</v>
      </c>
      <c r="H45" s="1" t="n">
        <v>3</v>
      </c>
      <c r="I45" s="1" t="n">
        <f aca="false">ROUND(H45*0.514,2)</f>
        <v>1.54</v>
      </c>
      <c r="M45" s="1" t="n">
        <v>3500</v>
      </c>
      <c r="N45" s="3" t="n">
        <v>18</v>
      </c>
      <c r="S45" s="1" t="s">
        <v>112</v>
      </c>
    </row>
    <row r="46" customFormat="false" ht="13.8" hidden="false" customHeight="true" outlineLevel="0" collapsed="false">
      <c r="A46" s="1" t="s">
        <v>113</v>
      </c>
      <c r="B46" s="1" t="s">
        <v>114</v>
      </c>
      <c r="C46" s="1" t="s">
        <v>21</v>
      </c>
      <c r="D46" s="1" t="n">
        <v>4.5</v>
      </c>
      <c r="E46" s="1" t="n">
        <v>0.75</v>
      </c>
      <c r="F46" s="1" t="n">
        <v>0.75</v>
      </c>
      <c r="G46" s="1" t="n">
        <v>850</v>
      </c>
      <c r="H46" s="1" t="n">
        <v>6</v>
      </c>
      <c r="I46" s="1" t="n">
        <f aca="false">ROUND(H46*0.514,2)</f>
        <v>3.08</v>
      </c>
      <c r="M46" s="1" t="n">
        <v>1000</v>
      </c>
      <c r="N46" s="3" t="n">
        <v>24</v>
      </c>
      <c r="S46" s="1" t="s">
        <v>115</v>
      </c>
    </row>
    <row r="47" customFormat="false" ht="13.8" hidden="false" customHeight="true" outlineLevel="0" collapsed="false">
      <c r="A47" s="1" t="s">
        <v>113</v>
      </c>
      <c r="B47" s="1" t="s">
        <v>116</v>
      </c>
      <c r="C47" s="1" t="s">
        <v>21</v>
      </c>
      <c r="D47" s="1" t="n">
        <v>5.5</v>
      </c>
      <c r="E47" s="1" t="n">
        <v>1</v>
      </c>
      <c r="F47" s="1" t="n">
        <v>1</v>
      </c>
      <c r="G47" s="1" t="n">
        <v>1400</v>
      </c>
      <c r="H47" s="1" t="n">
        <v>4</v>
      </c>
      <c r="I47" s="1" t="n">
        <f aca="false">ROUND(H47*0.514,2)</f>
        <v>2.06</v>
      </c>
      <c r="M47" s="1" t="n">
        <v>3000</v>
      </c>
      <c r="N47" s="3" t="n">
        <v>60</v>
      </c>
      <c r="S47" s="1" t="s">
        <v>115</v>
      </c>
    </row>
    <row r="48" customFormat="false" ht="13.8" hidden="false" customHeight="true" outlineLevel="0" collapsed="false">
      <c r="A48" s="1" t="s">
        <v>113</v>
      </c>
      <c r="B48" s="1" t="s">
        <v>117</v>
      </c>
      <c r="C48" s="1" t="s">
        <v>21</v>
      </c>
      <c r="D48" s="1" t="n">
        <v>6</v>
      </c>
      <c r="E48" s="1" t="n">
        <v>1</v>
      </c>
      <c r="F48" s="1" t="n">
        <v>1</v>
      </c>
      <c r="G48" s="1" t="n">
        <v>1900</v>
      </c>
      <c r="H48" s="1" t="n">
        <v>4</v>
      </c>
      <c r="I48" s="1" t="n">
        <f aca="false">ROUND(H48*0.514,2)</f>
        <v>2.06</v>
      </c>
      <c r="M48" s="1" t="n">
        <v>4500</v>
      </c>
      <c r="N48" s="3" t="n">
        <v>60</v>
      </c>
      <c r="S48" s="1" t="s">
        <v>115</v>
      </c>
    </row>
    <row r="49" customFormat="false" ht="13.8" hidden="false" customHeight="true" outlineLevel="0" collapsed="false">
      <c r="A49" s="1" t="s">
        <v>113</v>
      </c>
      <c r="B49" s="1" t="s">
        <v>118</v>
      </c>
      <c r="C49" s="1" t="s">
        <v>21</v>
      </c>
      <c r="D49" s="1" t="n">
        <v>6.6</v>
      </c>
      <c r="E49" s="1" t="n">
        <v>0.875</v>
      </c>
      <c r="F49" s="1" t="n">
        <v>0.875</v>
      </c>
      <c r="G49" s="1" t="n">
        <v>2200</v>
      </c>
      <c r="H49" s="1" t="n">
        <v>5.2</v>
      </c>
      <c r="I49" s="1" t="n">
        <f aca="false">ROUND(H49*0.514,2)</f>
        <v>2.67</v>
      </c>
      <c r="M49" s="1" t="n">
        <v>6000</v>
      </c>
      <c r="N49" s="3" t="n">
        <v>72</v>
      </c>
      <c r="S49" s="1" t="s">
        <v>119</v>
      </c>
    </row>
    <row r="50" customFormat="false" ht="13.8" hidden="false" customHeight="true" outlineLevel="0" collapsed="false">
      <c r="A50" s="1" t="s">
        <v>120</v>
      </c>
      <c r="B50" s="1" t="s">
        <v>121</v>
      </c>
      <c r="C50" s="1" t="s">
        <v>21</v>
      </c>
      <c r="D50" s="1" t="n">
        <v>4.5</v>
      </c>
      <c r="E50" s="1" t="n">
        <v>0.75</v>
      </c>
      <c r="F50" s="1" t="n">
        <v>0.75</v>
      </c>
      <c r="G50" s="1" t="n">
        <v>850</v>
      </c>
      <c r="H50" s="1" t="n">
        <v>3.08</v>
      </c>
      <c r="I50" s="1" t="n">
        <v>2.05</v>
      </c>
      <c r="J50" s="2" t="n">
        <v>0.36</v>
      </c>
      <c r="K50" s="1" t="n">
        <f aca="false">J50*G50</f>
        <v>306</v>
      </c>
      <c r="L50" s="1" t="n">
        <f aca="false">K50*D50</f>
        <v>1377</v>
      </c>
      <c r="M50" s="1" t="n">
        <v>1000</v>
      </c>
      <c r="N50" s="1" t="n">
        <v>24</v>
      </c>
      <c r="O50" s="1" t="n">
        <v>15</v>
      </c>
      <c r="P50" s="1" t="s">
        <v>122</v>
      </c>
      <c r="Q50" s="1"/>
      <c r="S50" s="6" t="s">
        <v>123</v>
      </c>
    </row>
    <row r="51" customFormat="false" ht="13.8" hidden="false" customHeight="true" outlineLevel="0" collapsed="false">
      <c r="A51" s="1" t="s">
        <v>120</v>
      </c>
      <c r="B51" s="1" t="s">
        <v>124</v>
      </c>
      <c r="C51" s="1" t="s">
        <v>21</v>
      </c>
      <c r="D51" s="1" t="n">
        <v>5.5</v>
      </c>
      <c r="E51" s="1" t="n">
        <v>1</v>
      </c>
      <c r="F51" s="1" t="n">
        <v>1</v>
      </c>
      <c r="G51" s="1" t="n">
        <v>1400</v>
      </c>
      <c r="H51" s="1" t="n">
        <v>2.05</v>
      </c>
      <c r="I51" s="1" t="n">
        <v>2.05</v>
      </c>
      <c r="J51" s="2" t="n">
        <v>0.26</v>
      </c>
      <c r="K51" s="1" t="n">
        <f aca="false">J51*G51</f>
        <v>364</v>
      </c>
      <c r="L51" s="1" t="n">
        <f aca="false">K51*D51</f>
        <v>2002</v>
      </c>
      <c r="M51" s="1" t="n">
        <v>3000</v>
      </c>
      <c r="N51" s="1" t="n">
        <v>60</v>
      </c>
      <c r="O51" s="1" t="n">
        <v>45</v>
      </c>
      <c r="P51" s="1" t="s">
        <v>125</v>
      </c>
      <c r="Q51" s="1"/>
      <c r="S51" s="6" t="s">
        <v>126</v>
      </c>
    </row>
    <row r="52" customFormat="false" ht="13.8" hidden="false" customHeight="true" outlineLevel="0" collapsed="false">
      <c r="A52" s="1" t="s">
        <v>120</v>
      </c>
      <c r="B52" s="1" t="s">
        <v>127</v>
      </c>
      <c r="C52" s="1" t="s">
        <v>21</v>
      </c>
      <c r="D52" s="1" t="n">
        <v>6</v>
      </c>
      <c r="E52" s="1" t="n">
        <v>1</v>
      </c>
      <c r="F52" s="1" t="n">
        <v>1</v>
      </c>
      <c r="G52" s="1" t="n">
        <v>1900</v>
      </c>
      <c r="H52" s="1" t="n">
        <v>2.05</v>
      </c>
      <c r="I52" s="1" t="n">
        <v>2.05</v>
      </c>
      <c r="J52" s="2" t="n">
        <v>0.31</v>
      </c>
      <c r="K52" s="1" t="n">
        <f aca="false">J52*G52</f>
        <v>589</v>
      </c>
      <c r="L52" s="1" t="n">
        <f aca="false">K52*D52</f>
        <v>3534</v>
      </c>
      <c r="M52" s="1" t="n">
        <v>4500</v>
      </c>
      <c r="N52" s="1" t="n">
        <v>50</v>
      </c>
      <c r="O52" s="1" t="n">
        <v>60</v>
      </c>
      <c r="P52" s="1" t="s">
        <v>125</v>
      </c>
      <c r="Q52" s="1"/>
      <c r="S52" s="6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21</v>
      </c>
      <c r="D53" s="1" t="n">
        <f aca="false">ROUND(85*0.0254,2)</f>
        <v>2.16</v>
      </c>
      <c r="E53" s="1" t="n">
        <f aca="false">ROUND(5.8*0.0254,2)</f>
        <v>0.15</v>
      </c>
      <c r="F53" s="1" t="n">
        <f aca="false">ROUND(5.8*0.0254,2)</f>
        <v>0.15</v>
      </c>
      <c r="G53" s="1" t="n">
        <f aca="false">ROUND(85/2.2,2)</f>
        <v>38.64</v>
      </c>
      <c r="H53" s="1" t="n">
        <v>4</v>
      </c>
      <c r="I53" s="1" t="n">
        <f aca="false">ROUND(H53*0.514,2)</f>
        <v>2.06</v>
      </c>
      <c r="M53" s="1" t="n">
        <v>100</v>
      </c>
      <c r="N53" s="3" t="n">
        <v>14</v>
      </c>
      <c r="S53" s="1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21</v>
      </c>
      <c r="D54" s="1" t="n">
        <v>2.5</v>
      </c>
      <c r="E54" s="1" t="n">
        <v>0.23</v>
      </c>
      <c r="F54" s="1" t="n">
        <v>0.23</v>
      </c>
      <c r="G54" s="1" t="n">
        <f aca="false">ROUND(200/2.2,2)</f>
        <v>90.91</v>
      </c>
      <c r="H54" s="1" t="n">
        <v>5</v>
      </c>
      <c r="I54" s="1" t="n">
        <f aca="false">ROUND(H54*0.514,2)</f>
        <v>2.57</v>
      </c>
      <c r="M54" s="1" t="n">
        <v>300</v>
      </c>
      <c r="N54" s="3" t="n">
        <v>26.7</v>
      </c>
      <c r="S54" s="1" t="s">
        <v>133</v>
      </c>
    </row>
    <row r="55" customFormat="false" ht="13.8" hidden="false" customHeight="true" outlineLevel="0" collapsed="false">
      <c r="A55" s="1" t="s">
        <v>134</v>
      </c>
      <c r="B55" s="1" t="s">
        <v>135</v>
      </c>
      <c r="C55" s="1" t="s">
        <v>21</v>
      </c>
      <c r="D55" s="1" t="n">
        <v>1.5</v>
      </c>
      <c r="E55" s="1" t="n">
        <v>0.8</v>
      </c>
      <c r="F55" s="1" t="n">
        <v>0.8</v>
      </c>
      <c r="G55" s="1" t="n">
        <v>454</v>
      </c>
      <c r="H55" s="1" t="n">
        <v>8</v>
      </c>
      <c r="I55" s="1" t="n">
        <f aca="false">ROUND(H55*0.514,2)</f>
        <v>4.11</v>
      </c>
      <c r="M55" s="1" t="n">
        <v>304</v>
      </c>
      <c r="N55" s="3" t="n">
        <v>16</v>
      </c>
      <c r="S55" s="1" t="s">
        <v>136</v>
      </c>
    </row>
    <row r="56" customFormat="false" ht="13.8" hidden="false" customHeight="true" outlineLevel="0" collapsed="false">
      <c r="A56" s="1" t="s">
        <v>134</v>
      </c>
      <c r="B56" s="1" t="s">
        <v>137</v>
      </c>
      <c r="C56" s="1" t="s">
        <v>21</v>
      </c>
      <c r="D56" s="1" t="n">
        <v>3</v>
      </c>
      <c r="E56" s="1" t="n">
        <v>1.5</v>
      </c>
      <c r="F56" s="1" t="n">
        <v>1.3</v>
      </c>
      <c r="G56" s="1" t="n">
        <v>954</v>
      </c>
      <c r="H56" s="1" t="n">
        <v>6</v>
      </c>
      <c r="I56" s="1" t="n">
        <f aca="false">ROUND(H56*0.514,2)</f>
        <v>3.08</v>
      </c>
      <c r="M56" s="1" t="n">
        <v>4000</v>
      </c>
      <c r="N56" s="3" t="n">
        <v>24</v>
      </c>
      <c r="S56" s="1" t="s">
        <v>136</v>
      </c>
    </row>
    <row r="57" customFormat="false" ht="13.8" hidden="false" customHeight="true" outlineLevel="0" collapsed="false">
      <c r="A57" s="1" t="s">
        <v>134</v>
      </c>
      <c r="B57" s="1" t="s">
        <v>138</v>
      </c>
      <c r="C57" s="1" t="s">
        <v>21</v>
      </c>
      <c r="D57" s="1" t="n">
        <v>4.9</v>
      </c>
      <c r="E57" s="1" t="n">
        <v>1.5</v>
      </c>
      <c r="F57" s="1" t="n">
        <v>1.3</v>
      </c>
      <c r="G57" s="1" t="n">
        <v>1590</v>
      </c>
      <c r="H57" s="1" t="n">
        <v>6</v>
      </c>
      <c r="I57" s="1" t="n">
        <f aca="false">ROUND(H57*0.514,2)</f>
        <v>3.08</v>
      </c>
      <c r="M57" s="1" t="n">
        <v>4000</v>
      </c>
      <c r="N57" s="3" t="n">
        <v>80</v>
      </c>
      <c r="S57" s="1" t="s">
        <v>136</v>
      </c>
    </row>
    <row r="58" customFormat="false" ht="13.8" hidden="false" customHeight="true" outlineLevel="0" collapsed="false">
      <c r="A58" s="1" t="s">
        <v>139</v>
      </c>
      <c r="B58" s="1" t="s">
        <v>140</v>
      </c>
      <c r="C58" s="1" t="s">
        <v>21</v>
      </c>
      <c r="D58" s="1" t="n">
        <v>6.1</v>
      </c>
      <c r="E58" s="1" t="n">
        <v>1.8</v>
      </c>
      <c r="F58" s="1" t="n">
        <v>2.1</v>
      </c>
      <c r="G58" s="1" t="n">
        <v>6500</v>
      </c>
      <c r="H58" s="1" t="n">
        <v>3</v>
      </c>
      <c r="I58" s="1" t="n">
        <f aca="false">ROUND(H58*0.514,2)</f>
        <v>1.54</v>
      </c>
      <c r="M58" s="1" t="n">
        <v>6000</v>
      </c>
      <c r="S58" s="1" t="s">
        <v>141</v>
      </c>
    </row>
    <row r="59" customFormat="false" ht="13.8" hidden="false" customHeight="true" outlineLevel="0" collapsed="false">
      <c r="A59" s="1" t="s">
        <v>142</v>
      </c>
      <c r="B59" s="1" t="s">
        <v>143</v>
      </c>
      <c r="C59" s="1" t="s">
        <v>21</v>
      </c>
      <c r="D59" s="1" t="n">
        <v>1.5</v>
      </c>
      <c r="E59" s="1" t="n">
        <v>0.2</v>
      </c>
      <c r="F59" s="1" t="n">
        <v>0.2</v>
      </c>
      <c r="G59" s="1" t="n">
        <v>20</v>
      </c>
      <c r="H59" s="1" t="n">
        <v>2</v>
      </c>
      <c r="I59" s="1" t="n">
        <v>0.7</v>
      </c>
      <c r="J59" s="2" t="n">
        <v>3.7</v>
      </c>
      <c r="K59" s="1" t="n">
        <f aca="false">J59*G59</f>
        <v>74</v>
      </c>
      <c r="L59" s="1" t="n">
        <f aca="false">K59*D59</f>
        <v>111</v>
      </c>
      <c r="M59" s="1" t="n">
        <v>20</v>
      </c>
      <c r="N59" s="1" t="n">
        <v>4</v>
      </c>
      <c r="O59" s="1" t="n">
        <v>0.207</v>
      </c>
      <c r="P59" s="1" t="s">
        <v>122</v>
      </c>
      <c r="Q59" s="1"/>
      <c r="S59" s="1" t="s">
        <v>144</v>
      </c>
    </row>
    <row r="60" customFormat="false" ht="13.8" hidden="false" customHeight="true" outlineLevel="0" collapsed="false">
      <c r="A60" s="1" t="s">
        <v>145</v>
      </c>
      <c r="B60" s="1" t="s">
        <v>146</v>
      </c>
      <c r="C60" s="1" t="s">
        <v>21</v>
      </c>
      <c r="D60" s="1" t="n">
        <v>2.6</v>
      </c>
      <c r="E60" s="1" t="n">
        <v>1.5</v>
      </c>
      <c r="F60" s="1" t="n">
        <v>1.3</v>
      </c>
      <c r="G60" s="1" t="n">
        <v>25</v>
      </c>
      <c r="H60" s="1" t="n">
        <v>3.9</v>
      </c>
      <c r="I60" s="1" t="n">
        <f aca="false">ROUND(H60*0.514,2)</f>
        <v>2</v>
      </c>
      <c r="M60" s="1" t="n">
        <v>6000</v>
      </c>
      <c r="N60" s="3" t="n">
        <v>8</v>
      </c>
      <c r="S60" s="1" t="s">
        <v>147</v>
      </c>
    </row>
    <row r="61" customFormat="false" ht="13.8" hidden="false" customHeight="true" outlineLevel="0" collapsed="false">
      <c r="A61" s="1" t="s">
        <v>148</v>
      </c>
      <c r="B61" s="1" t="s">
        <v>146</v>
      </c>
      <c r="C61" s="1" t="s">
        <v>21</v>
      </c>
      <c r="D61" s="1" t="n">
        <v>2.6</v>
      </c>
      <c r="E61" s="1" t="n">
        <v>0.7</v>
      </c>
      <c r="F61" s="1" t="n">
        <v>1.4</v>
      </c>
      <c r="G61" s="1" t="n">
        <v>650</v>
      </c>
      <c r="H61" s="1" t="n">
        <v>2.06</v>
      </c>
      <c r="I61" s="1" t="n">
        <v>1.54</v>
      </c>
      <c r="J61" s="2" t="n">
        <v>0.81</v>
      </c>
      <c r="K61" s="1" t="n">
        <f aca="false">J61*G61</f>
        <v>526.5</v>
      </c>
      <c r="L61" s="1" t="n">
        <f aca="false">K61*D61</f>
        <v>1368.9</v>
      </c>
      <c r="M61" s="1" t="n">
        <v>6000</v>
      </c>
      <c r="N61" s="1" t="n">
        <v>5.56</v>
      </c>
      <c r="O61" s="1" t="n">
        <v>4.5</v>
      </c>
      <c r="P61" s="1" t="s">
        <v>38</v>
      </c>
      <c r="Q61" s="1"/>
    </row>
    <row r="62" customFormat="false" ht="13.8" hidden="false" customHeight="true" outlineLevel="0" collapsed="false">
      <c r="A62" s="1" t="s">
        <v>149</v>
      </c>
      <c r="B62" s="1" t="s">
        <v>150</v>
      </c>
      <c r="C62" s="1" t="s">
        <v>21</v>
      </c>
      <c r="D62" s="1" t="n">
        <v>2.5</v>
      </c>
      <c r="E62" s="1" t="n">
        <v>1.5</v>
      </c>
      <c r="F62" s="1" t="n">
        <v>1.2</v>
      </c>
      <c r="G62" s="1" t="n">
        <v>1400</v>
      </c>
      <c r="H62" s="1" t="n">
        <v>0.39</v>
      </c>
      <c r="I62" s="1" t="n">
        <f aca="false">ROUND(H62*0.514,2)</f>
        <v>0.2</v>
      </c>
      <c r="M62" s="1" t="n">
        <v>6000</v>
      </c>
      <c r="N62" s="3" t="n">
        <v>8766</v>
      </c>
      <c r="S62" s="1" t="s">
        <v>151</v>
      </c>
    </row>
    <row r="63" customFormat="false" ht="13.8" hidden="false" customHeight="true" outlineLevel="0" collapsed="false">
      <c r="A63" s="1" t="s">
        <v>149</v>
      </c>
      <c r="B63" s="1" t="s">
        <v>152</v>
      </c>
      <c r="C63" s="1" t="s">
        <v>21</v>
      </c>
      <c r="D63" s="1" t="n">
        <v>6.4</v>
      </c>
      <c r="E63" s="1" t="n">
        <v>0.533</v>
      </c>
      <c r="F63" s="1" t="n">
        <v>0.533</v>
      </c>
      <c r="G63" s="1" t="n">
        <v>476</v>
      </c>
      <c r="I63" s="1" t="n">
        <f aca="false">ROUND(H63*0.514,2)</f>
        <v>0</v>
      </c>
      <c r="M63" s="1" t="n">
        <v>6000</v>
      </c>
      <c r="N63" s="3" t="n">
        <v>20</v>
      </c>
      <c r="S63" s="1" t="s">
        <v>153</v>
      </c>
    </row>
    <row r="64" customFormat="false" ht="13.8" hidden="false" customHeight="true" outlineLevel="0" collapsed="false">
      <c r="A64" s="1" t="s">
        <v>149</v>
      </c>
      <c r="B64" s="1" t="s">
        <v>154</v>
      </c>
      <c r="C64" s="1" t="s">
        <v>21</v>
      </c>
      <c r="D64" s="1" t="n">
        <v>2.3</v>
      </c>
      <c r="E64" s="1" t="n">
        <v>0.305</v>
      </c>
      <c r="F64" s="1" t="n">
        <v>0.305</v>
      </c>
      <c r="G64" s="1" t="n">
        <v>120</v>
      </c>
      <c r="H64" s="1" t="n">
        <v>1.95</v>
      </c>
      <c r="I64" s="1" t="n">
        <f aca="false">ROUND(H64*0.514,2)</f>
        <v>1</v>
      </c>
      <c r="N64" s="3" t="n">
        <v>740</v>
      </c>
      <c r="S64" s="1" t="s">
        <v>155</v>
      </c>
    </row>
    <row r="65" customFormat="false" ht="13.8" hidden="false" customHeight="true" outlineLevel="0" collapsed="false">
      <c r="A65" s="1" t="s">
        <v>149</v>
      </c>
      <c r="B65" s="1" t="s">
        <v>152</v>
      </c>
      <c r="C65" s="1" t="s">
        <v>21</v>
      </c>
      <c r="D65" s="1" t="n">
        <v>5.24</v>
      </c>
      <c r="E65" s="1" t="n">
        <v>0.53</v>
      </c>
      <c r="F65" s="1" t="n">
        <v>0.53</v>
      </c>
      <c r="G65" s="1" t="n">
        <v>1018</v>
      </c>
      <c r="H65" s="1" t="n">
        <v>2.06</v>
      </c>
      <c r="I65" s="1" t="n">
        <v>1.54</v>
      </c>
      <c r="J65" s="2" t="n">
        <v>0.48</v>
      </c>
      <c r="K65" s="1" t="n">
        <f aca="false">J65*G65</f>
        <v>488.64</v>
      </c>
      <c r="L65" s="1" t="n">
        <f aca="false">K65*D65</f>
        <v>2560.4736</v>
      </c>
      <c r="M65" s="1" t="n">
        <v>1500</v>
      </c>
      <c r="N65" s="1" t="n">
        <v>8</v>
      </c>
      <c r="O65" s="1" t="n">
        <v>6</v>
      </c>
      <c r="P65" s="1" t="s">
        <v>38</v>
      </c>
      <c r="Q65" s="1"/>
    </row>
    <row r="66" customFormat="false" ht="13.8" hidden="false" customHeight="true" outlineLevel="0" collapsed="false">
      <c r="A66" s="1" t="s">
        <v>156</v>
      </c>
      <c r="B66" s="1" t="s">
        <v>157</v>
      </c>
      <c r="C66" s="1" t="s">
        <v>21</v>
      </c>
      <c r="D66" s="1" t="n">
        <v>2.9</v>
      </c>
      <c r="E66" s="1" t="n">
        <v>2.2</v>
      </c>
      <c r="F66" s="1" t="n">
        <v>1.8</v>
      </c>
      <c r="G66" s="1" t="n">
        <v>1250</v>
      </c>
      <c r="H66" s="1" t="n">
        <v>2</v>
      </c>
      <c r="I66" s="1" t="n">
        <f aca="false">ROUND(H66*0.514,2)</f>
        <v>1.03</v>
      </c>
      <c r="M66" s="1" t="n">
        <v>6000</v>
      </c>
      <c r="N66" s="3" t="n">
        <v>60</v>
      </c>
      <c r="S66" s="1" t="s">
        <v>158</v>
      </c>
    </row>
    <row r="67" customFormat="false" ht="13.8" hidden="false" customHeight="true" outlineLevel="0" collapsed="false">
      <c r="A67" s="1" t="s">
        <v>159</v>
      </c>
      <c r="B67" s="1" t="s">
        <v>160</v>
      </c>
      <c r="C67" s="1" t="s">
        <v>21</v>
      </c>
      <c r="D67" s="1" t="n">
        <v>7</v>
      </c>
      <c r="E67" s="1" t="n">
        <v>0.9</v>
      </c>
      <c r="F67" s="1" t="n">
        <v>0.9</v>
      </c>
      <c r="G67" s="1" t="n">
        <v>2400</v>
      </c>
      <c r="H67" s="1" t="n">
        <v>3.9</v>
      </c>
      <c r="I67" s="1" t="n">
        <f aca="false">ROUND(H67*0.514,2)</f>
        <v>2</v>
      </c>
      <c r="J67" s="2" t="n">
        <f aca="false">K67/G67</f>
        <v>0.053125</v>
      </c>
      <c r="K67" s="3" t="n">
        <v>127.5</v>
      </c>
      <c r="L67" s="1" t="n">
        <f aca="false">K67*D67</f>
        <v>892.5</v>
      </c>
      <c r="M67" s="1" t="n">
        <v>6000</v>
      </c>
      <c r="N67" s="3" t="n">
        <v>72</v>
      </c>
      <c r="Q67" s="3" t="n">
        <v>255</v>
      </c>
      <c r="S67" s="1" t="s">
        <v>161</v>
      </c>
    </row>
    <row r="68" customFormat="false" ht="13.8" hidden="false" customHeight="true" outlineLevel="0" collapsed="false">
      <c r="A68" s="1" t="s">
        <v>159</v>
      </c>
      <c r="B68" s="1" t="s">
        <v>162</v>
      </c>
      <c r="C68" s="1" t="s">
        <v>21</v>
      </c>
      <c r="D68" s="1" t="n">
        <v>5.5</v>
      </c>
      <c r="E68" s="1" t="n">
        <v>0.9</v>
      </c>
      <c r="F68" s="1" t="n">
        <v>0.9</v>
      </c>
      <c r="G68" s="1" t="n">
        <v>2000</v>
      </c>
      <c r="H68" s="1" t="n">
        <v>3.9</v>
      </c>
      <c r="I68" s="1" t="n">
        <v>0.47</v>
      </c>
      <c r="M68" s="1" t="n">
        <v>6000</v>
      </c>
      <c r="R68" s="3" t="n">
        <v>15</v>
      </c>
      <c r="S68" s="1" t="s">
        <v>161</v>
      </c>
    </row>
    <row r="69" customFormat="false" ht="13.8" hidden="false" customHeight="true" outlineLevel="0" collapsed="false">
      <c r="A69" s="1" t="s">
        <v>159</v>
      </c>
      <c r="B69" s="1" t="s">
        <v>163</v>
      </c>
      <c r="C69" s="1" t="s">
        <v>21</v>
      </c>
      <c r="D69" s="1" t="n">
        <v>5.5</v>
      </c>
      <c r="E69" s="1" t="n">
        <v>0.9</v>
      </c>
      <c r="F69" s="1" t="n">
        <v>0.9</v>
      </c>
      <c r="G69" s="1" t="n">
        <v>2000</v>
      </c>
      <c r="H69" s="1" t="n">
        <v>2</v>
      </c>
      <c r="I69" s="1" t="n">
        <v>1</v>
      </c>
      <c r="J69" s="2" t="n">
        <v>0.15</v>
      </c>
      <c r="K69" s="1" t="n">
        <f aca="false">J69*G69</f>
        <v>300</v>
      </c>
      <c r="L69" s="1" t="n">
        <f aca="false">K69*D69</f>
        <v>1650</v>
      </c>
      <c r="M69" s="1" t="n">
        <v>6000</v>
      </c>
      <c r="N69" s="1" t="n">
        <v>103</v>
      </c>
      <c r="O69" s="1" t="n">
        <v>42</v>
      </c>
      <c r="P69" s="6" t="s">
        <v>164</v>
      </c>
      <c r="Q69" s="1"/>
      <c r="S69" s="6" t="s">
        <v>165</v>
      </c>
    </row>
    <row r="70" customFormat="false" ht="13.8" hidden="false" customHeight="true" outlineLevel="0" collapsed="false">
      <c r="A70" s="1" t="s">
        <v>166</v>
      </c>
      <c r="B70" s="1" t="s">
        <v>167</v>
      </c>
      <c r="C70" s="1" t="s">
        <v>21</v>
      </c>
      <c r="D70" s="1" t="n">
        <v>1.6</v>
      </c>
      <c r="E70" s="1" t="n">
        <v>0.2</v>
      </c>
      <c r="F70" s="1" t="n">
        <v>0.2</v>
      </c>
      <c r="G70" s="1" t="n">
        <v>45</v>
      </c>
      <c r="H70" s="1" t="n">
        <v>4.48</v>
      </c>
      <c r="I70" s="1" t="n">
        <f aca="false">ROUND(H70*0.514,2)</f>
        <v>2.3</v>
      </c>
      <c r="M70" s="1" t="n">
        <v>100</v>
      </c>
      <c r="N70" s="3" t="n">
        <v>6</v>
      </c>
      <c r="S70" s="1" t="s">
        <v>168</v>
      </c>
    </row>
    <row r="71" customFormat="false" ht="13.8" hidden="false" customHeight="true" outlineLevel="0" collapsed="false">
      <c r="A71" s="1" t="s">
        <v>169</v>
      </c>
      <c r="B71" s="1" t="s">
        <v>170</v>
      </c>
      <c r="C71" s="1" t="s">
        <v>21</v>
      </c>
      <c r="D71" s="1" t="n">
        <v>3</v>
      </c>
      <c r="E71" s="1" t="n">
        <v>0.4</v>
      </c>
      <c r="F71" s="1" t="n">
        <v>0.25</v>
      </c>
      <c r="G71" s="1" t="n">
        <v>220</v>
      </c>
      <c r="H71" s="1" t="n">
        <v>3.5</v>
      </c>
      <c r="I71" s="1" t="n">
        <f aca="false">ROUND(H71*0.514,2)</f>
        <v>1.8</v>
      </c>
      <c r="M71" s="1" t="n">
        <v>50</v>
      </c>
      <c r="N71" s="3" t="n">
        <v>8</v>
      </c>
      <c r="S71" s="1" t="s">
        <v>171</v>
      </c>
    </row>
    <row r="72" customFormat="false" ht="13.8" hidden="false" customHeight="true" outlineLevel="0" collapsed="false">
      <c r="A72" s="1" t="s">
        <v>172</v>
      </c>
      <c r="B72" s="1" t="s">
        <v>173</v>
      </c>
      <c r="C72" s="1" t="s">
        <v>21</v>
      </c>
      <c r="D72" s="1" t="n">
        <v>1.96</v>
      </c>
      <c r="E72" s="1" t="n">
        <v>0.254</v>
      </c>
      <c r="F72" s="1" t="n">
        <v>0.254</v>
      </c>
      <c r="G72" s="1" t="n">
        <v>50</v>
      </c>
      <c r="H72" s="1" t="n">
        <v>1</v>
      </c>
      <c r="I72" s="1" t="n">
        <f aca="false">ROUND(H72/D72, 2)</f>
        <v>0.51</v>
      </c>
      <c r="M72" s="1" t="n">
        <v>50</v>
      </c>
      <c r="N72" s="3" t="n">
        <v>8</v>
      </c>
      <c r="S72" s="1" t="s">
        <v>174</v>
      </c>
    </row>
    <row r="73" customFormat="false" ht="13.8" hidden="false" customHeight="true" outlineLevel="0" collapsed="false">
      <c r="A73" s="1" t="s">
        <v>175</v>
      </c>
      <c r="B73" s="1" t="s">
        <v>176</v>
      </c>
      <c r="C73" s="1" t="s">
        <v>21</v>
      </c>
      <c r="D73" s="1" t="n">
        <v>2.43</v>
      </c>
      <c r="E73" s="1" t="n">
        <v>0.48</v>
      </c>
      <c r="F73" s="1" t="n">
        <v>2.13</v>
      </c>
      <c r="G73" s="1" t="n">
        <v>56.7</v>
      </c>
      <c r="H73" s="1" t="n">
        <v>5.83</v>
      </c>
      <c r="I73" s="1" t="n">
        <f aca="false">ROUND(H73*0.514,2)</f>
        <v>3</v>
      </c>
      <c r="M73" s="1" t="n">
        <v>22.86</v>
      </c>
      <c r="N73" s="3" t="n">
        <v>4000</v>
      </c>
      <c r="S73" s="1" t="s">
        <v>177</v>
      </c>
    </row>
    <row r="74" s="1" customFormat="true" ht="13.8" hidden="false" customHeight="true" outlineLevel="0" collapsed="false">
      <c r="A74" s="1" t="s">
        <v>178</v>
      </c>
      <c r="B74" s="1" t="s">
        <v>179</v>
      </c>
      <c r="C74" s="1" t="s">
        <v>21</v>
      </c>
      <c r="D74" s="1" t="n">
        <v>0.13</v>
      </c>
      <c r="E74" s="1" t="n">
        <v>0.01</v>
      </c>
      <c r="F74" s="1" t="n">
        <v>0.01</v>
      </c>
      <c r="G74" s="1" t="n">
        <v>19</v>
      </c>
      <c r="H74" s="1" t="n">
        <v>2.06</v>
      </c>
      <c r="I74" s="1" t="n">
        <v>1.29</v>
      </c>
      <c r="J74" s="2" t="n">
        <v>1.75</v>
      </c>
      <c r="K74" s="1" t="n">
        <f aca="false">J74*G74</f>
        <v>33.25</v>
      </c>
      <c r="L74" s="1" t="n">
        <f aca="false">K74*D74</f>
        <v>4.3225</v>
      </c>
      <c r="M74" s="1" t="n">
        <v>100</v>
      </c>
      <c r="N74" s="1" t="n">
        <v>24</v>
      </c>
      <c r="O74" s="1" t="n">
        <v>0.6</v>
      </c>
      <c r="R74" s="3"/>
    </row>
    <row r="75" customFormat="false" ht="13.8" hidden="false" customHeight="true" outlineLevel="0" collapsed="false">
      <c r="A75" s="1" t="s">
        <v>180</v>
      </c>
      <c r="B75" s="1" t="s">
        <v>181</v>
      </c>
      <c r="C75" s="1" t="s">
        <v>21</v>
      </c>
      <c r="D75" s="1" t="n">
        <v>2.1</v>
      </c>
      <c r="E75" s="1" t="n">
        <v>0.6</v>
      </c>
      <c r="F75" s="1" t="n">
        <v>0.6</v>
      </c>
      <c r="G75" s="1" t="n">
        <v>150</v>
      </c>
      <c r="H75" s="1" t="n">
        <v>3.89</v>
      </c>
      <c r="I75" s="1" t="n">
        <v>0.42</v>
      </c>
      <c r="J75" s="2" t="n">
        <f aca="false">K75/G75</f>
        <v>0.809523333333333</v>
      </c>
      <c r="K75" s="3" t="n">
        <v>121.4285</v>
      </c>
      <c r="L75" s="1" t="n">
        <f aca="false">K75*D75</f>
        <v>254.99985</v>
      </c>
      <c r="M75" s="1" t="n">
        <v>6700</v>
      </c>
      <c r="N75" s="3" t="n">
        <v>4000</v>
      </c>
      <c r="Q75" s="3" t="n">
        <v>51</v>
      </c>
      <c r="S75" s="1" t="s">
        <v>182</v>
      </c>
    </row>
    <row r="76" customFormat="false" ht="13.8" hidden="false" customHeight="true" outlineLevel="0" collapsed="false">
      <c r="A76" s="1" t="s">
        <v>183</v>
      </c>
      <c r="B76" s="1" t="s">
        <v>184</v>
      </c>
      <c r="C76" s="1" t="s">
        <v>21</v>
      </c>
      <c r="D76" s="1" t="n">
        <v>2.5</v>
      </c>
      <c r="E76" s="1" t="n">
        <v>0.667</v>
      </c>
      <c r="F76" s="1" t="n">
        <v>0.667</v>
      </c>
      <c r="G76" s="1" t="n">
        <v>312</v>
      </c>
      <c r="I76" s="1" t="n">
        <f aca="false">ROUND(H76/D76, 2)</f>
        <v>0</v>
      </c>
      <c r="M76" s="1" t="n">
        <v>2000</v>
      </c>
      <c r="S76" s="1" t="s">
        <v>185</v>
      </c>
    </row>
    <row r="77" customFormat="false" ht="13.8" hidden="false" customHeight="true" outlineLevel="0" collapsed="false">
      <c r="A77" s="1" t="s">
        <v>186</v>
      </c>
      <c r="B77" s="1" t="s">
        <v>187</v>
      </c>
      <c r="C77" s="1" t="s">
        <v>21</v>
      </c>
      <c r="D77" s="1" t="n">
        <f aca="false">ROUND(48*0.0254,2)</f>
        <v>1.22</v>
      </c>
      <c r="E77" s="1" t="n">
        <v>0.12</v>
      </c>
      <c r="F77" s="1" t="n">
        <v>0.12</v>
      </c>
      <c r="H77" s="1" t="n">
        <v>15</v>
      </c>
      <c r="I77" s="1" t="n">
        <f aca="false">ROUND(H77*0.514,2)</f>
        <v>7.71</v>
      </c>
      <c r="M77" s="1" t="n">
        <v>243.84</v>
      </c>
      <c r="S77" s="1" t="s">
        <v>188</v>
      </c>
    </row>
    <row r="78" customFormat="false" ht="13.8" hidden="false" customHeight="true" outlineLevel="0" collapsed="false">
      <c r="A78" s="1" t="s">
        <v>189</v>
      </c>
      <c r="B78" s="1" t="s">
        <v>190</v>
      </c>
      <c r="C78" s="1" t="s">
        <v>21</v>
      </c>
      <c r="D78" s="1" t="n">
        <v>4.094</v>
      </c>
      <c r="E78" s="1" t="n">
        <v>1.35</v>
      </c>
      <c r="F78" s="1" t="n">
        <v>0.67</v>
      </c>
      <c r="G78" s="1" t="n">
        <v>1500</v>
      </c>
      <c r="H78" s="1" t="n">
        <v>4</v>
      </c>
      <c r="I78" s="1" t="n">
        <f aca="false">ROUND(H78*0.514,2)</f>
        <v>2.06</v>
      </c>
      <c r="M78" s="1" t="n">
        <v>3000</v>
      </c>
      <c r="N78" s="3" t="n">
        <v>14</v>
      </c>
      <c r="S78" s="1" t="s">
        <v>191</v>
      </c>
    </row>
    <row r="79" customFormat="false" ht="13.8" hidden="false" customHeight="true" outlineLevel="0" collapsed="false">
      <c r="A79" s="1" t="s">
        <v>189</v>
      </c>
      <c r="B79" s="1" t="s">
        <v>192</v>
      </c>
      <c r="C79" s="1" t="s">
        <v>21</v>
      </c>
      <c r="D79" s="1" t="n">
        <v>3.6</v>
      </c>
      <c r="E79" s="1" t="n">
        <v>0.66</v>
      </c>
      <c r="F79" s="1" t="n">
        <v>0.45</v>
      </c>
      <c r="G79" s="1" t="n">
        <v>650</v>
      </c>
      <c r="H79" s="1" t="n">
        <v>5</v>
      </c>
      <c r="I79" s="1" t="n">
        <f aca="false">ROUND(H79*0.514,2)</f>
        <v>2.57</v>
      </c>
      <c r="M79" s="1" t="n">
        <v>1200</v>
      </c>
      <c r="N79" s="3" t="n">
        <v>8</v>
      </c>
      <c r="S79" s="1" t="s">
        <v>193</v>
      </c>
    </row>
    <row r="80" s="1" customFormat="true" ht="13.8" hidden="false" customHeight="true" outlineLevel="0" collapsed="false">
      <c r="A80" s="1" t="s">
        <v>194</v>
      </c>
      <c r="B80" s="1" t="s">
        <v>195</v>
      </c>
      <c r="C80" s="1" t="s">
        <v>21</v>
      </c>
      <c r="D80" s="1" t="n">
        <v>1.8</v>
      </c>
      <c r="E80" s="1" t="n">
        <v>0.3</v>
      </c>
      <c r="F80" s="1" t="n">
        <v>0.3</v>
      </c>
      <c r="G80" s="1" t="n">
        <v>51.8</v>
      </c>
      <c r="H80" s="1" t="n">
        <v>0.35</v>
      </c>
      <c r="I80" s="1" t="n">
        <v>0.25</v>
      </c>
      <c r="J80" s="2" t="n">
        <v>0.04</v>
      </c>
      <c r="K80" s="1" t="n">
        <f aca="false">J80*G80</f>
        <v>2.072</v>
      </c>
      <c r="L80" s="1" t="n">
        <f aca="false">K80*D80</f>
        <v>3.7296</v>
      </c>
      <c r="M80" s="1" t="n">
        <v>1500</v>
      </c>
      <c r="N80" s="1" t="n">
        <v>6666</v>
      </c>
      <c r="O80" s="1" t="n">
        <v>3.6111</v>
      </c>
      <c r="R80" s="3"/>
    </row>
    <row r="81" customFormat="false" ht="13.8" hidden="false" customHeight="true" outlineLevel="0" collapsed="false">
      <c r="A81" s="1" t="s">
        <v>196</v>
      </c>
      <c r="B81" s="1" t="s">
        <v>197</v>
      </c>
      <c r="C81" s="1" t="s">
        <v>21</v>
      </c>
      <c r="D81" s="1" t="n">
        <v>4.26</v>
      </c>
      <c r="E81" s="1" t="n">
        <v>3.04</v>
      </c>
      <c r="F81" s="1" t="n">
        <v>3.04</v>
      </c>
      <c r="G81" s="1" t="n">
        <v>1350</v>
      </c>
      <c r="H81" s="1" t="n">
        <v>0.39</v>
      </c>
      <c r="I81" s="1" t="n">
        <f aca="false">ROUND(H81*0.514,2)</f>
        <v>0.2</v>
      </c>
      <c r="M81" s="1" t="n">
        <v>1000</v>
      </c>
      <c r="S81" s="1" t="s">
        <v>198</v>
      </c>
    </row>
    <row r="82" customFormat="false" ht="13.8" hidden="false" customHeight="true" outlineLevel="0" collapsed="false">
      <c r="A82" s="1" t="s">
        <v>196</v>
      </c>
      <c r="B82" s="1" t="s">
        <v>199</v>
      </c>
      <c r="C82" s="1" t="s">
        <v>21</v>
      </c>
      <c r="D82" s="1" t="n">
        <v>1.61</v>
      </c>
      <c r="E82" s="1" t="n">
        <v>0.47</v>
      </c>
      <c r="F82" s="1" t="n">
        <v>0.2</v>
      </c>
      <c r="G82" s="1" t="n">
        <v>50</v>
      </c>
      <c r="I82" s="1" t="n">
        <f aca="false">ROUND(H82*0.514,2)</f>
        <v>0</v>
      </c>
      <c r="S82" s="1" t="s">
        <v>200</v>
      </c>
    </row>
    <row r="83" customFormat="false" ht="13.8" hidden="false" customHeight="true" outlineLevel="0" collapsed="false">
      <c r="A83" s="1" t="s">
        <v>201</v>
      </c>
      <c r="B83" s="1" t="s">
        <v>202</v>
      </c>
      <c r="C83" s="1" t="s">
        <v>21</v>
      </c>
      <c r="D83" s="1" t="n">
        <v>1.035</v>
      </c>
      <c r="E83" s="1" t="n">
        <v>0.35</v>
      </c>
      <c r="F83" s="1" t="n">
        <v>0.875</v>
      </c>
      <c r="G83" s="1" t="n">
        <v>30</v>
      </c>
      <c r="H83" s="1" t="n">
        <v>2.91</v>
      </c>
      <c r="I83" s="1" t="n">
        <f aca="false">ROUND(H83*0.514,2)</f>
        <v>1.5</v>
      </c>
      <c r="M83" s="1" t="n">
        <v>1</v>
      </c>
      <c r="N83" s="3" t="n">
        <v>11</v>
      </c>
      <c r="S83" s="1" t="s">
        <v>203</v>
      </c>
    </row>
    <row r="84" customFormat="false" ht="13.8" hidden="false" customHeight="true" outlineLevel="0" collapsed="false">
      <c r="A84" s="1" t="s">
        <v>204</v>
      </c>
      <c r="B84" s="1" t="s">
        <v>205</v>
      </c>
      <c r="C84" s="1" t="s">
        <v>21</v>
      </c>
      <c r="D84" s="1" t="n">
        <v>4.5</v>
      </c>
      <c r="E84" s="1" t="n">
        <v>0.2</v>
      </c>
      <c r="F84" s="1" t="n">
        <v>0.2</v>
      </c>
      <c r="G84" s="1" t="n">
        <v>130</v>
      </c>
      <c r="H84" s="1" t="n">
        <v>5.5</v>
      </c>
      <c r="I84" s="1" t="n">
        <f aca="false">ROUND(H84*0.514,2)</f>
        <v>2.83</v>
      </c>
      <c r="M84" s="1" t="n">
        <v>1000</v>
      </c>
      <c r="N84" s="3" t="n">
        <v>8</v>
      </c>
      <c r="S84" s="1" t="s">
        <v>206</v>
      </c>
    </row>
    <row r="85" customFormat="false" ht="13.8" hidden="false" customHeight="true" outlineLevel="0" collapsed="false">
      <c r="A85" s="1" t="s">
        <v>204</v>
      </c>
      <c r="B85" s="1" t="s">
        <v>207</v>
      </c>
      <c r="C85" s="1" t="s">
        <v>21</v>
      </c>
      <c r="D85" s="1" t="n">
        <v>5.5</v>
      </c>
      <c r="E85" s="1" t="n">
        <v>0.63</v>
      </c>
      <c r="F85" s="1" t="n">
        <v>0.63</v>
      </c>
      <c r="G85" s="1" t="n">
        <v>1200</v>
      </c>
      <c r="H85" s="1" t="n">
        <v>3</v>
      </c>
      <c r="I85" s="1" t="n">
        <f aca="false">ROUND(H85*0.514,2)</f>
        <v>1.54</v>
      </c>
      <c r="M85" s="1" t="n">
        <v>6000</v>
      </c>
      <c r="N85" s="3" t="n">
        <v>24</v>
      </c>
      <c r="S85" s="1" t="s">
        <v>208</v>
      </c>
    </row>
    <row r="86" customFormat="false" ht="13.8" hidden="false" customHeight="true" outlineLevel="0" collapsed="false">
      <c r="A86" s="1" t="s">
        <v>204</v>
      </c>
      <c r="B86" s="1" t="s">
        <v>209</v>
      </c>
      <c r="C86" s="1" t="s">
        <v>44</v>
      </c>
      <c r="D86" s="1" t="n">
        <v>1.5</v>
      </c>
      <c r="E86" s="1" t="n">
        <v>0.22</v>
      </c>
      <c r="F86" s="1" t="n">
        <v>0.22</v>
      </c>
      <c r="G86" s="1" t="n">
        <v>70</v>
      </c>
      <c r="I86" s="1" t="n">
        <f aca="false">ROUND(H86*0.514,2)</f>
        <v>0</v>
      </c>
      <c r="M86" s="1" t="n">
        <v>1000</v>
      </c>
      <c r="N86" s="3" t="n">
        <v>13149</v>
      </c>
      <c r="S86" s="1" t="s">
        <v>210</v>
      </c>
    </row>
    <row r="87" customFormat="false" ht="13.8" hidden="false" customHeight="true" outlineLevel="0" collapsed="false">
      <c r="A87" s="1" t="s">
        <v>204</v>
      </c>
      <c r="B87" s="1" t="s">
        <v>211</v>
      </c>
      <c r="C87" s="1" t="s">
        <v>44</v>
      </c>
      <c r="D87" s="1" t="n">
        <v>1.5</v>
      </c>
      <c r="E87" s="1" t="n">
        <v>0.21</v>
      </c>
      <c r="F87" s="1" t="n">
        <v>0.21</v>
      </c>
      <c r="G87" s="1" t="n">
        <v>52</v>
      </c>
      <c r="I87" s="1" t="n">
        <v>0.35</v>
      </c>
      <c r="J87" s="2" t="n">
        <v>0.2</v>
      </c>
      <c r="K87" s="1" t="n">
        <f aca="false">J87*G87</f>
        <v>10.4</v>
      </c>
      <c r="L87" s="1" t="n">
        <f aca="false">K87*D87</f>
        <v>15.6</v>
      </c>
      <c r="M87" s="1" t="n">
        <v>1000</v>
      </c>
      <c r="N87" s="1" t="n">
        <v>528</v>
      </c>
      <c r="O87" s="1" t="n">
        <v>1.9005</v>
      </c>
      <c r="P87" s="1" t="s">
        <v>212</v>
      </c>
      <c r="Q87" s="1"/>
    </row>
    <row r="88" customFormat="false" ht="13.8" hidden="false" customHeight="true" outlineLevel="0" collapsed="false">
      <c r="A88" s="1" t="s">
        <v>204</v>
      </c>
      <c r="B88" s="1" t="s">
        <v>213</v>
      </c>
      <c r="C88" s="1" t="s">
        <v>44</v>
      </c>
      <c r="D88" s="1" t="n">
        <v>1.5</v>
      </c>
      <c r="E88" s="1" t="n">
        <v>0.21</v>
      </c>
      <c r="F88" s="1" t="n">
        <v>0.21</v>
      </c>
      <c r="G88" s="1" t="n">
        <v>52</v>
      </c>
      <c r="I88" s="1" t="n">
        <v>0.35</v>
      </c>
      <c r="J88" s="2" t="n">
        <v>0.12</v>
      </c>
      <c r="K88" s="1" t="n">
        <f aca="false">J88*G88</f>
        <v>6.24</v>
      </c>
      <c r="L88" s="1" t="n">
        <f aca="false">K88*D88</f>
        <v>9.36</v>
      </c>
      <c r="M88" s="1" t="n">
        <v>200</v>
      </c>
      <c r="N88" s="1" t="n">
        <v>840</v>
      </c>
      <c r="O88" s="1" t="n">
        <v>1.9005</v>
      </c>
      <c r="P88" s="1" t="s">
        <v>212</v>
      </c>
      <c r="Q88" s="1"/>
    </row>
    <row r="89" customFormat="false" ht="13.8" hidden="false" customHeight="true" outlineLevel="0" collapsed="false">
      <c r="A89" s="1" t="s">
        <v>214</v>
      </c>
      <c r="B89" s="1" t="s">
        <v>215</v>
      </c>
      <c r="C89" s="1" t="s">
        <v>21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M89" s="1" t="n">
        <v>200</v>
      </c>
      <c r="N89" s="3" t="n">
        <v>10</v>
      </c>
      <c r="S89" s="1" t="s">
        <v>216</v>
      </c>
    </row>
    <row r="90" customFormat="false" ht="13.8" hidden="false" customHeight="true" outlineLevel="0" collapsed="false">
      <c r="A90" s="1" t="s">
        <v>217</v>
      </c>
      <c r="B90" s="1" t="s">
        <v>218</v>
      </c>
      <c r="C90" s="1" t="s">
        <v>21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M90" s="1" t="n">
        <v>100</v>
      </c>
      <c r="N90" s="3" t="n">
        <v>10</v>
      </c>
      <c r="S90" s="1" t="s">
        <v>219</v>
      </c>
    </row>
    <row r="91" customFormat="false" ht="13.8" hidden="false" customHeight="true" outlineLevel="0" collapsed="false">
      <c r="A91" s="1" t="s">
        <v>217</v>
      </c>
      <c r="B91" s="1" t="s">
        <v>220</v>
      </c>
      <c r="C91" s="1" t="s">
        <v>21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M91" s="1" t="n">
        <v>100</v>
      </c>
      <c r="N91" s="3" t="n">
        <v>10</v>
      </c>
      <c r="S91" s="1" t="s">
        <v>221</v>
      </c>
    </row>
    <row r="92" customFormat="false" ht="13.8" hidden="false" customHeight="true" outlineLevel="0" collapsed="false">
      <c r="A92" s="1" t="s">
        <v>222</v>
      </c>
      <c r="B92" s="1" t="s">
        <v>223</v>
      </c>
      <c r="C92" s="1" t="s">
        <v>21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M92" s="1" t="n">
        <v>300</v>
      </c>
      <c r="N92" s="3" t="n">
        <v>0.5</v>
      </c>
      <c r="S92" s="1" t="s">
        <v>224</v>
      </c>
    </row>
    <row r="93" customFormat="false" ht="13.8" hidden="false" customHeight="true" outlineLevel="0" collapsed="false">
      <c r="A93" s="1" t="s">
        <v>222</v>
      </c>
      <c r="B93" s="1" t="s">
        <v>225</v>
      </c>
      <c r="C93" s="1" t="s">
        <v>21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M93" s="1" t="n">
        <v>10</v>
      </c>
      <c r="N93" s="3" t="n">
        <v>2.5</v>
      </c>
      <c r="S93" s="1" t="s">
        <v>226</v>
      </c>
    </row>
    <row r="94" customFormat="false" ht="13.8" hidden="false" customHeight="true" outlineLevel="0" collapsed="false">
      <c r="A94" s="1" t="s">
        <v>222</v>
      </c>
      <c r="B94" s="1" t="s">
        <v>227</v>
      </c>
      <c r="C94" s="1" t="s">
        <v>21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M94" s="1" t="n">
        <v>2000</v>
      </c>
      <c r="N94" s="3" t="n">
        <v>1</v>
      </c>
      <c r="S94" s="1" t="s">
        <v>228</v>
      </c>
    </row>
    <row r="95" customFormat="false" ht="13.8" hidden="false" customHeight="true" outlineLevel="0" collapsed="false">
      <c r="A95" s="1" t="s">
        <v>222</v>
      </c>
      <c r="B95" s="1" t="s">
        <v>229</v>
      </c>
      <c r="C95" s="1" t="s">
        <v>21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M95" s="1" t="n">
        <v>400</v>
      </c>
      <c r="N95" s="3" t="n">
        <v>18.04</v>
      </c>
      <c r="S95" s="1" t="s">
        <v>230</v>
      </c>
    </row>
    <row r="96" customFormat="false" ht="13.8" hidden="false" customHeight="true" outlineLevel="0" collapsed="false">
      <c r="A96" s="1" t="s">
        <v>222</v>
      </c>
      <c r="B96" s="1" t="s">
        <v>231</v>
      </c>
      <c r="C96" s="1" t="s">
        <v>21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M96" s="1" t="n">
        <v>4000</v>
      </c>
      <c r="N96" s="3" t="n">
        <v>10.82</v>
      </c>
      <c r="S96" s="1" t="s">
        <v>230</v>
      </c>
    </row>
    <row r="97" customFormat="false" ht="13.8" hidden="false" customHeight="true" outlineLevel="0" collapsed="false">
      <c r="A97" s="1" t="s">
        <v>222</v>
      </c>
      <c r="B97" s="1" t="s">
        <v>232</v>
      </c>
      <c r="C97" s="1" t="s">
        <v>21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M97" s="1" t="n">
        <v>110</v>
      </c>
      <c r="N97" s="3" t="n">
        <v>4</v>
      </c>
      <c r="S97" s="1" t="s">
        <v>233</v>
      </c>
    </row>
    <row r="98" customFormat="false" ht="13.8" hidden="false" customHeight="true" outlineLevel="0" collapsed="false">
      <c r="A98" s="1" t="s">
        <v>222</v>
      </c>
      <c r="B98" s="1" t="s">
        <v>234</v>
      </c>
      <c r="C98" s="1" t="s">
        <v>21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M98" s="1" t="n">
        <v>1500</v>
      </c>
      <c r="N98" s="3" t="n">
        <v>5</v>
      </c>
      <c r="S98" s="1" t="s">
        <v>230</v>
      </c>
    </row>
    <row r="99" customFormat="false" ht="13.8" hidden="false" customHeight="true" outlineLevel="0" collapsed="false">
      <c r="A99" s="1" t="s">
        <v>222</v>
      </c>
      <c r="B99" s="1" t="s">
        <v>235</v>
      </c>
      <c r="C99" s="1" t="s">
        <v>21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M99" s="1" t="n">
        <v>50</v>
      </c>
      <c r="N99" s="3" t="n">
        <v>2</v>
      </c>
      <c r="S99" s="1" t="s">
        <v>236</v>
      </c>
    </row>
    <row r="100" customFormat="false" ht="13.8" hidden="false" customHeight="true" outlineLevel="0" collapsed="false">
      <c r="A100" s="1" t="s">
        <v>237</v>
      </c>
      <c r="B100" s="1" t="s">
        <v>238</v>
      </c>
      <c r="C100" s="1" t="s">
        <v>21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M100" s="1" t="n">
        <v>60</v>
      </c>
      <c r="N100" s="3" t="n">
        <v>2.5</v>
      </c>
      <c r="S100" s="1" t="s">
        <v>239</v>
      </c>
    </row>
    <row r="101" customFormat="false" ht="13.8" hidden="false" customHeight="true" outlineLevel="0" collapsed="false">
      <c r="A101" s="1" t="s">
        <v>240</v>
      </c>
      <c r="B101" s="1" t="s">
        <v>241</v>
      </c>
      <c r="C101" s="1" t="s">
        <v>21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M101" s="1" t="n">
        <v>150</v>
      </c>
      <c r="N101" s="3" t="n">
        <v>18</v>
      </c>
      <c r="S101" s="1" t="s">
        <v>242</v>
      </c>
    </row>
    <row r="102" customFormat="false" ht="13.8" hidden="false" customHeight="true" outlineLevel="0" collapsed="false">
      <c r="A102" s="1" t="s">
        <v>243</v>
      </c>
      <c r="B102" s="1" t="s">
        <v>244</v>
      </c>
      <c r="C102" s="1" t="s">
        <v>21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3" t="n">
        <v>8</v>
      </c>
      <c r="S102" s="1" t="s">
        <v>245</v>
      </c>
    </row>
    <row r="103" customFormat="false" ht="13.8" hidden="false" customHeight="true" outlineLevel="0" collapsed="false">
      <c r="A103" s="1" t="s">
        <v>243</v>
      </c>
      <c r="B103" s="1" t="s">
        <v>246</v>
      </c>
      <c r="C103" s="1" t="s">
        <v>21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M103" s="1" t="n">
        <v>500</v>
      </c>
      <c r="N103" s="3" t="n">
        <v>24</v>
      </c>
      <c r="S103" s="1" t="s">
        <v>247</v>
      </c>
    </row>
    <row r="104" customFormat="false" ht="13.8" hidden="false" customHeight="true" outlineLevel="0" collapsed="false">
      <c r="A104" s="1" t="s">
        <v>243</v>
      </c>
      <c r="B104" s="1" t="s">
        <v>248</v>
      </c>
      <c r="C104" s="1" t="s">
        <v>21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M104" s="1" t="n">
        <v>500</v>
      </c>
      <c r="N104" s="3" t="n">
        <v>25</v>
      </c>
      <c r="S104" s="1" t="s">
        <v>249</v>
      </c>
    </row>
    <row r="105" customFormat="false" ht="13.8" hidden="false" customHeight="true" outlineLevel="0" collapsed="false">
      <c r="A105" s="1" t="s">
        <v>250</v>
      </c>
      <c r="B105" s="1" t="s">
        <v>251</v>
      </c>
      <c r="C105" s="1" t="s">
        <v>21</v>
      </c>
      <c r="D105" s="1" t="n">
        <v>2</v>
      </c>
      <c r="E105" s="1" t="n">
        <v>1.5</v>
      </c>
      <c r="F105" s="1" t="n">
        <v>1.5</v>
      </c>
      <c r="G105" s="1" t="n">
        <v>250</v>
      </c>
      <c r="H105" s="1" t="n">
        <v>1.16</v>
      </c>
      <c r="I105" s="1" t="n">
        <f aca="false">ROUND(H105*0.514,2)</f>
        <v>0.6</v>
      </c>
      <c r="M105" s="1" t="n">
        <v>6000</v>
      </c>
      <c r="N105" s="3" t="n">
        <v>24</v>
      </c>
      <c r="S105" s="1" t="s">
        <v>252</v>
      </c>
    </row>
    <row r="106" s="1" customFormat="true" ht="13.8" hidden="false" customHeight="true" outlineLevel="0" collapsed="false">
      <c r="A106" s="1" t="s">
        <v>250</v>
      </c>
      <c r="B106" s="1" t="s">
        <v>253</v>
      </c>
      <c r="C106" s="1" t="s">
        <v>21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1" t="n">
        <f aca="false">J106*G106</f>
        <v>1468.5</v>
      </c>
      <c r="L106" s="1" t="n">
        <f aca="false">K106*D106</f>
        <v>4405.5</v>
      </c>
      <c r="M106" s="1" t="n">
        <v>6000</v>
      </c>
      <c r="N106" s="1" t="n">
        <v>20</v>
      </c>
      <c r="O106" s="1" t="n">
        <v>5</v>
      </c>
      <c r="R106" s="3"/>
    </row>
    <row r="107" customFormat="false" ht="13.8" hidden="false" customHeight="true" outlineLevel="0" collapsed="false">
      <c r="A107" s="1" t="s">
        <v>250</v>
      </c>
      <c r="B107" s="1" t="s">
        <v>254</v>
      </c>
      <c r="C107" s="1" t="s">
        <v>21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1" t="n">
        <f aca="false">J107*G107</f>
        <v>588</v>
      </c>
      <c r="L107" s="1" t="n">
        <f aca="false">K107*D107</f>
        <v>2940</v>
      </c>
      <c r="M107" s="1" t="n">
        <v>11000</v>
      </c>
      <c r="N107" s="1" t="n">
        <v>20</v>
      </c>
      <c r="O107" s="1" t="n">
        <v>18</v>
      </c>
      <c r="P107" s="1" t="s">
        <v>38</v>
      </c>
      <c r="Q107" s="1"/>
      <c r="S107" s="6" t="s">
        <v>255</v>
      </c>
    </row>
    <row r="108" customFormat="false" ht="13.8" hidden="false" customHeight="true" outlineLevel="0" collapsed="false">
      <c r="A108" s="1" t="s">
        <v>250</v>
      </c>
      <c r="B108" s="1" t="s">
        <v>256</v>
      </c>
      <c r="C108" s="1" t="s">
        <v>21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1" t="n">
        <f aca="false">J108*G108</f>
        <v>250</v>
      </c>
      <c r="L108" s="1" t="n">
        <f aca="false">K108*D108</f>
        <v>475</v>
      </c>
      <c r="M108" s="1" t="n">
        <v>2000</v>
      </c>
      <c r="N108" s="1" t="n">
        <v>8</v>
      </c>
      <c r="O108" s="1" t="n">
        <v>2</v>
      </c>
      <c r="P108" s="1" t="s">
        <v>38</v>
      </c>
      <c r="Q108" s="1"/>
    </row>
    <row r="109" s="1" customFormat="true" ht="13.8" hidden="false" customHeight="true" outlineLevel="0" collapsed="false">
      <c r="A109" s="1" t="s">
        <v>250</v>
      </c>
      <c r="B109" s="1" t="s">
        <v>253</v>
      </c>
      <c r="C109" s="1" t="s">
        <v>21</v>
      </c>
      <c r="D109" s="1" t="n">
        <v>3</v>
      </c>
      <c r="E109" s="1" t="n">
        <v>2</v>
      </c>
      <c r="F109" s="1" t="n">
        <v>2.5</v>
      </c>
      <c r="G109" s="1" t="n">
        <v>550</v>
      </c>
      <c r="H109" s="1" t="n">
        <v>0.34</v>
      </c>
      <c r="I109" s="1" t="n">
        <v>0.17</v>
      </c>
      <c r="J109" s="2" t="n">
        <v>2.67</v>
      </c>
      <c r="K109" s="1" t="n">
        <f aca="false">J109*G109</f>
        <v>1468.5</v>
      </c>
      <c r="L109" s="1" t="n">
        <f aca="false">K109*D109</f>
        <v>4405.5</v>
      </c>
      <c r="M109" s="1" t="n">
        <v>6000</v>
      </c>
      <c r="N109" s="1" t="n">
        <v>20</v>
      </c>
      <c r="O109" s="1" t="n">
        <v>5</v>
      </c>
      <c r="R109" s="3"/>
    </row>
    <row r="110" customFormat="false" ht="13.8" hidden="false" customHeight="true" outlineLevel="0" collapsed="false">
      <c r="A110" s="1" t="s">
        <v>257</v>
      </c>
      <c r="B110" s="1" t="s">
        <v>258</v>
      </c>
      <c r="C110" s="1" t="s">
        <v>21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M110" s="1" t="n">
        <v>1000</v>
      </c>
      <c r="N110" s="3" t="n">
        <v>14</v>
      </c>
      <c r="S110" s="1" t="s">
        <v>259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H106" activeCellId="0" sqref="H106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9.75"/>
    <col collapsed="false" customWidth="true" hidden="false" outlineLevel="0" max="18" min="16" style="1" width="19.75"/>
    <col collapsed="false" customWidth="true" hidden="false" outlineLevel="0" max="19" min="19" style="1" width="23.13"/>
    <col collapsed="false" customWidth="true" hidden="false" outlineLevel="0" max="20" min="20" style="1" width="18.61"/>
    <col collapsed="false" customWidth="true" hidden="false" outlineLevel="0" max="21" min="21" style="1" width="13.25"/>
    <col collapsed="false" customWidth="true" hidden="false" outlineLevel="0" max="22" min="22" style="1" width="12.5"/>
    <col collapsed="false" customWidth="true" hidden="false" outlineLevel="0" max="23" min="23" style="1" width="13.25"/>
    <col collapsed="false" customWidth="true" hidden="false" outlineLevel="0" max="26" min="24" style="1" width="15.2"/>
    <col collapsed="false" customWidth="true" hidden="false" outlineLevel="0" max="27" min="27" style="1" width="16.33"/>
    <col collapsed="false" customWidth="true" hidden="false" outlineLevel="0" max="28" min="28" style="1" width="45.6"/>
    <col collapsed="false" customWidth="true" hidden="false" outlineLevel="0" max="69" min="29" style="1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7" customFormat="true" ht="12.8" hidden="false" customHeight="false" outlineLevel="0" collapsed="false">
      <c r="A1" s="7" t="s">
        <v>1</v>
      </c>
      <c r="B1" s="7" t="s">
        <v>260</v>
      </c>
      <c r="C1" s="7" t="s">
        <v>261</v>
      </c>
      <c r="D1" s="7" t="s">
        <v>2</v>
      </c>
      <c r="E1" s="7" t="s">
        <v>262</v>
      </c>
      <c r="F1" s="7" t="s">
        <v>263</v>
      </c>
      <c r="G1" s="7" t="s">
        <v>264</v>
      </c>
      <c r="H1" s="7" t="s">
        <v>265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266</v>
      </c>
      <c r="S1" s="7" t="s">
        <v>267</v>
      </c>
      <c r="T1" s="7" t="s">
        <v>268</v>
      </c>
      <c r="U1" s="7" t="s">
        <v>269</v>
      </c>
      <c r="V1" s="7" t="s">
        <v>12</v>
      </c>
      <c r="W1" s="7" t="s">
        <v>13</v>
      </c>
      <c r="X1" s="7" t="s">
        <v>270</v>
      </c>
      <c r="Y1" s="7" t="s">
        <v>271</v>
      </c>
      <c r="Z1" s="7" t="s">
        <v>16</v>
      </c>
      <c r="AA1" s="7" t="s">
        <v>272</v>
      </c>
      <c r="AB1" s="7" t="s">
        <v>18</v>
      </c>
    </row>
    <row r="2" customFormat="false" ht="12.8" hidden="false" customHeight="false" outlineLevel="0" collapsed="false">
      <c r="A2" s="1" t="s">
        <v>273</v>
      </c>
      <c r="B2" s="1" t="s">
        <v>274</v>
      </c>
      <c r="C2" s="1" t="s">
        <v>275</v>
      </c>
      <c r="D2" s="1" t="s">
        <v>276</v>
      </c>
      <c r="E2" s="1" t="s">
        <v>277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AB2" s="1" t="s">
        <v>278</v>
      </c>
    </row>
    <row r="3" customFormat="false" ht="12.8" hidden="false" customHeight="false" outlineLevel="0" collapsed="false">
      <c r="A3" s="1" t="s">
        <v>279</v>
      </c>
      <c r="B3" s="1" t="s">
        <v>280</v>
      </c>
      <c r="C3" s="1" t="s">
        <v>281</v>
      </c>
      <c r="D3" s="1" t="s">
        <v>276</v>
      </c>
      <c r="E3" s="1" t="s">
        <v>282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0.0025</v>
      </c>
      <c r="AB3" s="1" t="s">
        <v>283</v>
      </c>
    </row>
    <row r="4" customFormat="false" ht="12.8" hidden="false" customHeight="false" outlineLevel="0" collapsed="false">
      <c r="A4" s="1" t="s">
        <v>284</v>
      </c>
      <c r="B4" s="1" t="s">
        <v>285</v>
      </c>
      <c r="C4" s="1" t="s">
        <v>286</v>
      </c>
      <c r="D4" s="1" t="s">
        <v>276</v>
      </c>
      <c r="E4" s="1" t="s">
        <v>287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0.025</v>
      </c>
      <c r="T4" s="1" t="n">
        <v>0.057</v>
      </c>
      <c r="U4" s="1" t="n">
        <v>0.136</v>
      </c>
      <c r="Y4" s="1" t="n">
        <v>0.62</v>
      </c>
      <c r="AB4" s="1" t="s">
        <v>288</v>
      </c>
    </row>
    <row r="5" customFormat="false" ht="12.8" hidden="false" customHeight="false" outlineLevel="0" collapsed="false">
      <c r="A5" s="1" t="s">
        <v>289</v>
      </c>
      <c r="B5" s="1" t="s">
        <v>290</v>
      </c>
      <c r="C5" s="1" t="s">
        <v>291</v>
      </c>
      <c r="D5" s="1" t="s">
        <v>276</v>
      </c>
      <c r="E5" s="1" t="s">
        <v>292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0.02</v>
      </c>
      <c r="A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  <c r="C6" s="1" t="s">
        <v>296</v>
      </c>
      <c r="D6" s="1" t="s">
        <v>276</v>
      </c>
      <c r="E6" s="1" t="s">
        <v>297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0.014</v>
      </c>
      <c r="AB6" s="1" t="s">
        <v>298</v>
      </c>
    </row>
    <row r="7" customFormat="false" ht="12.8" hidden="false" customHeight="false" outlineLevel="0" collapsed="false">
      <c r="A7" s="1" t="s">
        <v>299</v>
      </c>
      <c r="B7" s="1" t="s">
        <v>300</v>
      </c>
      <c r="C7" s="1" t="s">
        <v>301</v>
      </c>
      <c r="D7" s="1" t="s">
        <v>276</v>
      </c>
      <c r="E7" s="1" t="s">
        <v>282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AB7" s="1" t="s">
        <v>302</v>
      </c>
    </row>
    <row r="8" customFormat="false" ht="12.8" hidden="false" customHeight="false" outlineLevel="0" collapsed="false">
      <c r="A8" s="1" t="s">
        <v>303</v>
      </c>
      <c r="B8" s="1" t="s">
        <v>304</v>
      </c>
      <c r="C8" s="1" t="s">
        <v>305</v>
      </c>
      <c r="D8" s="1" t="s">
        <v>276</v>
      </c>
      <c r="E8" s="1" t="s">
        <v>306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S8" s="1" t="n">
        <v>0.0016</v>
      </c>
      <c r="U8" s="1" t="n">
        <v>0.4</v>
      </c>
      <c r="W8" s="1" t="n">
        <v>4</v>
      </c>
      <c r="X8" s="1" t="n">
        <v>2.8</v>
      </c>
      <c r="Y8" s="1" t="n">
        <v>0.096</v>
      </c>
      <c r="AB8" s="1" t="s">
        <v>307</v>
      </c>
    </row>
    <row r="9" customFormat="false" ht="12.8" hidden="false" customHeight="false" outlineLevel="0" collapsed="false">
      <c r="A9" s="1" t="s">
        <v>308</v>
      </c>
      <c r="B9" s="1" t="s">
        <v>309</v>
      </c>
      <c r="C9" s="1" t="s">
        <v>305</v>
      </c>
      <c r="D9" s="1" t="s">
        <v>276</v>
      </c>
      <c r="E9" s="1" t="s">
        <v>292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S9" s="1" t="n">
        <v>0.025</v>
      </c>
      <c r="AB9" s="1" t="s">
        <v>310</v>
      </c>
    </row>
    <row r="10" customFormat="false" ht="12.8" hidden="false" customHeight="false" outlineLevel="0" collapsed="false">
      <c r="A10" s="1" t="s">
        <v>311</v>
      </c>
      <c r="B10" s="1" t="s">
        <v>312</v>
      </c>
      <c r="C10" s="1" t="s">
        <v>305</v>
      </c>
      <c r="D10" s="1" t="s">
        <v>276</v>
      </c>
      <c r="E10" s="1" t="s">
        <v>297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S10" s="1" t="n">
        <f aca="false">ROUND(TAN(RADIANS(30))*(I10/3),2)</f>
        <v>0.09</v>
      </c>
      <c r="W10" s="1" t="n">
        <f aca="false">ROUND(40/60,2)</f>
        <v>0.67</v>
      </c>
      <c r="X10" s="1" t="n">
        <v>8.4</v>
      </c>
      <c r="Y10" s="1" t="n">
        <v>1.3</v>
      </c>
      <c r="AB10" s="1" t="s">
        <v>313</v>
      </c>
    </row>
    <row r="11" customFormat="false" ht="12.8" hidden="false" customHeight="false" outlineLevel="0" collapsed="false">
      <c r="A11" s="1" t="s">
        <v>314</v>
      </c>
      <c r="B11" s="1" t="s">
        <v>315</v>
      </c>
      <c r="C11" s="1" t="s">
        <v>316</v>
      </c>
      <c r="D11" s="1" t="s">
        <v>276</v>
      </c>
      <c r="E11" s="1" t="s">
        <v>282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AB11" s="1" t="s">
        <v>317</v>
      </c>
    </row>
    <row r="12" customFormat="false" ht="12.8" hidden="false" customHeight="false" outlineLevel="0" collapsed="false">
      <c r="A12" s="1" t="s">
        <v>318</v>
      </c>
      <c r="B12" s="1" t="s">
        <v>319</v>
      </c>
      <c r="C12" s="1" t="s">
        <v>320</v>
      </c>
      <c r="D12" s="1" t="s">
        <v>276</v>
      </c>
      <c r="E12" s="1" t="s">
        <v>292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U12" s="1" t="n">
        <v>0.45</v>
      </c>
      <c r="Y12" s="1" t="n">
        <v>3.5</v>
      </c>
      <c r="AB12" s="1" t="s">
        <v>321</v>
      </c>
    </row>
    <row r="13" customFormat="false" ht="12.8" hidden="false" customHeight="false" outlineLevel="0" collapsed="false">
      <c r="A13" s="1" t="s">
        <v>322</v>
      </c>
      <c r="B13" s="1" t="s">
        <v>323</v>
      </c>
      <c r="C13" s="1" t="s">
        <v>324</v>
      </c>
      <c r="D13" s="1" t="s">
        <v>276</v>
      </c>
      <c r="E13" s="1" t="s">
        <v>325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AB13" s="1" t="s">
        <v>326</v>
      </c>
    </row>
    <row r="14" customFormat="false" ht="12.8" hidden="false" customHeight="false" outlineLevel="0" collapsed="false">
      <c r="A14" s="1" t="s">
        <v>327</v>
      </c>
      <c r="B14" s="1" t="s">
        <v>328</v>
      </c>
      <c r="C14" s="1" t="s">
        <v>329</v>
      </c>
      <c r="D14" s="1" t="s">
        <v>276</v>
      </c>
      <c r="E14" s="1" t="s">
        <v>297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0.14</v>
      </c>
      <c r="AB14" s="1" t="s">
        <v>330</v>
      </c>
    </row>
    <row r="15" customFormat="false" ht="12.8" hidden="false" customHeight="false" outlineLevel="0" collapsed="false">
      <c r="A15" s="1" t="s">
        <v>331</v>
      </c>
      <c r="B15" s="1" t="s">
        <v>332</v>
      </c>
      <c r="C15" s="1" t="s">
        <v>333</v>
      </c>
      <c r="D15" s="1" t="s">
        <v>334</v>
      </c>
      <c r="E15" s="1" t="s">
        <v>297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f aca="false">ROUND(TAN(RADIANS(20))*0.06,2)</f>
        <v>0.02</v>
      </c>
      <c r="U15" s="1" t="n">
        <v>0.6</v>
      </c>
      <c r="AB15" s="1" t="s">
        <v>335</v>
      </c>
    </row>
    <row r="16" customFormat="false" ht="12.8" hidden="false" customHeight="false" outlineLevel="0" collapsed="false">
      <c r="A16" s="1" t="s">
        <v>336</v>
      </c>
      <c r="B16" s="1" t="s">
        <v>315</v>
      </c>
      <c r="C16" s="1" t="s">
        <v>337</v>
      </c>
      <c r="D16" s="1" t="s">
        <v>334</v>
      </c>
      <c r="E16" s="1" t="s">
        <v>338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5E-005</v>
      </c>
      <c r="AB16" s="1" t="s">
        <v>339</v>
      </c>
    </row>
    <row r="17" customFormat="false" ht="12.8" hidden="false" customHeight="false" outlineLevel="0" collapsed="false">
      <c r="A17" s="1" t="s">
        <v>340</v>
      </c>
      <c r="B17" s="1" t="s">
        <v>341</v>
      </c>
      <c r="C17" s="1" t="s">
        <v>342</v>
      </c>
      <c r="D17" s="1" t="s">
        <v>334</v>
      </c>
      <c r="E17" s="1" t="s">
        <v>292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0.7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2.75</v>
      </c>
      <c r="S17" s="1" t="n">
        <v>0.1</v>
      </c>
      <c r="AB17" s="1" t="s">
        <v>343</v>
      </c>
    </row>
    <row r="18" customFormat="false" ht="12.8" hidden="false" customHeight="false" outlineLevel="0" collapsed="false">
      <c r="A18" s="1" t="s">
        <v>344</v>
      </c>
      <c r="B18" s="1" t="s">
        <v>345</v>
      </c>
      <c r="C18" s="1" t="s">
        <v>344</v>
      </c>
      <c r="D18" s="1" t="s">
        <v>334</v>
      </c>
      <c r="E18" s="1" t="s">
        <v>292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f aca="false">ROUND(TAN(RADIANS(30))*(I18/4),2)</f>
        <v>0.04</v>
      </c>
      <c r="AB18" s="1" t="s">
        <v>346</v>
      </c>
    </row>
    <row r="19" customFormat="false" ht="12.8" hidden="false" customHeight="false" outlineLevel="0" collapsed="false">
      <c r="A19" s="1" t="s">
        <v>347</v>
      </c>
      <c r="B19" s="1" t="s">
        <v>348</v>
      </c>
      <c r="C19" s="1" t="s">
        <v>349</v>
      </c>
      <c r="D19" s="1" t="s">
        <v>334</v>
      </c>
      <c r="E19" s="1" t="s">
        <v>292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f aca="false">ROUND(TAN(RADIANS(20))*(I19/4),2)</f>
        <v>0.03</v>
      </c>
      <c r="AB19" s="1" t="s">
        <v>350</v>
      </c>
    </row>
    <row r="20" customFormat="false" ht="12.8" hidden="false" customHeight="false" outlineLevel="0" collapsed="false">
      <c r="A20" s="1" t="s">
        <v>351</v>
      </c>
      <c r="B20" s="1" t="s">
        <v>352</v>
      </c>
      <c r="C20" s="1" t="s">
        <v>351</v>
      </c>
      <c r="D20" s="1" t="s">
        <v>334</v>
      </c>
      <c r="E20" s="1" t="s">
        <v>297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f aca="false">ROUND(TAN(RADIANS(15))*0.067,2)</f>
        <v>0.02</v>
      </c>
      <c r="X20" s="1" t="n">
        <v>5</v>
      </c>
      <c r="Y20" s="1" t="n">
        <v>2.75</v>
      </c>
      <c r="AB20" s="1" t="s">
        <v>353</v>
      </c>
    </row>
    <row r="21" customFormat="false" ht="12.8" hidden="false" customHeight="false" outlineLevel="0" collapsed="false">
      <c r="A21" s="1" t="s">
        <v>354</v>
      </c>
      <c r="B21" s="1" t="s">
        <v>355</v>
      </c>
      <c r="C21" s="1" t="s">
        <v>356</v>
      </c>
      <c r="D21" s="1" t="s">
        <v>334</v>
      </c>
      <c r="E21" s="1" t="s">
        <v>282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W21" s="1" t="n">
        <v>0.25</v>
      </c>
      <c r="AB21" s="1" t="s">
        <v>357</v>
      </c>
    </row>
    <row r="22" customFormat="false" ht="12.8" hidden="false" customHeight="false" outlineLevel="0" collapsed="false">
      <c r="A22" s="1" t="s">
        <v>358</v>
      </c>
      <c r="B22" s="1" t="s">
        <v>359</v>
      </c>
      <c r="C22" s="1" t="s">
        <v>356</v>
      </c>
      <c r="D22" s="1" t="s">
        <v>334</v>
      </c>
      <c r="E22" s="1" t="s">
        <v>292</v>
      </c>
      <c r="F22" s="1" t="n">
        <v>1</v>
      </c>
      <c r="G22" s="1" t="n">
        <v>1</v>
      </c>
      <c r="H22" s="1" t="n">
        <v>0</v>
      </c>
      <c r="I22" s="1" t="n">
        <v>0.117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</v>
      </c>
      <c r="AB22" s="1" t="s">
        <v>360</v>
      </c>
    </row>
    <row r="23" customFormat="false" ht="12.8" hidden="false" customHeight="false" outlineLevel="0" collapsed="false">
      <c r="A23" s="1" t="s">
        <v>361</v>
      </c>
      <c r="B23" s="1" t="s">
        <v>362</v>
      </c>
      <c r="C23" s="1" t="s">
        <v>363</v>
      </c>
      <c r="D23" s="1" t="s">
        <v>334</v>
      </c>
      <c r="E23" s="1" t="s">
        <v>297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f aca="false">ROUND(TAN(RADIANS(40))*(I23/4),2)</f>
        <v>0.05</v>
      </c>
      <c r="AB23" s="1" t="s">
        <v>364</v>
      </c>
    </row>
    <row r="24" customFormat="false" ht="12.8" hidden="false" customHeight="false" outlineLevel="0" collapsed="false">
      <c r="A24" s="1" t="s">
        <v>365</v>
      </c>
      <c r="B24" s="1" t="s">
        <v>366</v>
      </c>
      <c r="C24" s="1" t="s">
        <v>367</v>
      </c>
      <c r="D24" s="1" t="s">
        <v>334</v>
      </c>
      <c r="E24" s="1" t="s">
        <v>368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v>0.15</v>
      </c>
      <c r="AB24" s="1" t="s">
        <v>369</v>
      </c>
    </row>
    <row r="25" customFormat="false" ht="12.8" hidden="false" customHeight="false" outlineLevel="0" collapsed="false">
      <c r="A25" s="1" t="s">
        <v>370</v>
      </c>
      <c r="B25" s="1" t="s">
        <v>371</v>
      </c>
      <c r="C25" s="1" t="s">
        <v>372</v>
      </c>
      <c r="D25" s="1" t="s">
        <v>373</v>
      </c>
      <c r="E25" s="1" t="s">
        <v>292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0.0231</v>
      </c>
      <c r="AB25" s="1" t="s">
        <v>374</v>
      </c>
    </row>
    <row r="26" customFormat="false" ht="12.8" hidden="false" customHeight="false" outlineLevel="0" collapsed="false">
      <c r="A26" s="1" t="s">
        <v>375</v>
      </c>
      <c r="B26" s="1" t="s">
        <v>376</v>
      </c>
      <c r="C26" s="1" t="s">
        <v>377</v>
      </c>
      <c r="D26" s="1" t="s">
        <v>378</v>
      </c>
      <c r="E26" s="1" t="s">
        <v>379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U26" s="1" t="n">
        <v>1</v>
      </c>
      <c r="V26" s="1" t="n">
        <v>91.4</v>
      </c>
      <c r="W26" s="1" t="n">
        <v>8</v>
      </c>
      <c r="AB26" s="1" t="s">
        <v>380</v>
      </c>
    </row>
    <row r="27" customFormat="false" ht="12.8" hidden="false" customHeight="false" outlineLevel="0" collapsed="false">
      <c r="A27" s="1" t="s">
        <v>381</v>
      </c>
      <c r="B27" s="1" t="s">
        <v>382</v>
      </c>
      <c r="C27" s="1" t="s">
        <v>383</v>
      </c>
      <c r="D27" s="1" t="s">
        <v>378</v>
      </c>
      <c r="E27" s="1" t="s">
        <v>325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AB27" s="1" t="s">
        <v>384</v>
      </c>
    </row>
    <row r="28" customFormat="false" ht="12.8" hidden="false" customHeight="false" outlineLevel="0" collapsed="false">
      <c r="A28" s="1" t="s">
        <v>385</v>
      </c>
      <c r="B28" s="1" t="s">
        <v>386</v>
      </c>
      <c r="C28" s="1" t="s">
        <v>286</v>
      </c>
      <c r="D28" s="1" t="s">
        <v>378</v>
      </c>
      <c r="E28" s="1" t="s">
        <v>282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U28" s="1" t="n">
        <f aca="false">I28/20</f>
        <v>0.0039</v>
      </c>
      <c r="W28" s="1" t="n">
        <v>0.25</v>
      </c>
      <c r="AB28" s="1" t="s">
        <v>387</v>
      </c>
    </row>
    <row r="29" customFormat="false" ht="12.8" hidden="false" customHeight="false" outlineLevel="0" collapsed="false">
      <c r="A29" s="1" t="s">
        <v>388</v>
      </c>
      <c r="B29" s="1" t="s">
        <v>389</v>
      </c>
      <c r="C29" s="1" t="s">
        <v>286</v>
      </c>
      <c r="D29" s="1" t="s">
        <v>378</v>
      </c>
      <c r="E29" s="1" t="s">
        <v>292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</v>
      </c>
      <c r="N29" s="1" t="n">
        <f aca="false">M29</f>
        <v>0.17</v>
      </c>
      <c r="R29" s="1" t="n">
        <v>2.4</v>
      </c>
      <c r="S29" s="1" t="n">
        <f aca="false">0.14*I29</f>
        <v>0.0448</v>
      </c>
      <c r="AB29" s="1" t="s">
        <v>390</v>
      </c>
    </row>
    <row r="30" customFormat="false" ht="12.8" hidden="false" customHeight="false" outlineLevel="0" collapsed="false">
      <c r="A30" s="1" t="s">
        <v>391</v>
      </c>
      <c r="B30" s="1" t="s">
        <v>392</v>
      </c>
      <c r="C30" s="1" t="s">
        <v>393</v>
      </c>
      <c r="D30" s="1" t="s">
        <v>378</v>
      </c>
      <c r="E30" s="1" t="s">
        <v>338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U30" s="1" t="n">
        <v>0.04</v>
      </c>
      <c r="AB30" s="1" t="s">
        <v>394</v>
      </c>
    </row>
    <row r="31" customFormat="false" ht="12.8" hidden="false" customHeight="false" outlineLevel="0" collapsed="false">
      <c r="A31" s="1" t="s">
        <v>395</v>
      </c>
      <c r="B31" s="1" t="s">
        <v>396</v>
      </c>
      <c r="C31" s="1" t="s">
        <v>301</v>
      </c>
      <c r="D31" s="1" t="s">
        <v>378</v>
      </c>
      <c r="E31" s="1" t="s">
        <v>282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0.006</v>
      </c>
      <c r="AB31" s="1" t="s">
        <v>397</v>
      </c>
    </row>
    <row r="32" customFormat="false" ht="12.8" hidden="false" customHeight="false" outlineLevel="0" collapsed="false">
      <c r="A32" s="1" t="s">
        <v>398</v>
      </c>
      <c r="B32" s="1" t="s">
        <v>396</v>
      </c>
      <c r="C32" s="1" t="s">
        <v>399</v>
      </c>
      <c r="D32" s="1" t="s">
        <v>378</v>
      </c>
      <c r="E32" s="1" t="s">
        <v>325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0.01</v>
      </c>
      <c r="T32" s="1" t="n">
        <v>7.5</v>
      </c>
      <c r="AB32" s="1" t="s">
        <v>400</v>
      </c>
    </row>
    <row r="33" customFormat="false" ht="12.8" hidden="false" customHeight="false" outlineLevel="0" collapsed="false">
      <c r="A33" s="1" t="s">
        <v>401</v>
      </c>
      <c r="B33" s="1" t="s">
        <v>402</v>
      </c>
      <c r="C33" s="1" t="s">
        <v>403</v>
      </c>
      <c r="D33" s="1" t="s">
        <v>378</v>
      </c>
      <c r="E33" s="1" t="s">
        <v>297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15</v>
      </c>
      <c r="S33" s="1" t="n">
        <v>0.034</v>
      </c>
      <c r="W33" s="1" t="n">
        <v>1.16</v>
      </c>
      <c r="AB33" s="1" t="s">
        <v>404</v>
      </c>
    </row>
    <row r="34" customFormat="false" ht="12.8" hidden="false" customHeight="false" outlineLevel="0" collapsed="false">
      <c r="A34" s="1" t="s">
        <v>405</v>
      </c>
      <c r="B34" s="1" t="s">
        <v>285</v>
      </c>
      <c r="C34" s="1" t="s">
        <v>406</v>
      </c>
      <c r="D34" s="1" t="s">
        <v>378</v>
      </c>
      <c r="E34" s="1" t="s">
        <v>368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W34" s="1" t="n">
        <v>11</v>
      </c>
    </row>
    <row r="35" customFormat="false" ht="12.8" hidden="false" customHeight="false" outlineLevel="0" collapsed="false">
      <c r="A35" s="1" t="s">
        <v>407</v>
      </c>
      <c r="B35" s="1" t="s">
        <v>408</v>
      </c>
      <c r="C35" s="1" t="s">
        <v>409</v>
      </c>
      <c r="D35" s="1" t="s">
        <v>410</v>
      </c>
      <c r="E35" s="1" t="s">
        <v>379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AB35" s="1" t="s">
        <v>411</v>
      </c>
    </row>
    <row r="36" customFormat="false" ht="12.8" hidden="false" customHeight="false" outlineLevel="0" collapsed="false">
      <c r="A36" s="1" t="s">
        <v>412</v>
      </c>
      <c r="B36" s="1" t="s">
        <v>413</v>
      </c>
      <c r="C36" s="1" t="s">
        <v>414</v>
      </c>
      <c r="D36" s="1" t="s">
        <v>410</v>
      </c>
      <c r="E36" s="1" t="s">
        <v>282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S36" s="1" t="n">
        <f aca="false">ROUND(TAN(0.4)*I36,2)</f>
        <v>0.05</v>
      </c>
      <c r="AB36" s="1" t="s">
        <v>415</v>
      </c>
    </row>
    <row r="37" customFormat="false" ht="12.8" hidden="false" customHeight="false" outlineLevel="0" collapsed="false">
      <c r="A37" s="1" t="s">
        <v>416</v>
      </c>
      <c r="B37" s="1" t="s">
        <v>417</v>
      </c>
      <c r="C37" s="1" t="s">
        <v>418</v>
      </c>
      <c r="D37" s="1" t="s">
        <v>276</v>
      </c>
      <c r="E37" s="1" t="s">
        <v>292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V37" s="1" t="n">
        <v>50</v>
      </c>
      <c r="W37" s="1" t="n">
        <v>12</v>
      </c>
      <c r="AB37" s="1" t="s">
        <v>419</v>
      </c>
    </row>
    <row r="38" customFormat="false" ht="12.8" hidden="false" customHeight="false" outlineLevel="0" collapsed="false">
      <c r="A38" s="1" t="s">
        <v>420</v>
      </c>
      <c r="B38" s="1" t="s">
        <v>417</v>
      </c>
      <c r="C38" s="1" t="s">
        <v>418</v>
      </c>
      <c r="D38" s="1" t="s">
        <v>276</v>
      </c>
      <c r="E38" s="1" t="s">
        <v>292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U38" s="1" t="n">
        <v>0.3</v>
      </c>
      <c r="V38" s="1" t="n">
        <v>20</v>
      </c>
      <c r="W38" s="1" t="n">
        <v>14</v>
      </c>
      <c r="X38" s="1" t="n">
        <v>14</v>
      </c>
      <c r="Y38" s="1" t="n">
        <v>5.7</v>
      </c>
      <c r="AB38" s="1" t="s">
        <v>421</v>
      </c>
    </row>
    <row r="39" customFormat="false" ht="12.8" hidden="false" customHeight="false" outlineLevel="0" collapsed="false">
      <c r="A39" s="1" t="s">
        <v>422</v>
      </c>
      <c r="B39" s="1" t="s">
        <v>417</v>
      </c>
      <c r="C39" s="1" t="s">
        <v>418</v>
      </c>
      <c r="D39" s="1" t="s">
        <v>276</v>
      </c>
      <c r="E39" s="1" t="s">
        <v>292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U39" s="1" t="n">
        <v>0.5</v>
      </c>
      <c r="V39" s="1" t="n">
        <v>30</v>
      </c>
      <c r="W39" s="1" t="n">
        <v>20</v>
      </c>
      <c r="X39" s="1" t="n">
        <v>14</v>
      </c>
      <c r="Y39" s="1" t="n">
        <v>11.4</v>
      </c>
      <c r="AB39" s="1" t="s">
        <v>421</v>
      </c>
    </row>
    <row r="40" customFormat="false" ht="12.8" hidden="false" customHeight="false" outlineLevel="0" collapsed="false">
      <c r="A40" s="1" t="s">
        <v>423</v>
      </c>
      <c r="B40" s="1" t="s">
        <v>332</v>
      </c>
      <c r="C40" s="1" t="s">
        <v>424</v>
      </c>
      <c r="D40" s="1" t="s">
        <v>276</v>
      </c>
      <c r="E40" s="1" t="s">
        <v>292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W40" s="1" t="n">
        <v>1</v>
      </c>
      <c r="X40" s="1" t="n">
        <v>7.4</v>
      </c>
      <c r="Y40" s="1" t="n">
        <v>3.4</v>
      </c>
      <c r="AB40" s="1" t="s">
        <v>425</v>
      </c>
    </row>
    <row r="41" customFormat="false" ht="12.8" hidden="false" customHeight="false" outlineLevel="0" collapsed="false">
      <c r="A41" s="1" t="s">
        <v>426</v>
      </c>
      <c r="B41" s="1" t="s">
        <v>332</v>
      </c>
      <c r="C41" s="1" t="s">
        <v>424</v>
      </c>
      <c r="D41" s="1" t="s">
        <v>276</v>
      </c>
      <c r="E41" s="1" t="s">
        <v>297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v>63.8</v>
      </c>
      <c r="AB41" s="1" t="s">
        <v>427</v>
      </c>
    </row>
    <row r="42" customFormat="false" ht="12.8" hidden="false" customHeight="false" outlineLevel="0" collapsed="false">
      <c r="A42" s="1" t="s">
        <v>428</v>
      </c>
      <c r="B42" s="1" t="s">
        <v>429</v>
      </c>
      <c r="C42" s="1" t="s">
        <v>430</v>
      </c>
      <c r="D42" s="1" t="s">
        <v>276</v>
      </c>
      <c r="E42" s="1" t="s">
        <v>292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f aca="false">ROUND(TAN(RADIANS(50))*(I42/2),2)</f>
        <v>0.3</v>
      </c>
      <c r="U42" s="1" t="n">
        <f aca="false">0.52*I42</f>
        <v>0.26</v>
      </c>
      <c r="W42" s="1" t="n">
        <v>0.5</v>
      </c>
      <c r="AB42" s="1" t="s">
        <v>431</v>
      </c>
    </row>
    <row r="43" customFormat="false" ht="12.8" hidden="false" customHeight="false" outlineLevel="0" collapsed="false">
      <c r="A43" s="1" t="s">
        <v>432</v>
      </c>
      <c r="B43" s="1" t="s">
        <v>433</v>
      </c>
      <c r="C43" s="1" t="s">
        <v>434</v>
      </c>
      <c r="D43" s="1" t="s">
        <v>276</v>
      </c>
      <c r="E43" s="1" t="s">
        <v>292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S43" s="1" t="n">
        <v>0.099</v>
      </c>
      <c r="AB43" s="1" t="s">
        <v>435</v>
      </c>
    </row>
    <row r="44" customFormat="false" ht="12.8" hidden="false" customHeight="false" outlineLevel="0" collapsed="false">
      <c r="A44" s="1" t="s">
        <v>436</v>
      </c>
      <c r="B44" s="1" t="s">
        <v>437</v>
      </c>
      <c r="C44" s="1" t="s">
        <v>438</v>
      </c>
      <c r="D44" s="1" t="s">
        <v>276</v>
      </c>
      <c r="E44" s="1" t="s">
        <v>292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U44" s="1" t="n">
        <v>0.0875</v>
      </c>
      <c r="AB44" s="1" t="s">
        <v>439</v>
      </c>
    </row>
    <row r="45" customFormat="false" ht="14.9" hidden="false" customHeight="true" outlineLevel="0" collapsed="false">
      <c r="A45" s="1" t="s">
        <v>440</v>
      </c>
      <c r="B45" s="1" t="s">
        <v>441</v>
      </c>
      <c r="C45" s="1" t="s">
        <v>442</v>
      </c>
      <c r="D45" s="1" t="s">
        <v>276</v>
      </c>
      <c r="E45" s="1" t="s">
        <v>282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0.0005</v>
      </c>
      <c r="AB45" s="1" t="s">
        <v>443</v>
      </c>
    </row>
    <row r="46" customFormat="false" ht="12.8" hidden="false" customHeight="false" outlineLevel="0" collapsed="false">
      <c r="A46" s="1" t="s">
        <v>444</v>
      </c>
      <c r="B46" s="1" t="s">
        <v>408</v>
      </c>
      <c r="C46" s="1" t="s">
        <v>349</v>
      </c>
      <c r="D46" s="1" t="s">
        <v>276</v>
      </c>
      <c r="E46" s="1" t="s">
        <v>445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0.0004</v>
      </c>
      <c r="AB46" s="1" t="s">
        <v>446</v>
      </c>
    </row>
    <row r="47" customFormat="false" ht="12.8" hidden="false" customHeight="false" outlineLevel="0" collapsed="false">
      <c r="A47" s="1" t="s">
        <v>447</v>
      </c>
      <c r="B47" s="1" t="s">
        <v>441</v>
      </c>
      <c r="C47" s="1" t="s">
        <v>448</v>
      </c>
      <c r="D47" s="1" t="s">
        <v>276</v>
      </c>
      <c r="E47" s="1" t="s">
        <v>297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0.266</v>
      </c>
      <c r="T47" s="1" t="n">
        <v>1.9</v>
      </c>
      <c r="AB47" s="1" t="s">
        <v>449</v>
      </c>
    </row>
    <row r="48" customFormat="false" ht="12.8" hidden="false" customHeight="false" outlineLevel="0" collapsed="false">
      <c r="A48" s="1" t="s">
        <v>450</v>
      </c>
      <c r="B48" s="1" t="s">
        <v>451</v>
      </c>
      <c r="C48" s="1" t="s">
        <v>166</v>
      </c>
      <c r="D48" s="1" t="s">
        <v>276</v>
      </c>
      <c r="E48" s="1" t="s">
        <v>292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S48" s="1" t="n">
        <f aca="false">ROUND(TAN(RADIANS(50))*(I48/3),2)</f>
        <v>0.24</v>
      </c>
      <c r="AB48" s="1" t="s">
        <v>452</v>
      </c>
    </row>
    <row r="49" customFormat="false" ht="12.8" hidden="false" customHeight="false" outlineLevel="0" collapsed="false">
      <c r="A49" s="1" t="s">
        <v>453</v>
      </c>
      <c r="B49" s="1" t="s">
        <v>454</v>
      </c>
      <c r="C49" s="1" t="s">
        <v>166</v>
      </c>
      <c r="D49" s="1" t="s">
        <v>276</v>
      </c>
      <c r="E49" s="1" t="s">
        <v>292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AB49" s="1" t="s">
        <v>455</v>
      </c>
    </row>
    <row r="50" customFormat="false" ht="12.8" hidden="false" customHeight="false" outlineLevel="0" collapsed="false">
      <c r="A50" s="1" t="s">
        <v>456</v>
      </c>
      <c r="B50" s="1" t="s">
        <v>328</v>
      </c>
      <c r="C50" s="1" t="s">
        <v>329</v>
      </c>
      <c r="D50" s="1" t="s">
        <v>276</v>
      </c>
      <c r="E50" s="1" t="s">
        <v>297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0.044</v>
      </c>
      <c r="AB50" s="1" t="s">
        <v>457</v>
      </c>
    </row>
    <row r="51" customFormat="false" ht="12.8" hidden="false" customHeight="false" outlineLevel="0" collapsed="false">
      <c r="A51" s="1" t="s">
        <v>458</v>
      </c>
      <c r="B51" s="1" t="s">
        <v>328</v>
      </c>
      <c r="C51" s="1" t="s">
        <v>329</v>
      </c>
      <c r="D51" s="1" t="s">
        <v>276</v>
      </c>
      <c r="E51" s="1" t="s">
        <v>297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0.063</v>
      </c>
      <c r="AB51" s="1" t="s">
        <v>459</v>
      </c>
    </row>
    <row r="52" customFormat="false" ht="12.8" hidden="false" customHeight="false" outlineLevel="0" collapsed="false">
      <c r="A52" s="1" t="s">
        <v>460</v>
      </c>
      <c r="B52" s="1" t="s">
        <v>461</v>
      </c>
      <c r="C52" s="1" t="s">
        <v>462</v>
      </c>
      <c r="D52" s="1" t="s">
        <v>276</v>
      </c>
      <c r="E52" s="1" t="s">
        <v>282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AB52" s="1" t="s">
        <v>463</v>
      </c>
    </row>
    <row r="53" customFormat="false" ht="12.8" hidden="false" customHeight="false" outlineLevel="0" collapsed="false">
      <c r="A53" s="1" t="s">
        <v>464</v>
      </c>
      <c r="B53" s="1" t="s">
        <v>465</v>
      </c>
      <c r="C53" s="1" t="s">
        <v>466</v>
      </c>
      <c r="D53" s="1" t="s">
        <v>276</v>
      </c>
      <c r="E53" s="1" t="s">
        <v>292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W53" s="1" t="n">
        <v>0.25</v>
      </c>
      <c r="AB53" s="1" t="s">
        <v>467</v>
      </c>
    </row>
    <row r="54" customFormat="false" ht="12.8" hidden="false" customHeight="false" outlineLevel="0" collapsed="false">
      <c r="A54" s="1" t="s">
        <v>468</v>
      </c>
      <c r="B54" s="1" t="s">
        <v>469</v>
      </c>
      <c r="C54" s="1" t="s">
        <v>470</v>
      </c>
      <c r="D54" s="1" t="s">
        <v>276</v>
      </c>
      <c r="E54" s="1" t="s">
        <v>292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f aca="false">ROUND(TAN(RADIANS(30))*(I54/3),2)</f>
        <v>0.1</v>
      </c>
      <c r="AB54" s="1" t="s">
        <v>471</v>
      </c>
    </row>
    <row r="55" customFormat="false" ht="12.8" hidden="false" customHeight="false" outlineLevel="0" collapsed="false">
      <c r="A55" s="1" t="s">
        <v>472</v>
      </c>
      <c r="B55" s="1" t="s">
        <v>300</v>
      </c>
      <c r="C55" s="1" t="s">
        <v>383</v>
      </c>
      <c r="D55" s="1" t="s">
        <v>276</v>
      </c>
      <c r="E55" s="1" t="s">
        <v>325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AB55" s="1" t="s">
        <v>473</v>
      </c>
    </row>
    <row r="56" customFormat="false" ht="12.8" hidden="false" customHeight="false" outlineLevel="0" collapsed="false">
      <c r="A56" s="1" t="s">
        <v>474</v>
      </c>
      <c r="B56" s="1" t="s">
        <v>475</v>
      </c>
      <c r="C56" s="1" t="s">
        <v>476</v>
      </c>
      <c r="D56" s="1" t="s">
        <v>276</v>
      </c>
      <c r="E56" s="1" t="s">
        <v>292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v>30</v>
      </c>
      <c r="U56" s="1" t="n">
        <v>1.3</v>
      </c>
      <c r="V56" s="1" t="n">
        <v>30</v>
      </c>
      <c r="W56" s="1" t="n">
        <v>6</v>
      </c>
      <c r="AB56" s="1" t="s">
        <v>477</v>
      </c>
    </row>
    <row r="57" customFormat="false" ht="12.8" hidden="false" customHeight="false" outlineLevel="0" collapsed="false">
      <c r="A57" s="1" t="s">
        <v>478</v>
      </c>
      <c r="B57" s="1" t="s">
        <v>323</v>
      </c>
      <c r="C57" s="1" t="s">
        <v>324</v>
      </c>
      <c r="D57" s="1" t="s">
        <v>378</v>
      </c>
      <c r="E57" s="1" t="s">
        <v>479</v>
      </c>
      <c r="F57" s="1" t="n">
        <v>2</v>
      </c>
      <c r="G57" s="1" t="n">
        <v>2</v>
      </c>
      <c r="H57" s="1" t="n">
        <v>1</v>
      </c>
      <c r="I57" s="1" t="n">
        <v>0.2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0.012</v>
      </c>
      <c r="AB57" s="1" t="s">
        <v>480</v>
      </c>
    </row>
    <row r="58" customFormat="false" ht="12.8" hidden="false" customHeight="false" outlineLevel="0" collapsed="false">
      <c r="A58" s="1" t="s">
        <v>481</v>
      </c>
      <c r="B58" s="1" t="s">
        <v>482</v>
      </c>
      <c r="C58" s="1" t="s">
        <v>166</v>
      </c>
      <c r="D58" s="1" t="s">
        <v>410</v>
      </c>
      <c r="E58" s="1" t="s">
        <v>292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U58" s="1" t="n">
        <v>1</v>
      </c>
      <c r="AB58" s="1" t="s">
        <v>483</v>
      </c>
    </row>
    <row r="59" customFormat="false" ht="12.8" hidden="false" customHeight="false" outlineLevel="0" collapsed="false">
      <c r="A59" s="1" t="s">
        <v>484</v>
      </c>
      <c r="B59" s="1" t="s">
        <v>437</v>
      </c>
      <c r="C59" s="1" t="s">
        <v>438</v>
      </c>
      <c r="D59" s="1" t="s">
        <v>276</v>
      </c>
      <c r="E59" s="1" t="s">
        <v>292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AB59" s="1" t="s">
        <v>485</v>
      </c>
    </row>
    <row r="60" customFormat="false" ht="12.8" hidden="false" customHeight="false" outlineLevel="0" collapsed="false">
      <c r="A60" s="1" t="s">
        <v>486</v>
      </c>
      <c r="B60" s="1" t="s">
        <v>487</v>
      </c>
      <c r="C60" s="1" t="s">
        <v>488</v>
      </c>
      <c r="D60" s="1" t="s">
        <v>276</v>
      </c>
      <c r="E60" s="1" t="s">
        <v>292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AB60" s="1" t="s">
        <v>489</v>
      </c>
    </row>
    <row r="61" customFormat="false" ht="12.8" hidden="false" customHeight="false" outlineLevel="0" collapsed="false">
      <c r="A61" s="1" t="s">
        <v>490</v>
      </c>
      <c r="B61" s="1" t="s">
        <v>491</v>
      </c>
      <c r="C61" s="1" t="s">
        <v>492</v>
      </c>
      <c r="D61" s="1" t="s">
        <v>276</v>
      </c>
      <c r="E61" s="1" t="s">
        <v>297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S61" s="1" t="n">
        <f aca="false">ROUND(TAN(RADIANS(30))*(I61/3),2)</f>
        <v>0.13</v>
      </c>
      <c r="U61" s="1" t="n">
        <v>0.1</v>
      </c>
      <c r="W61" s="1" t="n">
        <v>4</v>
      </c>
      <c r="X61" s="1" t="n">
        <v>15</v>
      </c>
      <c r="Y61" s="1" t="n">
        <v>4</v>
      </c>
      <c r="AB61" s="1" t="s">
        <v>493</v>
      </c>
    </row>
    <row r="62" customFormat="false" ht="12.8" hidden="false" customHeight="false" outlineLevel="0" collapsed="false">
      <c r="A62" s="1" t="s">
        <v>494</v>
      </c>
      <c r="B62" s="1" t="s">
        <v>495</v>
      </c>
      <c r="C62" s="1" t="s">
        <v>496</v>
      </c>
      <c r="D62" s="1" t="s">
        <v>276</v>
      </c>
      <c r="E62" s="1" t="s">
        <v>292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AB62" s="1" t="s">
        <v>497</v>
      </c>
    </row>
    <row r="63" customFormat="false" ht="12.8" hidden="false" customHeight="false" outlineLevel="0" collapsed="false">
      <c r="A63" s="1" t="s">
        <v>498</v>
      </c>
      <c r="B63" s="1" t="s">
        <v>499</v>
      </c>
      <c r="C63" s="1" t="s">
        <v>496</v>
      </c>
      <c r="D63" s="1" t="s">
        <v>276</v>
      </c>
      <c r="E63" s="1" t="s">
        <v>292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S63" s="1" t="n">
        <f aca="false">ROUND(TAN(RADIANS(40))*(I63/3),2)</f>
        <v>0.13</v>
      </c>
      <c r="U63" s="1" t="n">
        <v>0.36</v>
      </c>
      <c r="X63" s="1" t="n">
        <v>4.8</v>
      </c>
      <c r="Y63" s="1" t="n">
        <v>2.5</v>
      </c>
      <c r="AB63" s="1" t="s">
        <v>500</v>
      </c>
    </row>
    <row r="64" customFormat="false" ht="12.8" hidden="false" customHeight="false" outlineLevel="0" collapsed="false">
      <c r="A64" s="1" t="s">
        <v>501</v>
      </c>
      <c r="B64" s="1" t="s">
        <v>502</v>
      </c>
      <c r="C64" s="1" t="s">
        <v>503</v>
      </c>
      <c r="D64" s="1" t="s">
        <v>276</v>
      </c>
      <c r="E64" s="1" t="s">
        <v>292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W64" s="1" t="n">
        <v>3</v>
      </c>
      <c r="X64" s="1" t="n">
        <v>11.1</v>
      </c>
      <c r="Y64" s="1" t="n">
        <v>2.4</v>
      </c>
      <c r="AB64" s="1" t="s">
        <v>504</v>
      </c>
    </row>
    <row r="65" customFormat="false" ht="12.8" hidden="false" customHeight="false" outlineLevel="0" collapsed="false">
      <c r="A65" s="1" t="s">
        <v>505</v>
      </c>
      <c r="B65" s="1" t="s">
        <v>499</v>
      </c>
      <c r="C65" s="1" t="s">
        <v>329</v>
      </c>
      <c r="D65" s="1" t="s">
        <v>276</v>
      </c>
      <c r="E65" s="1" t="s">
        <v>292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v>75</v>
      </c>
      <c r="AB65" s="1" t="s">
        <v>506</v>
      </c>
    </row>
    <row r="66" customFormat="false" ht="12.8" hidden="false" customHeight="false" outlineLevel="0" collapsed="false">
      <c r="A66" s="1" t="s">
        <v>507</v>
      </c>
      <c r="B66" s="1" t="s">
        <v>508</v>
      </c>
      <c r="C66" s="1" t="s">
        <v>509</v>
      </c>
      <c r="D66" s="1" t="s">
        <v>276</v>
      </c>
      <c r="E66" s="1" t="s">
        <v>292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AA66" s="1" t="n">
        <v>10</v>
      </c>
      <c r="AB66" s="1" t="s">
        <v>510</v>
      </c>
    </row>
    <row r="67" customFormat="false" ht="12.8" hidden="false" customHeight="false" outlineLevel="0" collapsed="false">
      <c r="A67" s="1" t="s">
        <v>511</v>
      </c>
      <c r="B67" s="1" t="s">
        <v>512</v>
      </c>
      <c r="C67" s="1" t="s">
        <v>513</v>
      </c>
      <c r="D67" s="1" t="s">
        <v>276</v>
      </c>
      <c r="E67" s="1" t="s">
        <v>287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AB67" s="1" t="s">
        <v>514</v>
      </c>
    </row>
    <row r="68" customFormat="false" ht="12.8" hidden="false" customHeight="false" outlineLevel="0" collapsed="false">
      <c r="A68" s="1" t="s">
        <v>515</v>
      </c>
      <c r="B68" s="1" t="s">
        <v>285</v>
      </c>
      <c r="C68" s="1" t="s">
        <v>496</v>
      </c>
      <c r="D68" s="1" t="s">
        <v>334</v>
      </c>
      <c r="E68" s="1" t="s">
        <v>292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W68" s="1" t="n">
        <v>5</v>
      </c>
      <c r="AB68" s="1" t="s">
        <v>497</v>
      </c>
    </row>
    <row r="69" customFormat="false" ht="12.8" hidden="false" customHeight="false" outlineLevel="0" collapsed="false">
      <c r="A69" s="1" t="s">
        <v>516</v>
      </c>
      <c r="B69" s="1" t="s">
        <v>517</v>
      </c>
      <c r="C69" s="1" t="s">
        <v>301</v>
      </c>
      <c r="D69" s="1" t="s">
        <v>334</v>
      </c>
      <c r="E69" s="1" t="s">
        <v>292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AB69" s="1" t="s">
        <v>518</v>
      </c>
    </row>
    <row r="70" customFormat="false" ht="12.8" hidden="false" customHeight="false" outlineLevel="0" collapsed="false">
      <c r="A70" s="1" t="s">
        <v>519</v>
      </c>
      <c r="B70" s="1" t="s">
        <v>280</v>
      </c>
      <c r="C70" s="1" t="s">
        <v>520</v>
      </c>
      <c r="D70" s="1" t="s">
        <v>334</v>
      </c>
      <c r="E70" s="1" t="s">
        <v>338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f aca="false">ROUND(TAN(RADIANS(45))*0.01,2)</f>
        <v>0.01</v>
      </c>
      <c r="AB70" s="1" t="s">
        <v>521</v>
      </c>
    </row>
    <row r="71" customFormat="false" ht="12.8" hidden="false" customHeight="false" outlineLevel="0" collapsed="false">
      <c r="A71" s="1" t="s">
        <v>522</v>
      </c>
      <c r="B71" s="1" t="s">
        <v>523</v>
      </c>
      <c r="C71" s="1" t="s">
        <v>524</v>
      </c>
      <c r="D71" s="1" t="s">
        <v>334</v>
      </c>
      <c r="E71" s="1" t="s">
        <v>292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S71" s="1" t="n">
        <v>0.0826</v>
      </c>
      <c r="AB71" s="1" t="s">
        <v>525</v>
      </c>
    </row>
    <row r="72" customFormat="false" ht="12.8" hidden="false" customHeight="false" outlineLevel="0" collapsed="false">
      <c r="A72" s="1" t="s">
        <v>526</v>
      </c>
      <c r="B72" s="1" t="s">
        <v>527</v>
      </c>
      <c r="C72" s="1" t="s">
        <v>528</v>
      </c>
      <c r="D72" s="1" t="s">
        <v>334</v>
      </c>
      <c r="E72" s="1" t="s">
        <v>282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v>2</v>
      </c>
      <c r="AB72" s="1" t="s">
        <v>529</v>
      </c>
    </row>
    <row r="73" customFormat="false" ht="12.8" hidden="false" customHeight="false" outlineLevel="0" collapsed="false">
      <c r="A73" s="1" t="s">
        <v>530</v>
      </c>
      <c r="B73" s="1" t="s">
        <v>396</v>
      </c>
      <c r="C73" s="1" t="s">
        <v>286</v>
      </c>
      <c r="D73" s="1" t="s">
        <v>378</v>
      </c>
      <c r="E73" s="1" t="s">
        <v>297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U73" s="1" t="n">
        <v>1</v>
      </c>
      <c r="AB73" s="1" t="s">
        <v>531</v>
      </c>
    </row>
    <row r="74" customFormat="false" ht="12.8" hidden="false" customHeight="false" outlineLevel="0" collapsed="false">
      <c r="A74" s="1" t="s">
        <v>532</v>
      </c>
      <c r="B74" s="1" t="s">
        <v>533</v>
      </c>
      <c r="C74" s="1" t="s">
        <v>534</v>
      </c>
      <c r="D74" s="1" t="s">
        <v>378</v>
      </c>
      <c r="E74" s="1" t="s">
        <v>297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0.072</v>
      </c>
      <c r="AB74" s="1" t="s">
        <v>535</v>
      </c>
    </row>
    <row r="75" customFormat="false" ht="12.8" hidden="false" customHeight="false" outlineLevel="0" collapsed="false">
      <c r="A75" s="1" t="s">
        <v>536</v>
      </c>
      <c r="B75" s="1" t="s">
        <v>537</v>
      </c>
      <c r="C75" s="1" t="s">
        <v>424</v>
      </c>
      <c r="D75" s="1" t="s">
        <v>410</v>
      </c>
      <c r="E75" s="1" t="s">
        <v>292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U75" s="1" t="n">
        <v>0.23</v>
      </c>
      <c r="W75" s="1" t="n">
        <v>1</v>
      </c>
      <c r="AB75" s="1" t="s">
        <v>538</v>
      </c>
    </row>
    <row r="76" customFormat="false" ht="12.8" hidden="false" customHeight="false" outlineLevel="0" collapsed="false">
      <c r="A76" s="1" t="s">
        <v>539</v>
      </c>
      <c r="B76" s="1" t="s">
        <v>540</v>
      </c>
      <c r="C76" s="1" t="s">
        <v>424</v>
      </c>
      <c r="D76" s="1" t="s">
        <v>276</v>
      </c>
      <c r="E76" s="1" t="s">
        <v>292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S76" s="1" t="n">
        <f aca="false">ROUND(TAN(RADIANS(45))*I76,2)</f>
        <v>0.61</v>
      </c>
      <c r="AB76" s="1" t="s">
        <v>541</v>
      </c>
    </row>
    <row r="77" customFormat="false" ht="12.8" hidden="false" customHeight="false" outlineLevel="0" collapsed="false">
      <c r="A77" s="1" t="s">
        <v>542</v>
      </c>
      <c r="B77" s="1" t="s">
        <v>332</v>
      </c>
      <c r="C77" s="1" t="s">
        <v>424</v>
      </c>
      <c r="D77" s="1" t="s">
        <v>276</v>
      </c>
      <c r="E77" s="1" t="s">
        <v>292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S77" s="1" t="n">
        <f aca="false">ROUND(TAN(RADIANS(30))*I77,2)</f>
        <v>0.23</v>
      </c>
      <c r="T77" s="1" t="n">
        <f aca="false">ROUND(DEGREES(1),2)</f>
        <v>57.3</v>
      </c>
      <c r="U77" s="1" t="n">
        <v>0.2</v>
      </c>
      <c r="AB77" s="1" t="s">
        <v>543</v>
      </c>
    </row>
    <row r="78" customFormat="false" ht="12.8" hidden="false" customHeight="false" outlineLevel="0" collapsed="false">
      <c r="A78" s="1" t="s">
        <v>544</v>
      </c>
      <c r="B78" s="1" t="s">
        <v>545</v>
      </c>
      <c r="C78" s="1" t="s">
        <v>546</v>
      </c>
      <c r="D78" s="1" t="s">
        <v>276</v>
      </c>
      <c r="E78" s="1" t="s">
        <v>297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U78" s="1" t="n">
        <v>0.37</v>
      </c>
      <c r="AB78" s="1" t="s">
        <v>547</v>
      </c>
    </row>
    <row r="79" customFormat="false" ht="12.8" hidden="false" customHeight="false" outlineLevel="0" collapsed="false">
      <c r="A79" s="1" t="s">
        <v>548</v>
      </c>
      <c r="B79" s="1" t="s">
        <v>549</v>
      </c>
      <c r="C79" s="1" t="s">
        <v>550</v>
      </c>
      <c r="D79" s="1" t="s">
        <v>276</v>
      </c>
      <c r="E79" s="1" t="s">
        <v>379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v>75</v>
      </c>
      <c r="U79" s="1" t="n">
        <f aca="false">3.2*I79</f>
        <v>7.68</v>
      </c>
      <c r="V79" s="1" t="n">
        <v>10</v>
      </c>
      <c r="A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  <c r="C80" s="1" t="s">
        <v>554</v>
      </c>
      <c r="D80" s="1" t="s">
        <v>276</v>
      </c>
      <c r="E80" s="1" t="s">
        <v>292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f aca="false">ROUND(0.1*I80,2)</f>
        <v>0.06</v>
      </c>
      <c r="AB80" s="1" t="s">
        <v>555</v>
      </c>
    </row>
    <row r="81" customFormat="false" ht="12.8" hidden="false" customHeight="false" outlineLevel="0" collapsed="false">
      <c r="A81" s="1" t="s">
        <v>556</v>
      </c>
      <c r="B81" s="1" t="s">
        <v>491</v>
      </c>
      <c r="C81" s="1" t="s">
        <v>492</v>
      </c>
      <c r="D81" s="1" t="s">
        <v>276</v>
      </c>
      <c r="E81" s="1" t="s">
        <v>297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W81" s="1" t="n">
        <v>8</v>
      </c>
      <c r="X81" s="1" t="n">
        <v>18</v>
      </c>
      <c r="Y81" s="1" t="n">
        <v>2.7</v>
      </c>
      <c r="AB81" s="1" t="s">
        <v>557</v>
      </c>
    </row>
    <row r="82" customFormat="false" ht="12.8" hidden="false" customHeight="false" outlineLevel="0" collapsed="false">
      <c r="A82" s="1" t="s">
        <v>558</v>
      </c>
      <c r="B82" s="1" t="s">
        <v>559</v>
      </c>
      <c r="C82" s="1" t="s">
        <v>560</v>
      </c>
      <c r="D82" s="1" t="s">
        <v>276</v>
      </c>
      <c r="E82" s="1" t="s">
        <v>292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X82" s="1" t="n">
        <v>7.4</v>
      </c>
      <c r="Y82" s="1" t="n">
        <v>2.2</v>
      </c>
      <c r="AB82" s="1" t="s">
        <v>561</v>
      </c>
    </row>
    <row r="83" customFormat="false" ht="12.8" hidden="false" customHeight="false" outlineLevel="0" collapsed="false">
      <c r="A83" s="1" t="s">
        <v>562</v>
      </c>
      <c r="B83" s="1" t="s">
        <v>563</v>
      </c>
      <c r="C83" s="1" t="s">
        <v>564</v>
      </c>
      <c r="D83" s="1" t="s">
        <v>276</v>
      </c>
      <c r="E83" s="1" t="s">
        <v>292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X83" s="1" t="n">
        <v>7.4</v>
      </c>
      <c r="Y83" s="1" t="n">
        <v>2.1</v>
      </c>
      <c r="AB83" s="1" t="s">
        <v>565</v>
      </c>
    </row>
    <row r="84" customFormat="false" ht="12.8" hidden="false" customHeight="false" outlineLevel="0" collapsed="false">
      <c r="A84" s="1" t="s">
        <v>566</v>
      </c>
      <c r="B84" s="1" t="s">
        <v>567</v>
      </c>
      <c r="C84" s="1" t="s">
        <v>568</v>
      </c>
      <c r="D84" s="1" t="s">
        <v>276</v>
      </c>
      <c r="E84" s="1" t="s">
        <v>292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0.1</v>
      </c>
      <c r="X84" s="1" t="n">
        <v>6</v>
      </c>
      <c r="Y84" s="1" t="n">
        <v>2.5</v>
      </c>
      <c r="AB84" s="1" t="s">
        <v>569</v>
      </c>
    </row>
    <row r="85" customFormat="false" ht="13.5" hidden="false" customHeight="true" outlineLevel="0" collapsed="false">
      <c r="A85" s="1" t="s">
        <v>570</v>
      </c>
      <c r="B85" s="1" t="s">
        <v>571</v>
      </c>
      <c r="C85" s="1" t="s">
        <v>572</v>
      </c>
      <c r="D85" s="1" t="s">
        <v>334</v>
      </c>
      <c r="E85" s="1" t="s">
        <v>573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B85" s="1" t="s">
        <v>574</v>
      </c>
    </row>
    <row r="86" customFormat="false" ht="13.5" hidden="false" customHeight="true" outlineLevel="0" collapsed="false">
      <c r="A86" s="1" t="s">
        <v>575</v>
      </c>
      <c r="B86" s="1" t="s">
        <v>576</v>
      </c>
      <c r="C86" s="1" t="s">
        <v>577</v>
      </c>
      <c r="D86" s="1" t="s">
        <v>334</v>
      </c>
      <c r="E86" s="1" t="s">
        <v>338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v>40</v>
      </c>
      <c r="AB86" s="1" t="s">
        <v>578</v>
      </c>
    </row>
    <row r="87" customFormat="false" ht="12.8" hidden="false" customHeight="false" outlineLevel="0" collapsed="false">
      <c r="A87" s="1" t="s">
        <v>579</v>
      </c>
      <c r="B87" s="1" t="s">
        <v>580</v>
      </c>
      <c r="C87" s="1" t="s">
        <v>568</v>
      </c>
      <c r="D87" s="1" t="s">
        <v>334</v>
      </c>
      <c r="E87" s="1" t="s">
        <v>292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S87" s="1" t="n">
        <f aca="false">ROUND(TAN(RADIANS(40))*0.136,2)</f>
        <v>0.11</v>
      </c>
      <c r="X87" s="1" t="n">
        <v>11.1</v>
      </c>
      <c r="Y87" s="1" t="n">
        <v>2</v>
      </c>
      <c r="AB87" s="1" t="s">
        <v>581</v>
      </c>
    </row>
    <row r="88" customFormat="false" ht="12.8" hidden="false" customHeight="false" outlineLevel="0" collapsed="false">
      <c r="A88" s="1" t="s">
        <v>582</v>
      </c>
      <c r="B88" s="1" t="s">
        <v>583</v>
      </c>
      <c r="C88" s="1" t="s">
        <v>584</v>
      </c>
      <c r="D88" s="1" t="s">
        <v>378</v>
      </c>
      <c r="E88" s="1" t="s">
        <v>292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S88" s="1" t="n">
        <v>0.31</v>
      </c>
      <c r="U88" s="1" t="n">
        <v>1.75</v>
      </c>
      <c r="W88" s="1" t="n">
        <v>20</v>
      </c>
      <c r="Z88" s="1" t="n">
        <v>7</v>
      </c>
      <c r="AA88" s="1" t="n">
        <v>73</v>
      </c>
      <c r="AB88" s="1" t="s">
        <v>585</v>
      </c>
    </row>
    <row r="89" customFormat="false" ht="12.8" hidden="false" customHeight="false" outlineLevel="0" collapsed="false">
      <c r="A89" s="1" t="s">
        <v>586</v>
      </c>
      <c r="B89" s="1" t="s">
        <v>587</v>
      </c>
      <c r="C89" s="1" t="s">
        <v>424</v>
      </c>
      <c r="D89" s="1" t="s">
        <v>378</v>
      </c>
      <c r="E89" s="1" t="s">
        <v>292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U89" s="1" t="n">
        <v>0.224</v>
      </c>
      <c r="W89" s="1" t="n">
        <v>2</v>
      </c>
      <c r="X89" s="1" t="n">
        <v>7.4</v>
      </c>
      <c r="AB89" s="1" t="s">
        <v>588</v>
      </c>
    </row>
    <row r="90" customFormat="false" ht="12.8" hidden="false" customHeight="false" outlineLevel="0" collapsed="false">
      <c r="A90" s="1" t="s">
        <v>589</v>
      </c>
      <c r="B90" s="1" t="s">
        <v>590</v>
      </c>
      <c r="C90" s="1" t="s">
        <v>591</v>
      </c>
      <c r="D90" s="1" t="s">
        <v>410</v>
      </c>
      <c r="E90" s="1" t="s">
        <v>292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AB90" s="1" t="s">
        <v>592</v>
      </c>
    </row>
    <row r="91" customFormat="false" ht="12.8" hidden="false" customHeight="false" outlineLevel="0" collapsed="false">
      <c r="A91" s="1" t="s">
        <v>593</v>
      </c>
      <c r="B91" s="1" t="s">
        <v>594</v>
      </c>
      <c r="C91" s="1" t="s">
        <v>275</v>
      </c>
      <c r="D91" s="1" t="s">
        <v>410</v>
      </c>
      <c r="E91" s="1" t="s">
        <v>297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S91" s="1" t="n">
        <v>0.35</v>
      </c>
      <c r="AB91" s="1" t="s">
        <v>595</v>
      </c>
    </row>
    <row r="92" customFormat="false" ht="12.8" hidden="false" customHeight="false" outlineLevel="0" collapsed="false">
      <c r="A92" s="1" t="s">
        <v>596</v>
      </c>
      <c r="B92" s="1" t="s">
        <v>597</v>
      </c>
      <c r="C92" s="1" t="s">
        <v>598</v>
      </c>
      <c r="D92" s="1" t="s">
        <v>276</v>
      </c>
      <c r="E92" s="1" t="s">
        <v>292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</v>
      </c>
      <c r="T92" s="1" t="n">
        <v>15</v>
      </c>
      <c r="U92" s="1" t="n">
        <f aca="false">ROUND(TAN(RADIANS(30)),2)</f>
        <v>0.58</v>
      </c>
      <c r="Z92" s="1" t="n">
        <v>8.5</v>
      </c>
      <c r="AA92" s="1" t="n">
        <v>5</v>
      </c>
      <c r="AB92" s="1" t="s">
        <v>599</v>
      </c>
    </row>
    <row r="93" customFormat="false" ht="12.8" hidden="false" customHeight="false" outlineLevel="0" collapsed="false">
      <c r="A93" s="1" t="s">
        <v>600</v>
      </c>
      <c r="B93" s="1" t="s">
        <v>601</v>
      </c>
      <c r="C93" s="1" t="s">
        <v>602</v>
      </c>
      <c r="D93" s="1" t="s">
        <v>373</v>
      </c>
      <c r="E93" s="1" t="s">
        <v>287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0.03</v>
      </c>
      <c r="N93" s="1" t="n">
        <f aca="false">M93</f>
        <v>0.03</v>
      </c>
      <c r="R93" s="1" t="n">
        <v>0.5</v>
      </c>
      <c r="S93" s="1" t="n">
        <v>0.0396</v>
      </c>
      <c r="AB93" s="1" t="s">
        <v>603</v>
      </c>
    </row>
    <row r="94" customFormat="false" ht="12.8" hidden="false" customHeight="false" outlineLevel="0" collapsed="false">
      <c r="A94" s="1" t="s">
        <v>604</v>
      </c>
      <c r="B94" s="1" t="s">
        <v>605</v>
      </c>
      <c r="C94" s="1" t="s">
        <v>275</v>
      </c>
      <c r="D94" s="1" t="s">
        <v>410</v>
      </c>
      <c r="E94" s="1" t="s">
        <v>297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AB94" s="1" t="s">
        <v>606</v>
      </c>
    </row>
    <row r="95" customFormat="false" ht="12.8" hidden="false" customHeight="false" outlineLevel="0" collapsed="false">
      <c r="A95" s="1" t="s">
        <v>607</v>
      </c>
      <c r="B95" s="1" t="s">
        <v>396</v>
      </c>
      <c r="C95" s="1" t="s">
        <v>286</v>
      </c>
      <c r="D95" s="1" t="s">
        <v>276</v>
      </c>
      <c r="E95" s="1" t="s">
        <v>292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0.125</v>
      </c>
      <c r="AB95" s="1" t="s">
        <v>608</v>
      </c>
    </row>
    <row r="96" customFormat="false" ht="12.8" hidden="false" customHeight="false" outlineLevel="0" collapsed="false">
      <c r="A96" s="1" t="s">
        <v>609</v>
      </c>
      <c r="B96" s="1" t="s">
        <v>610</v>
      </c>
      <c r="C96" s="1" t="s">
        <v>611</v>
      </c>
      <c r="D96" s="1" t="s">
        <v>373</v>
      </c>
      <c r="E96" s="1" t="s">
        <v>292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f aca="false">M96</f>
        <v>0.42504</v>
      </c>
      <c r="R96" s="1" t="n">
        <v>2</v>
      </c>
      <c r="S96" s="1" t="n">
        <f aca="false">ROUND(TAN(RADIANS(22.7/2))*(I96/2),2)</f>
        <v>0.05</v>
      </c>
      <c r="T96" s="1" t="n">
        <v>91</v>
      </c>
      <c r="X96" s="1" t="n">
        <v>7.4</v>
      </c>
      <c r="Y96" s="1" t="n">
        <v>1.5</v>
      </c>
      <c r="AB96" s="1" t="s">
        <v>612</v>
      </c>
    </row>
    <row r="97" customFormat="false" ht="12.8" hidden="false" customHeight="false" outlineLevel="0" collapsed="false">
      <c r="A97" s="1" t="s">
        <v>613</v>
      </c>
      <c r="B97" s="1" t="s">
        <v>614</v>
      </c>
      <c r="C97" s="1" t="s">
        <v>611</v>
      </c>
      <c r="D97" s="1" t="s">
        <v>378</v>
      </c>
      <c r="E97" s="1" t="s">
        <v>292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S97" s="1" t="n">
        <f aca="false">ROUND(TAN(RADIANS(30))*0.36,2)</f>
        <v>0.21</v>
      </c>
      <c r="AB97" s="1" t="s">
        <v>615</v>
      </c>
    </row>
    <row r="98" customFormat="false" ht="12.8" hidden="false" customHeight="false" outlineLevel="0" collapsed="false">
      <c r="A98" s="1" t="s">
        <v>616</v>
      </c>
      <c r="B98" s="1" t="s">
        <v>605</v>
      </c>
      <c r="C98" s="1" t="s">
        <v>275</v>
      </c>
      <c r="D98" s="1" t="s">
        <v>410</v>
      </c>
      <c r="E98" s="1" t="s">
        <v>297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S98" s="1" t="n">
        <v>0.2886</v>
      </c>
      <c r="Y98" s="1" t="n">
        <v>0.6</v>
      </c>
      <c r="Z98" s="1" t="n">
        <v>3.5</v>
      </c>
      <c r="AA98" s="1" t="n">
        <v>6.5</v>
      </c>
      <c r="AB98" s="1" t="s">
        <v>617</v>
      </c>
    </row>
    <row r="99" customFormat="false" ht="12.8" hidden="false" customHeight="false" outlineLevel="0" collapsed="false">
      <c r="A99" s="1" t="s">
        <v>618</v>
      </c>
      <c r="B99" s="1" t="s">
        <v>619</v>
      </c>
      <c r="C99" s="1" t="s">
        <v>620</v>
      </c>
      <c r="D99" s="1" t="s">
        <v>410</v>
      </c>
      <c r="E99" s="1" t="s">
        <v>292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S99" s="1" t="n">
        <v>0.11</v>
      </c>
      <c r="AB99" s="1" t="s">
        <v>621</v>
      </c>
    </row>
    <row r="100" customFormat="false" ht="12.8" hidden="false" customHeight="false" outlineLevel="0" collapsed="false">
      <c r="A100" s="1" t="s">
        <v>622</v>
      </c>
      <c r="B100" s="1" t="s">
        <v>623</v>
      </c>
      <c r="C100" s="1" t="s">
        <v>624</v>
      </c>
      <c r="D100" s="1" t="s">
        <v>373</v>
      </c>
      <c r="E100" s="1" t="s">
        <v>292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U100" s="1" t="n">
        <v>0.6</v>
      </c>
      <c r="X100" s="1" t="n">
        <v>12</v>
      </c>
      <c r="Y100" s="1" t="n">
        <v>2.6</v>
      </c>
      <c r="Z100" s="1" t="n">
        <v>3.9</v>
      </c>
      <c r="AA100" s="1" t="n">
        <v>0.01</v>
      </c>
      <c r="AB100" s="1" t="s">
        <v>625</v>
      </c>
    </row>
    <row r="101" customFormat="false" ht="12.8" hidden="false" customHeight="false" outlineLevel="0" collapsed="false">
      <c r="A101" s="1" t="s">
        <v>626</v>
      </c>
      <c r="B101" s="1" t="s">
        <v>332</v>
      </c>
      <c r="C101" s="1" t="s">
        <v>424</v>
      </c>
      <c r="D101" s="1" t="s">
        <v>410</v>
      </c>
      <c r="E101" s="1" t="s">
        <v>297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AB101" s="1" t="s">
        <v>627</v>
      </c>
    </row>
    <row r="102" customFormat="false" ht="12.8" hidden="false" customHeight="false" outlineLevel="0" collapsed="false">
      <c r="A102" s="1" t="s">
        <v>628</v>
      </c>
      <c r="B102" s="1" t="s">
        <v>629</v>
      </c>
      <c r="C102" s="1" t="s">
        <v>630</v>
      </c>
      <c r="D102" s="1" t="s">
        <v>410</v>
      </c>
      <c r="E102" s="1" t="s">
        <v>292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0.46185</v>
      </c>
      <c r="AB102" s="1" t="s">
        <v>631</v>
      </c>
    </row>
    <row r="103" customFormat="false" ht="12.8" hidden="false" customHeight="false" outlineLevel="0" collapsed="false">
      <c r="A103" s="1" t="s">
        <v>632</v>
      </c>
      <c r="B103" s="1" t="s">
        <v>633</v>
      </c>
      <c r="C103" s="1" t="s">
        <v>634</v>
      </c>
      <c r="D103" s="1" t="s">
        <v>410</v>
      </c>
      <c r="E103" s="1" t="s">
        <v>292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U103" s="1" t="n">
        <v>1</v>
      </c>
      <c r="W103" s="1" t="n">
        <v>5</v>
      </c>
      <c r="X103" s="1" t="n">
        <v>5</v>
      </c>
      <c r="Y103" s="1" t="n">
        <v>10.5</v>
      </c>
      <c r="Z103" s="1" t="n">
        <v>8</v>
      </c>
      <c r="AA103" s="1" t="n">
        <v>4</v>
      </c>
      <c r="AB103" s="1" t="s">
        <v>635</v>
      </c>
    </row>
    <row r="104" customFormat="false" ht="12.8" hidden="false" customHeight="false" outlineLevel="0" collapsed="false">
      <c r="A104" s="1" t="s">
        <v>636</v>
      </c>
      <c r="B104" s="1" t="s">
        <v>637</v>
      </c>
      <c r="C104" s="1" t="s">
        <v>424</v>
      </c>
      <c r="D104" s="1" t="s">
        <v>276</v>
      </c>
      <c r="E104" s="1" t="s">
        <v>292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v>51.4</v>
      </c>
      <c r="AB104" s="1" t="s">
        <v>638</v>
      </c>
    </row>
    <row r="105" customFormat="false" ht="12.8" hidden="false" customHeight="false" outlineLevel="0" collapsed="false">
      <c r="A105" s="1" t="s">
        <v>639</v>
      </c>
      <c r="B105" s="1" t="s">
        <v>640</v>
      </c>
      <c r="C105" s="1" t="s">
        <v>641</v>
      </c>
      <c r="D105" s="1" t="s">
        <v>410</v>
      </c>
      <c r="E105" s="1" t="s">
        <v>297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Y105" s="1" t="n">
        <v>48</v>
      </c>
      <c r="AB105" s="1" t="s">
        <v>642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R1" activeCellId="0" sqref="R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21.15"/>
    <col collapsed="false" customWidth="true" hidden="false" outlineLevel="0" max="21" min="21" style="9" width="17.85"/>
    <col collapsed="false" customWidth="true" hidden="false" outlineLevel="0" max="22" min="22" style="10" width="13.25"/>
    <col collapsed="false" customWidth="true" hidden="false" outlineLevel="0" max="23" min="23" style="9" width="22.67"/>
    <col collapsed="false" customWidth="true" hidden="false" outlineLevel="0" max="66" min="24" style="9" width="10.61"/>
    <col collapsed="false" customWidth="true" hidden="false" outlineLevel="0" max="67" min="67" style="1" width="9"/>
    <col collapsed="false" customWidth="false" hidden="false" outlineLevel="0" max="1024" min="68" style="1" width="8.62"/>
  </cols>
  <sheetData>
    <row r="1" s="11" customFormat="true" ht="13.8" hidden="false" customHeight="false" outlineLevel="0" collapsed="false">
      <c r="A1" s="11" t="s">
        <v>1</v>
      </c>
      <c r="B1" s="11" t="s">
        <v>260</v>
      </c>
      <c r="C1" s="11" t="s">
        <v>261</v>
      </c>
      <c r="D1" s="11" t="s">
        <v>2</v>
      </c>
      <c r="E1" s="11" t="s">
        <v>262</v>
      </c>
      <c r="F1" s="11" t="s">
        <v>263</v>
      </c>
      <c r="G1" s="11" t="s">
        <v>264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266</v>
      </c>
      <c r="R1" s="11" t="s">
        <v>267</v>
      </c>
      <c r="S1" s="11" t="s">
        <v>268</v>
      </c>
      <c r="T1" s="11" t="s">
        <v>269</v>
      </c>
      <c r="U1" s="11" t="s">
        <v>12</v>
      </c>
      <c r="V1" s="11" t="s">
        <v>13</v>
      </c>
      <c r="W1" s="11" t="s">
        <v>270</v>
      </c>
      <c r="X1" s="11" t="s">
        <v>271</v>
      </c>
      <c r="Y1" s="11" t="s">
        <v>16</v>
      </c>
      <c r="Z1" s="11" t="s">
        <v>272</v>
      </c>
      <c r="AA1" s="11" t="s">
        <v>18</v>
      </c>
    </row>
    <row r="2" customFormat="false" ht="13.8" hidden="false" customHeight="false" outlineLevel="0" collapsed="false">
      <c r="A2" s="9" t="s">
        <v>643</v>
      </c>
      <c r="B2" s="9" t="s">
        <v>315</v>
      </c>
      <c r="C2" s="9" t="s">
        <v>644</v>
      </c>
      <c r="D2" s="9" t="s">
        <v>645</v>
      </c>
      <c r="E2" s="9" t="s">
        <v>297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W2" s="11"/>
      <c r="AA2" s="9" t="s">
        <v>646</v>
      </c>
    </row>
    <row r="3" customFormat="false" ht="13.8" hidden="false" customHeight="false" outlineLevel="0" collapsed="false">
      <c r="A3" s="9" t="s">
        <v>647</v>
      </c>
      <c r="B3" s="9" t="s">
        <v>648</v>
      </c>
      <c r="C3" s="9" t="s">
        <v>649</v>
      </c>
      <c r="D3" s="9" t="s">
        <v>645</v>
      </c>
      <c r="E3" s="9" t="s">
        <v>292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f aca="false">L3</f>
        <v>0.08</v>
      </c>
      <c r="Q3" s="9" t="n">
        <v>4</v>
      </c>
      <c r="R3" s="9" t="n">
        <f aca="false">ROUND(TAN(RADIANS(28))*0.07,2)</f>
        <v>0.04</v>
      </c>
      <c r="W3" s="11"/>
      <c r="AA3" s="9" t="s">
        <v>650</v>
      </c>
    </row>
    <row r="4" customFormat="false" ht="13.8" hidden="false" customHeight="false" outlineLevel="0" collapsed="false">
      <c r="A4" s="9" t="s">
        <v>651</v>
      </c>
      <c r="B4" s="9" t="s">
        <v>491</v>
      </c>
      <c r="C4" s="9" t="s">
        <v>492</v>
      </c>
      <c r="D4" s="9" t="s">
        <v>645</v>
      </c>
      <c r="E4" s="9" t="s">
        <v>292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0.04</v>
      </c>
      <c r="W4" s="11" t="n">
        <v>7.5</v>
      </c>
      <c r="X4" s="9" t="n">
        <v>3</v>
      </c>
      <c r="AA4" s="9" t="s">
        <v>652</v>
      </c>
    </row>
    <row r="5" customFormat="false" ht="13.8" hidden="false" customHeight="false" outlineLevel="0" collapsed="false">
      <c r="A5" s="9" t="s">
        <v>653</v>
      </c>
      <c r="B5" s="9" t="s">
        <v>587</v>
      </c>
      <c r="C5" s="9" t="s">
        <v>654</v>
      </c>
      <c r="D5" s="9" t="s">
        <v>645</v>
      </c>
      <c r="E5" s="9" t="s">
        <v>282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f aca="false">L5</f>
        <v>0.053</v>
      </c>
      <c r="Q5" s="9" t="n">
        <v>0.5</v>
      </c>
      <c r="R5" s="9" t="n">
        <v>0.002</v>
      </c>
      <c r="W5" s="11"/>
      <c r="AA5" s="9" t="s">
        <v>655</v>
      </c>
    </row>
    <row r="6" customFormat="false" ht="13.8" hidden="false" customHeight="false" outlineLevel="0" collapsed="false">
      <c r="A6" s="9" t="s">
        <v>656</v>
      </c>
      <c r="B6" s="9" t="s">
        <v>657</v>
      </c>
      <c r="C6" s="9" t="s">
        <v>658</v>
      </c>
      <c r="D6" s="9" t="s">
        <v>659</v>
      </c>
      <c r="E6" s="9" t="s">
        <v>292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f aca="false">ROUND(TAN(RADIANS(60))*0.09,2)</f>
        <v>0.16</v>
      </c>
      <c r="W6" s="11"/>
      <c r="AA6" s="9" t="s">
        <v>660</v>
      </c>
    </row>
    <row r="7" customFormat="false" ht="13.8" hidden="false" customHeight="false" outlineLevel="0" collapsed="false">
      <c r="A7" s="9" t="s">
        <v>661</v>
      </c>
      <c r="B7" s="9" t="s">
        <v>285</v>
      </c>
      <c r="C7" s="9" t="s">
        <v>662</v>
      </c>
      <c r="D7" s="9" t="s">
        <v>659</v>
      </c>
      <c r="E7" s="9" t="s">
        <v>292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W7" s="11"/>
      <c r="AA7" s="9" t="s">
        <v>663</v>
      </c>
    </row>
    <row r="8" customFormat="false" ht="13.8" hidden="false" customHeight="false" outlineLevel="0" collapsed="false">
      <c r="A8" s="9" t="s">
        <v>664</v>
      </c>
      <c r="B8" s="9" t="s">
        <v>665</v>
      </c>
      <c r="C8" s="9" t="s">
        <v>666</v>
      </c>
      <c r="D8" s="9" t="s">
        <v>659</v>
      </c>
      <c r="E8" s="9" t="s">
        <v>297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v>0.15</v>
      </c>
      <c r="T8" s="10" t="n">
        <v>0.25</v>
      </c>
      <c r="W8" s="11"/>
      <c r="Z8" s="9" t="n">
        <v>0.1</v>
      </c>
      <c r="AA8" s="1" t="s">
        <v>667</v>
      </c>
    </row>
    <row r="9" customFormat="false" ht="13.8" hidden="false" customHeight="false" outlineLevel="0" collapsed="false">
      <c r="A9" s="9" t="s">
        <v>668</v>
      </c>
      <c r="B9" s="9" t="s">
        <v>669</v>
      </c>
      <c r="C9" s="9" t="s">
        <v>670</v>
      </c>
      <c r="D9" s="9" t="s">
        <v>659</v>
      </c>
      <c r="E9" s="9" t="s">
        <v>292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R9" s="9" t="n">
        <f aca="false">ROUND(TAN(RADIANS(10))*0.1,2)</f>
        <v>0.02</v>
      </c>
      <c r="S9" s="9" t="n">
        <v>260</v>
      </c>
      <c r="W9" s="11"/>
      <c r="AA9" s="9" t="s">
        <v>671</v>
      </c>
    </row>
    <row r="10" customFormat="false" ht="13.8" hidden="false" customHeight="false" outlineLevel="0" collapsed="false">
      <c r="A10" s="9" t="s">
        <v>672</v>
      </c>
      <c r="B10" s="9" t="s">
        <v>673</v>
      </c>
      <c r="C10" s="9" t="s">
        <v>674</v>
      </c>
      <c r="D10" s="9" t="s">
        <v>659</v>
      </c>
      <c r="E10" s="9" t="s">
        <v>292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v>2.2</v>
      </c>
      <c r="V10" s="9"/>
      <c r="W10" s="11"/>
      <c r="AA10" s="9" t="s">
        <v>675</v>
      </c>
    </row>
    <row r="11" customFormat="false" ht="13.8" hidden="false" customHeight="false" outlineLevel="0" collapsed="false">
      <c r="A11" s="9" t="s">
        <v>676</v>
      </c>
      <c r="B11" s="9" t="s">
        <v>673</v>
      </c>
      <c r="C11" s="9" t="s">
        <v>674</v>
      </c>
      <c r="D11" s="9" t="s">
        <v>659</v>
      </c>
      <c r="E11" s="9" t="s">
        <v>292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W11" s="11"/>
      <c r="AA11" s="9" t="s">
        <v>677</v>
      </c>
    </row>
    <row r="12" customFormat="false" ht="13.8" hidden="false" customHeight="false" outlineLevel="0" collapsed="false">
      <c r="A12" s="9" t="s">
        <v>678</v>
      </c>
      <c r="B12" s="9" t="s">
        <v>673</v>
      </c>
      <c r="C12" s="9" t="s">
        <v>674</v>
      </c>
      <c r="D12" s="9" t="s">
        <v>659</v>
      </c>
      <c r="E12" s="9" t="s">
        <v>297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v>0.16</v>
      </c>
      <c r="U12" s="9" t="n">
        <v>10</v>
      </c>
      <c r="W12" s="11"/>
      <c r="AA12" s="9" t="s">
        <v>679</v>
      </c>
    </row>
    <row r="13" customFormat="false" ht="13.8" hidden="false" customHeight="false" outlineLevel="0" collapsed="false">
      <c r="A13" s="9" t="s">
        <v>680</v>
      </c>
      <c r="B13" s="9" t="s">
        <v>681</v>
      </c>
      <c r="C13" s="9" t="s">
        <v>424</v>
      </c>
      <c r="D13" s="9" t="s">
        <v>682</v>
      </c>
      <c r="E13" s="9" t="s">
        <v>292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R13" s="9" t="n">
        <f aca="false">ROUND(TAN(RADIANS(40))*0.165,2)</f>
        <v>0.14</v>
      </c>
      <c r="S13" s="9" t="n">
        <v>55</v>
      </c>
      <c r="W13" s="11"/>
      <c r="AA13" s="12" t="s">
        <v>683</v>
      </c>
    </row>
    <row r="14" customFormat="false" ht="13.8" hidden="false" customHeight="false" outlineLevel="0" collapsed="false">
      <c r="A14" s="9" t="s">
        <v>684</v>
      </c>
      <c r="B14" s="9" t="s">
        <v>685</v>
      </c>
      <c r="C14" s="9" t="s">
        <v>686</v>
      </c>
      <c r="D14" s="9" t="s">
        <v>682</v>
      </c>
      <c r="E14" s="9" t="s">
        <v>292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f aca="false">ROUND(TAN(RADIANS(40))*0.1,2)</f>
        <v>0.08</v>
      </c>
      <c r="W14" s="11"/>
      <c r="AA14" s="12" t="s">
        <v>687</v>
      </c>
    </row>
    <row r="15" customFormat="false" ht="13.8" hidden="false" customHeight="false" outlineLevel="0" collapsed="false">
      <c r="A15" s="9" t="s">
        <v>688</v>
      </c>
      <c r="B15" s="9" t="s">
        <v>689</v>
      </c>
      <c r="C15" s="9" t="s">
        <v>690</v>
      </c>
      <c r="D15" s="9" t="s">
        <v>682</v>
      </c>
      <c r="E15" s="9" t="s">
        <v>287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W15" s="11"/>
      <c r="AA15" s="12" t="s">
        <v>691</v>
      </c>
    </row>
    <row r="16" customFormat="false" ht="13.8" hidden="false" customHeight="false" outlineLevel="0" collapsed="false">
      <c r="A16" s="9" t="s">
        <v>692</v>
      </c>
      <c r="B16" s="9" t="s">
        <v>693</v>
      </c>
      <c r="C16" s="9" t="s">
        <v>694</v>
      </c>
      <c r="D16" s="9" t="s">
        <v>682</v>
      </c>
      <c r="E16" s="9" t="s">
        <v>292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f aca="false">ROUND(TAN(RADIANS(39.5))*(I16/3),2)</f>
        <v>0.11</v>
      </c>
      <c r="W16" s="11"/>
      <c r="AA16" s="12" t="s">
        <v>695</v>
      </c>
    </row>
    <row r="17" customFormat="false" ht="13.8" hidden="false" customHeight="false" outlineLevel="0" collapsed="false">
      <c r="A17" s="9" t="s">
        <v>696</v>
      </c>
      <c r="B17" s="9" t="s">
        <v>451</v>
      </c>
      <c r="C17" s="9" t="s">
        <v>584</v>
      </c>
      <c r="D17" s="9" t="s">
        <v>697</v>
      </c>
      <c r="E17" s="9" t="s">
        <v>297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f aca="false">ROUND(TAN(RADIANS(40))*0.2,2)</f>
        <v>0.17</v>
      </c>
      <c r="T17" s="10" t="n">
        <v>3</v>
      </c>
      <c r="W17" s="11"/>
      <c r="AA17" s="9" t="s">
        <v>698</v>
      </c>
    </row>
    <row r="18" customFormat="false" ht="13.8" hidden="false" customHeight="false" outlineLevel="0" collapsed="false">
      <c r="A18" s="9" t="s">
        <v>699</v>
      </c>
      <c r="B18" s="9" t="s">
        <v>482</v>
      </c>
      <c r="C18" s="9" t="s">
        <v>584</v>
      </c>
      <c r="D18" s="9" t="s">
        <v>697</v>
      </c>
      <c r="E18" s="9" t="s">
        <v>297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W18" s="11"/>
      <c r="AA18" s="9" t="s">
        <v>700</v>
      </c>
    </row>
    <row r="19" customFormat="false" ht="13.8" hidden="false" customHeight="false" outlineLevel="0" collapsed="false">
      <c r="A19" s="9" t="s">
        <v>701</v>
      </c>
      <c r="B19" s="9" t="s">
        <v>702</v>
      </c>
      <c r="C19" s="9" t="s">
        <v>584</v>
      </c>
      <c r="D19" s="9" t="s">
        <v>697</v>
      </c>
      <c r="E19" s="9" t="s">
        <v>297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W19" s="11"/>
      <c r="AA19" s="9" t="s">
        <v>457</v>
      </c>
    </row>
    <row r="20" customFormat="false" ht="13.8" hidden="false" customHeight="false" outlineLevel="0" collapsed="false">
      <c r="A20" s="9" t="s">
        <v>703</v>
      </c>
      <c r="B20" s="9" t="s">
        <v>702</v>
      </c>
      <c r="C20" s="9" t="s">
        <v>584</v>
      </c>
      <c r="D20" s="9" t="s">
        <v>697</v>
      </c>
      <c r="E20" s="9" t="s">
        <v>297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0.48</v>
      </c>
      <c r="M20" s="9" t="n">
        <f aca="false">L20</f>
        <v>0.48</v>
      </c>
      <c r="Q20" s="9" t="n">
        <v>0.5</v>
      </c>
      <c r="R20" s="9" t="n">
        <f aca="false">ROUND(TAN(RADIANS(40))*(I20/2),2)</f>
        <v>0.35</v>
      </c>
      <c r="W20" s="11"/>
      <c r="AA20" s="9" t="s">
        <v>457</v>
      </c>
    </row>
    <row r="21" customFormat="false" ht="13.8" hidden="false" customHeight="false" outlineLevel="0" collapsed="false">
      <c r="A21" s="9" t="s">
        <v>704</v>
      </c>
      <c r="B21" s="9" t="s">
        <v>705</v>
      </c>
      <c r="C21" s="9" t="s">
        <v>706</v>
      </c>
      <c r="D21" s="9" t="s">
        <v>697</v>
      </c>
      <c r="E21" s="9" t="s">
        <v>292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f aca="false">ROUND(TAN(RADIANS(40))*(I21/2),2)</f>
        <v>0.25</v>
      </c>
      <c r="W21" s="11"/>
      <c r="AA21" s="9" t="s">
        <v>707</v>
      </c>
    </row>
    <row r="22" customFormat="false" ht="13.8" hidden="false" customHeight="false" outlineLevel="0" collapsed="false">
      <c r="A22" s="9" t="s">
        <v>708</v>
      </c>
      <c r="B22" s="9" t="s">
        <v>705</v>
      </c>
      <c r="C22" s="9" t="s">
        <v>706</v>
      </c>
      <c r="D22" s="9" t="s">
        <v>697</v>
      </c>
      <c r="E22" s="9" t="s">
        <v>292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R22" s="9" t="n">
        <f aca="false">ROUND(TAN(RADIANS(20))*(I22/2),2)</f>
        <v>0.16</v>
      </c>
      <c r="W22" s="11"/>
      <c r="AA22" s="9" t="s">
        <v>709</v>
      </c>
    </row>
    <row r="23" customFormat="false" ht="13.8" hidden="false" customHeight="false" outlineLevel="0" collapsed="false">
      <c r="A23" s="9" t="s">
        <v>710</v>
      </c>
      <c r="B23" s="9" t="s">
        <v>702</v>
      </c>
      <c r="C23" s="9" t="s">
        <v>706</v>
      </c>
      <c r="D23" s="9" t="s">
        <v>697</v>
      </c>
      <c r="E23" s="9" t="s">
        <v>379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W23" s="11"/>
      <c r="AA23" s="9" t="s">
        <v>711</v>
      </c>
    </row>
    <row r="24" customFormat="false" ht="13.8" hidden="false" customHeight="false" outlineLevel="0" collapsed="false">
      <c r="A24" s="9" t="s">
        <v>712</v>
      </c>
      <c r="B24" s="9" t="s">
        <v>702</v>
      </c>
      <c r="C24" s="9" t="s">
        <v>706</v>
      </c>
      <c r="D24" s="9" t="s">
        <v>697</v>
      </c>
      <c r="E24" s="9" t="s">
        <v>379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0.052</v>
      </c>
      <c r="W24" s="11"/>
      <c r="AA24" s="9" t="s">
        <v>713</v>
      </c>
    </row>
    <row r="25" customFormat="false" ht="13.8" hidden="false" customHeight="false" outlineLevel="0" collapsed="false">
      <c r="A25" s="9" t="s">
        <v>714</v>
      </c>
      <c r="B25" s="9" t="s">
        <v>715</v>
      </c>
      <c r="C25" s="9" t="s">
        <v>715</v>
      </c>
      <c r="D25" s="9" t="s">
        <v>697</v>
      </c>
      <c r="E25" s="9" t="s">
        <v>297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U25" s="9" t="n">
        <v>0.5</v>
      </c>
      <c r="V25" s="10" t="n">
        <v>0.5</v>
      </c>
      <c r="W25" s="11"/>
      <c r="AA25" s="9" t="s">
        <v>716</v>
      </c>
    </row>
    <row r="26" customFormat="false" ht="13.8" hidden="false" customHeight="false" outlineLevel="0" collapsed="false">
      <c r="A26" s="9" t="s">
        <v>717</v>
      </c>
      <c r="B26" s="9" t="s">
        <v>285</v>
      </c>
      <c r="C26" s="9" t="s">
        <v>286</v>
      </c>
      <c r="D26" s="9" t="s">
        <v>697</v>
      </c>
      <c r="E26" s="9" t="s">
        <v>287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0.057</v>
      </c>
      <c r="T26" s="10" t="n">
        <v>0.118</v>
      </c>
      <c r="W26" s="11"/>
      <c r="AA26" s="9" t="s">
        <v>718</v>
      </c>
    </row>
    <row r="27" customFormat="false" ht="13.8" hidden="false" customHeight="false" outlineLevel="0" collapsed="false">
      <c r="A27" s="9" t="s">
        <v>719</v>
      </c>
      <c r="B27" s="9" t="s">
        <v>720</v>
      </c>
      <c r="C27" s="9" t="s">
        <v>305</v>
      </c>
      <c r="D27" s="9" t="s">
        <v>697</v>
      </c>
      <c r="E27" s="9" t="s">
        <v>292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W27" s="11"/>
      <c r="AA27" s="9" t="s">
        <v>721</v>
      </c>
    </row>
    <row r="28" customFormat="false" ht="13.8" hidden="false" customHeight="false" outlineLevel="0" collapsed="false">
      <c r="A28" s="9" t="s">
        <v>722</v>
      </c>
      <c r="B28" s="9" t="s">
        <v>723</v>
      </c>
      <c r="C28" s="9" t="s">
        <v>724</v>
      </c>
      <c r="D28" s="9" t="s">
        <v>697</v>
      </c>
      <c r="E28" s="9" t="s">
        <v>282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0.00275</v>
      </c>
      <c r="W28" s="11"/>
      <c r="AA28" s="9" t="s">
        <v>725</v>
      </c>
    </row>
    <row r="29" customFormat="false" ht="13.8" hidden="false" customHeight="false" outlineLevel="0" collapsed="false">
      <c r="A29" s="9" t="s">
        <v>726</v>
      </c>
      <c r="B29" s="9" t="s">
        <v>727</v>
      </c>
      <c r="C29" s="9" t="s">
        <v>492</v>
      </c>
      <c r="D29" s="9" t="s">
        <v>697</v>
      </c>
      <c r="E29" s="9" t="s">
        <v>292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T29" s="10" t="n">
        <v>0.1</v>
      </c>
      <c r="W29" s="11"/>
      <c r="AA29" s="9" t="s">
        <v>728</v>
      </c>
    </row>
    <row r="30" customFormat="false" ht="13.8" hidden="false" customHeight="false" outlineLevel="0" collapsed="false">
      <c r="A30" s="9" t="s">
        <v>729</v>
      </c>
      <c r="B30" s="9" t="s">
        <v>491</v>
      </c>
      <c r="C30" s="9" t="s">
        <v>492</v>
      </c>
      <c r="D30" s="9" t="s">
        <v>697</v>
      </c>
      <c r="E30" s="9" t="s">
        <v>292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R30" s="9" t="n">
        <f aca="false">ROUND(TAN(RADIANS(40))*0.43,2)</f>
        <v>0.36</v>
      </c>
      <c r="T30" s="10" t="n">
        <v>0.01</v>
      </c>
      <c r="W30" s="11"/>
      <c r="AA30" s="9" t="s">
        <v>730</v>
      </c>
    </row>
    <row r="31" customFormat="false" ht="13.8" hidden="false" customHeight="false" outlineLevel="0" collapsed="false">
      <c r="A31" s="9" t="s">
        <v>731</v>
      </c>
      <c r="B31" s="9" t="s">
        <v>732</v>
      </c>
      <c r="C31" s="9" t="s">
        <v>733</v>
      </c>
      <c r="D31" s="9" t="s">
        <v>697</v>
      </c>
      <c r="E31" s="9" t="s">
        <v>292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R31" s="9" t="n">
        <f aca="false">ROUND(TAN(RADIANS(45))*(I31/2),2)</f>
        <v>0.25</v>
      </c>
      <c r="W31" s="11"/>
      <c r="AA31" s="9" t="s">
        <v>734</v>
      </c>
    </row>
    <row r="32" customFormat="false" ht="13.8" hidden="false" customHeight="false" outlineLevel="0" collapsed="false">
      <c r="A32" s="9" t="s">
        <v>735</v>
      </c>
      <c r="B32" s="9" t="s">
        <v>736</v>
      </c>
      <c r="C32" s="9" t="s">
        <v>737</v>
      </c>
      <c r="D32" s="9" t="s">
        <v>697</v>
      </c>
      <c r="E32" s="9" t="s">
        <v>379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0.04</v>
      </c>
      <c r="W32" s="11"/>
      <c r="AA32" s="9" t="s">
        <v>738</v>
      </c>
    </row>
    <row r="33" customFormat="false" ht="13.8" hidden="false" customHeight="false" outlineLevel="0" collapsed="false">
      <c r="A33" s="9" t="s">
        <v>739</v>
      </c>
      <c r="B33" s="9" t="s">
        <v>740</v>
      </c>
      <c r="C33" s="9" t="s">
        <v>741</v>
      </c>
      <c r="D33" s="9" t="s">
        <v>697</v>
      </c>
      <c r="E33" s="9" t="s">
        <v>742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W33" s="11"/>
      <c r="AA33" s="9" t="s">
        <v>743</v>
      </c>
    </row>
    <row r="34" customFormat="false" ht="13.8" hidden="false" customHeight="false" outlineLevel="0" collapsed="false">
      <c r="A34" s="9" t="s">
        <v>744</v>
      </c>
      <c r="B34" s="9" t="s">
        <v>745</v>
      </c>
      <c r="C34" s="9" t="s">
        <v>741</v>
      </c>
      <c r="D34" s="9" t="s">
        <v>697</v>
      </c>
      <c r="E34" s="9" t="s">
        <v>742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0.015</v>
      </c>
      <c r="W34" s="11"/>
      <c r="AA34" s="9" t="s">
        <v>746</v>
      </c>
    </row>
    <row r="35" customFormat="false" ht="13.8" hidden="false" customHeight="false" outlineLevel="0" collapsed="false">
      <c r="A35" s="9" t="s">
        <v>747</v>
      </c>
      <c r="B35" s="9" t="s">
        <v>748</v>
      </c>
      <c r="C35" s="9" t="s">
        <v>749</v>
      </c>
      <c r="D35" s="9" t="s">
        <v>697</v>
      </c>
      <c r="E35" s="9" t="s">
        <v>325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0.025</v>
      </c>
      <c r="W35" s="11"/>
      <c r="AA35" s="9" t="s">
        <v>750</v>
      </c>
    </row>
    <row r="36" customFormat="false" ht="13.8" hidden="false" customHeight="false" outlineLevel="0" collapsed="false">
      <c r="A36" s="9" t="s">
        <v>478</v>
      </c>
      <c r="B36" s="9" t="s">
        <v>274</v>
      </c>
      <c r="C36" s="9" t="s">
        <v>749</v>
      </c>
      <c r="D36" s="9" t="s">
        <v>697</v>
      </c>
      <c r="E36" s="9" t="s">
        <v>479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W36" s="11"/>
      <c r="AA36" s="9" t="s">
        <v>480</v>
      </c>
    </row>
    <row r="37" customFormat="false" ht="13.8" hidden="false" customHeight="false" outlineLevel="0" collapsed="false">
      <c r="A37" s="9" t="s">
        <v>751</v>
      </c>
      <c r="B37" s="9" t="s">
        <v>752</v>
      </c>
      <c r="C37" s="9" t="s">
        <v>753</v>
      </c>
      <c r="D37" s="9" t="s">
        <v>697</v>
      </c>
      <c r="E37" s="9" t="s">
        <v>292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</v>
      </c>
      <c r="W37" s="11"/>
      <c r="AA37" s="9" t="s">
        <v>754</v>
      </c>
    </row>
    <row r="38" customFormat="false" ht="13.8" hidden="false" customHeight="false" outlineLevel="0" collapsed="false">
      <c r="A38" s="9" t="s">
        <v>755</v>
      </c>
      <c r="B38" s="9" t="s">
        <v>396</v>
      </c>
      <c r="C38" s="9" t="s">
        <v>403</v>
      </c>
      <c r="D38" s="9" t="s">
        <v>697</v>
      </c>
      <c r="E38" s="9" t="s">
        <v>742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f aca="false">0.2*0.1</f>
        <v>0.02</v>
      </c>
      <c r="W38" s="11"/>
      <c r="AA38" s="9" t="s">
        <v>756</v>
      </c>
    </row>
    <row r="39" customFormat="false" ht="13.8" hidden="false" customHeight="false" outlineLevel="0" collapsed="false">
      <c r="A39" s="9" t="s">
        <v>757</v>
      </c>
      <c r="B39" s="9" t="s">
        <v>396</v>
      </c>
      <c r="C39" s="9" t="s">
        <v>403</v>
      </c>
      <c r="D39" s="9" t="s">
        <v>697</v>
      </c>
      <c r="E39" s="9" t="s">
        <v>282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f aca="false">0.45*0.085</f>
        <v>0.03825</v>
      </c>
      <c r="W39" s="11"/>
      <c r="AA39" s="9" t="s">
        <v>758</v>
      </c>
    </row>
    <row r="40" customFormat="false" ht="13.8" hidden="false" customHeight="false" outlineLevel="0" collapsed="false">
      <c r="A40" s="9" t="s">
        <v>759</v>
      </c>
      <c r="B40" s="9" t="s">
        <v>389</v>
      </c>
      <c r="C40" s="9" t="s">
        <v>760</v>
      </c>
      <c r="D40" s="9" t="s">
        <v>697</v>
      </c>
      <c r="E40" s="9" t="s">
        <v>761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T40" s="10" t="n">
        <v>0.085</v>
      </c>
      <c r="V40" s="10" t="n">
        <v>3.25</v>
      </c>
      <c r="W40" s="11"/>
      <c r="AA40" s="9" t="s">
        <v>762</v>
      </c>
    </row>
    <row r="41" customFormat="false" ht="12.8" hidden="false" customHeight="false" outlineLevel="0" collapsed="false">
      <c r="A41" s="9" t="s">
        <v>763</v>
      </c>
      <c r="B41" s="9" t="s">
        <v>764</v>
      </c>
      <c r="C41" s="9" t="s">
        <v>765</v>
      </c>
      <c r="D41" s="9" t="s">
        <v>697</v>
      </c>
      <c r="E41" s="9" t="s">
        <v>292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R1" activeCellId="0" sqref="R1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13.25"/>
    <col collapsed="false" customWidth="true" hidden="false" outlineLevel="0" max="21" min="21" style="9" width="12.5"/>
    <col collapsed="false" customWidth="true" hidden="false" outlineLevel="0" max="22" min="22" style="10" width="13.25"/>
    <col collapsed="false" customWidth="true" hidden="false" outlineLevel="0" max="23" min="23" style="11" width="45.6"/>
    <col collapsed="false" customWidth="true" hidden="false" outlineLevel="0" max="66" min="24" style="9" width="10.61"/>
    <col collapsed="false" customWidth="true" hidden="false" outlineLevel="0" max="67" min="67" style="11" width="9"/>
  </cols>
  <sheetData>
    <row r="1" customFormat="false" ht="13.8" hidden="false" customHeight="false" outlineLevel="0" collapsed="false">
      <c r="A1" s="11" t="s">
        <v>1</v>
      </c>
      <c r="B1" s="11" t="s">
        <v>260</v>
      </c>
      <c r="C1" s="11" t="s">
        <v>261</v>
      </c>
      <c r="D1" s="11" t="s">
        <v>2</v>
      </c>
      <c r="E1" s="11" t="s">
        <v>262</v>
      </c>
      <c r="F1" s="11" t="s">
        <v>263</v>
      </c>
      <c r="G1" s="11" t="s">
        <v>264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266</v>
      </c>
      <c r="R1" s="11" t="s">
        <v>267</v>
      </c>
      <c r="S1" s="11" t="s">
        <v>268</v>
      </c>
      <c r="T1" s="11" t="s">
        <v>269</v>
      </c>
      <c r="U1" s="11" t="s">
        <v>12</v>
      </c>
      <c r="V1" s="11" t="s">
        <v>13</v>
      </c>
      <c r="W1" s="11" t="s">
        <v>270</v>
      </c>
      <c r="X1" s="11" t="s">
        <v>271</v>
      </c>
      <c r="Y1" s="11" t="s">
        <v>16</v>
      </c>
      <c r="Z1" s="11" t="s">
        <v>272</v>
      </c>
      <c r="AA1" s="11" t="s">
        <v>18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customFormat="false" ht="13.8" hidden="false" customHeight="false" outlineLevel="0" collapsed="false">
      <c r="A2" s="9" t="s">
        <v>766</v>
      </c>
      <c r="B2" s="9" t="s">
        <v>715</v>
      </c>
      <c r="C2" s="9" t="s">
        <v>715</v>
      </c>
      <c r="D2" s="9" t="s">
        <v>767</v>
      </c>
      <c r="E2" s="9" t="s">
        <v>297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V2" s="10" t="n">
        <v>7</v>
      </c>
      <c r="AA2" s="11" t="s">
        <v>768</v>
      </c>
    </row>
    <row r="3" customFormat="false" ht="13.8" hidden="false" customHeight="false" outlineLevel="0" collapsed="false">
      <c r="A3" s="9" t="s">
        <v>769</v>
      </c>
      <c r="B3" s="9" t="s">
        <v>770</v>
      </c>
      <c r="C3" s="9" t="s">
        <v>771</v>
      </c>
      <c r="D3" s="9" t="s">
        <v>767</v>
      </c>
      <c r="E3" s="9" t="s">
        <v>292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v>11.5</v>
      </c>
      <c r="AA3" s="11" t="s">
        <v>772</v>
      </c>
    </row>
    <row r="4" customFormat="false" ht="13.8" hidden="false" customHeight="false" outlineLevel="0" collapsed="false">
      <c r="A4" s="9" t="s">
        <v>773</v>
      </c>
      <c r="B4" s="9" t="s">
        <v>774</v>
      </c>
      <c r="C4" s="9" t="s">
        <v>775</v>
      </c>
      <c r="D4" s="9" t="s">
        <v>767</v>
      </c>
      <c r="E4" s="9" t="s">
        <v>297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U4" s="9" t="n">
        <v>12.19</v>
      </c>
      <c r="AA4" s="11" t="s">
        <v>776</v>
      </c>
    </row>
    <row r="5" customFormat="false" ht="13.8" hidden="false" customHeight="false" outlineLevel="0" collapsed="false">
      <c r="A5" s="9" t="s">
        <v>777</v>
      </c>
      <c r="B5" s="9" t="s">
        <v>778</v>
      </c>
      <c r="C5" s="9" t="s">
        <v>779</v>
      </c>
      <c r="D5" s="9" t="s">
        <v>767</v>
      </c>
      <c r="E5" s="9" t="s">
        <v>297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f aca="false">ROUND(TAN(RADIANS(20))*0.153,2)</f>
        <v>0.06</v>
      </c>
      <c r="AA5" s="11" t="s">
        <v>780</v>
      </c>
    </row>
    <row r="6" customFormat="false" ht="13.8" hidden="false" customHeight="false" outlineLevel="0" collapsed="false">
      <c r="A6" s="9" t="s">
        <v>781</v>
      </c>
      <c r="B6" s="9" t="s">
        <v>782</v>
      </c>
      <c r="C6" s="9" t="s">
        <v>782</v>
      </c>
      <c r="D6" s="9" t="s">
        <v>767</v>
      </c>
      <c r="E6" s="9" t="s">
        <v>297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U6" s="9" t="n">
        <v>100</v>
      </c>
      <c r="AA6" s="11" t="s">
        <v>783</v>
      </c>
    </row>
    <row r="7" customFormat="false" ht="13.8" hidden="false" customHeight="false" outlineLevel="0" collapsed="false">
      <c r="A7" s="9" t="s">
        <v>784</v>
      </c>
      <c r="B7" s="9" t="s">
        <v>669</v>
      </c>
      <c r="C7" s="9" t="s">
        <v>670</v>
      </c>
      <c r="D7" s="9" t="s">
        <v>767</v>
      </c>
      <c r="E7" s="9" t="s">
        <v>292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v>37</v>
      </c>
      <c r="AA7" s="11" t="s">
        <v>785</v>
      </c>
    </row>
    <row r="8" customFormat="false" ht="13.8" hidden="false" customHeight="false" outlineLevel="0" collapsed="false">
      <c r="A8" s="9" t="s">
        <v>786</v>
      </c>
      <c r="B8" s="9" t="s">
        <v>748</v>
      </c>
      <c r="C8" s="9" t="s">
        <v>496</v>
      </c>
      <c r="D8" s="9" t="s">
        <v>767</v>
      </c>
      <c r="E8" s="9" t="s">
        <v>292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AA8" s="11" t="s">
        <v>787</v>
      </c>
    </row>
    <row r="9" customFormat="false" ht="13.8" hidden="false" customHeight="false" outlineLevel="0" collapsed="false">
      <c r="A9" s="9" t="s">
        <v>788</v>
      </c>
      <c r="B9" s="9" t="s">
        <v>789</v>
      </c>
      <c r="C9" s="9" t="s">
        <v>790</v>
      </c>
      <c r="D9" s="9" t="s">
        <v>767</v>
      </c>
      <c r="E9" s="9" t="s">
        <v>292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v>100</v>
      </c>
      <c r="U9" s="9" t="n">
        <v>100</v>
      </c>
      <c r="AA9" s="11" t="s">
        <v>791</v>
      </c>
    </row>
    <row r="10" customFormat="false" ht="13.8" hidden="false" customHeight="false" outlineLevel="0" collapsed="false">
      <c r="A10" s="9" t="s">
        <v>792</v>
      </c>
      <c r="B10" s="9" t="s">
        <v>793</v>
      </c>
      <c r="C10" s="9" t="s">
        <v>794</v>
      </c>
      <c r="D10" s="9" t="s">
        <v>767</v>
      </c>
      <c r="E10" s="9" t="s">
        <v>297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U10" s="9" t="n">
        <v>100</v>
      </c>
      <c r="V10" s="10" t="n">
        <v>12</v>
      </c>
      <c r="AA10" s="11" t="s">
        <v>795</v>
      </c>
    </row>
    <row r="11" customFormat="false" ht="13.8" hidden="false" customHeight="false" outlineLevel="0" collapsed="false">
      <c r="A11" s="9" t="s">
        <v>796</v>
      </c>
      <c r="B11" s="9" t="s">
        <v>673</v>
      </c>
      <c r="C11" s="9" t="s">
        <v>183</v>
      </c>
      <c r="D11" s="9" t="s">
        <v>767</v>
      </c>
      <c r="E11" s="9" t="s">
        <v>297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AA11" s="11" t="s">
        <v>797</v>
      </c>
    </row>
    <row r="12" customFormat="false" ht="13.8" hidden="false" customHeight="false" outlineLevel="0" collapsed="false">
      <c r="A12" s="9" t="s">
        <v>798</v>
      </c>
      <c r="B12" s="9" t="s">
        <v>799</v>
      </c>
      <c r="C12" s="9" t="s">
        <v>800</v>
      </c>
      <c r="D12" s="9" t="s">
        <v>767</v>
      </c>
      <c r="E12" s="9" t="s">
        <v>292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AA12" s="11" t="s">
        <v>801</v>
      </c>
    </row>
    <row r="13" customFormat="false" ht="13.8" hidden="false" customHeight="false" outlineLevel="0" collapsed="false">
      <c r="A13" s="9" t="s">
        <v>802</v>
      </c>
      <c r="B13" s="9" t="s">
        <v>280</v>
      </c>
      <c r="C13" s="9" t="s">
        <v>803</v>
      </c>
      <c r="D13" s="9" t="s">
        <v>767</v>
      </c>
      <c r="E13" s="9" t="s">
        <v>804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R13" s="9" t="n">
        <v>0.055</v>
      </c>
      <c r="AA13" s="11" t="s">
        <v>805</v>
      </c>
    </row>
    <row r="14" customFormat="false" ht="13.8" hidden="false" customHeight="false" outlineLevel="0" collapsed="false">
      <c r="A14" s="9" t="s">
        <v>806</v>
      </c>
      <c r="B14" s="9" t="s">
        <v>807</v>
      </c>
      <c r="C14" s="9" t="s">
        <v>808</v>
      </c>
      <c r="D14" s="9" t="s">
        <v>767</v>
      </c>
      <c r="E14" s="9" t="s">
        <v>292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f aca="false">L14</f>
        <v>0.06</v>
      </c>
      <c r="Q14" s="9" t="n">
        <v>0.53</v>
      </c>
      <c r="AA14" s="11" t="s">
        <v>809</v>
      </c>
    </row>
    <row r="15" customFormat="false" ht="13.8" hidden="false" customHeight="false" outlineLevel="0" collapsed="false">
      <c r="A15" s="9" t="s">
        <v>810</v>
      </c>
      <c r="B15" s="9" t="s">
        <v>811</v>
      </c>
      <c r="C15" s="9" t="s">
        <v>812</v>
      </c>
      <c r="D15" s="9" t="s">
        <v>767</v>
      </c>
      <c r="E15" s="9" t="s">
        <v>297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T15" s="9" t="n">
        <v>30</v>
      </c>
      <c r="U15" s="10" t="n">
        <v>5</v>
      </c>
      <c r="V15" s="9"/>
      <c r="AA15" s="11" t="s">
        <v>813</v>
      </c>
    </row>
    <row r="16" customFormat="false" ht="13.8" hidden="false" customHeight="false" outlineLevel="0" collapsed="false">
      <c r="A16" s="9" t="s">
        <v>814</v>
      </c>
      <c r="B16" s="9" t="s">
        <v>815</v>
      </c>
      <c r="C16" s="9" t="s">
        <v>815</v>
      </c>
      <c r="D16" s="9" t="s">
        <v>767</v>
      </c>
      <c r="E16" s="9" t="s">
        <v>297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T16" s="9" t="n">
        <v>30.48</v>
      </c>
      <c r="U16" s="10" t="n">
        <v>5</v>
      </c>
      <c r="V16" s="9"/>
      <c r="AA16" s="11" t="s">
        <v>816</v>
      </c>
    </row>
    <row r="17" customFormat="false" ht="13.8" hidden="false" customHeight="false" outlineLevel="0" collapsed="false">
      <c r="A17" s="9" t="s">
        <v>817</v>
      </c>
      <c r="B17" s="9" t="s">
        <v>818</v>
      </c>
      <c r="C17" s="9" t="s">
        <v>819</v>
      </c>
      <c r="D17" s="9" t="s">
        <v>767</v>
      </c>
      <c r="E17" s="9" t="s">
        <v>292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AA17" s="11" t="s">
        <v>820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2022-03-02T15:06:23Z</dcterms:modified>
  <cp:revision>2417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