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<sst xmlns="http://schemas.openxmlformats.org/spreadsheetml/2006/main" count="403" uniqueCount="213">
  <si>
    <t xml:space="preserve">Manufacturer</t>
  </si>
  <si>
    <t xml:space="preserve">Name</t>
  </si>
  <si>
    <t xml:space="preserve">Locomotion</t>
  </si>
  <si>
    <t xml:space="preserve">Applications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</si>
  <si>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</si>
  <si>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</si>
  <si>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</si>
  <si>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</si>
  <si>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</si>
  <si>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</si>
  <si>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</si>
  <si>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</si>
  <si>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</si>
  <si>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</si>
  <si>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</si>
  <si>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</si>
  <si>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</si>
  <si>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</si>
  <si>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</si>
  <si>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</si>
  <si>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</si>
  <si>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</si>
  <si>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Hydroid</t>
  </si>
  <si>
    <t xml:space="preserve">Seaglider</t>
  </si>
  <si>
    <t xml:space="preserve">Glider</t>
  </si>
  <si>
    <t xml:space="preserve">https://www.hydroid.com/seaglider#specifications-tab</t>
  </si>
  <si>
    <t xml:space="preserve">Scripps Institution of Oceanography</t>
  </si>
  <si>
    <t xml:space="preserve">Spray</t>
  </si>
  <si>
    <t xml:space="preserve">Propeller</t>
  </si>
  <si>
    <t xml:space="preserve">iRobot</t>
  </si>
  <si>
    <t xml:space="preserve">Lithium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</si>
  <si>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</si>
  <si>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</si>
  <si>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</si>
  <si>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Teledyne Marine</t>
  </si>
  <si>
    <t xml:space="preserve">Slocum Electric – Coastal</t>
  </si>
  <si>
    <t xml:space="preserve">Alkaline C cell Or Li</t>
  </si>
  <si>
    <t xml:space="preserve">Autosub6000</t>
  </si>
  <si>
    <t xml:space="preserve">Li-Ion Polymer</t>
  </si>
  <si>
    <t xml:space="preserve">Yoshida et al., 2010</t>
  </si>
  <si>
    <t xml:space="preserve">Slocum Electric – 1km</t>
  </si>
  <si>
    <t xml:space="preserve">Remus 600</t>
  </si>
  <si>
    <t xml:space="preserve">Li-Ion</t>
  </si>
  <si>
    <t xml:space="preserve">Woods Hole Oceanographic Institution</t>
  </si>
  <si>
    <t xml:space="preserve">Nereus</t>
  </si>
  <si>
    <t xml:space="preserve">Bowen et al., 2008</t>
  </si>
  <si>
    <t xml:space="preserve">Kongsberg Maritime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</si>
  <si>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</si>
  <si>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</si>
  <si>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</si>
  <si>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</si>
  <si>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Kongsberg, 2009</t>
  </si>
  <si>
    <t xml:space="preserve">HUGIN 1000</t>
  </si>
  <si>
    <t xml:space="preserve">Li-Polymer</t>
  </si>
  <si>
    <t xml:space="preserve">Kongsberg,2009</t>
  </si>
  <si>
    <t xml:space="preserve">Remus 6000</t>
  </si>
  <si>
    <t xml:space="preserve">International Submarine Engineering Ltd.</t>
  </si>
  <si>
    <t xml:space="preserve">Explorer</t>
  </si>
  <si>
    <t xml:space="preserve">Bluefin Robotics</t>
  </si>
  <si>
    <t xml:space="preserve">BPAUV</t>
  </si>
  <si>
    <t xml:space="preserve">ECA SA</t>
  </si>
  <si>
    <t xml:space="preserve">Alistar</t>
  </si>
  <si>
    <t xml:space="preserve">Copros &amp; Scourzic, 2011</t>
  </si>
  <si>
    <t xml:space="preserve">Bluefin 21</t>
  </si>
  <si>
    <t xml:space="preserve">Monterey Bay Aquarium Research Institute</t>
  </si>
  <si>
    <t xml:space="preserve">Dorado</t>
  </si>
  <si>
    <t xml:space="preserve">Remus 100</t>
  </si>
  <si>
    <t xml:space="preserve">https://www.hydroid.com/new-generation-remus-100-marine-research-applications</t>
  </si>
  <si>
    <t xml:space="preserve">Theseus</t>
  </si>
  <si>
    <t xml:space="preserve">Atlas Elektronik</t>
  </si>
  <si>
    <t xml:space="preserve">Seaotter MkII</t>
  </si>
  <si>
    <t xml:space="preserve">Office of Naval Research</t>
  </si>
  <si>
    <t xml:space="preserve">Oddysey</t>
  </si>
  <si>
    <t xml:space="preserve">https://doi.org/10.5670/oceanog.1993.03</t>
  </si>
  <si>
    <t xml:space="preserve">MIT AUV Laboratory</t>
  </si>
  <si>
    <t xml:space="preserve">Odyssey IV</t>
  </si>
  <si>
    <t xml:space="preserve">Memorial University</t>
  </si>
  <si>
    <t xml:space="preserve">MUN Explorer</t>
  </si>
  <si>
    <t xml:space="preserve">Moli-Lithium-Ion Cobalt</t>
  </si>
  <si>
    <t xml:space="preserve">SeaBED</t>
  </si>
  <si>
    <t xml:space="preserve">Alister Daurade</t>
  </si>
  <si>
    <t xml:space="preserve">Cybernetix</t>
  </si>
  <si>
    <t xml:space="preserve">ALIVE</t>
  </si>
  <si>
    <t xml:space="preserve">Lead acid</t>
  </si>
  <si>
    <t xml:space="preserve">Marty, 2004</t>
  </si>
  <si>
    <t xml:space="preserve">OceanServer Technology</t>
  </si>
  <si>
    <t xml:space="preserve">Iver2</t>
  </si>
  <si>
    <t xml:space="preserve">Autonomous Benthic Explorer (ABE)</t>
  </si>
  <si>
    <t xml:space="preserve">Maritime and Ocean Engineering Research Institute</t>
  </si>
  <si>
    <t xml:space="preserve">ISiMI</t>
  </si>
  <si>
    <t xml:space="preserve">Jun et al., 2009</t>
  </si>
  <si>
    <t xml:space="preserve">Author</t>
  </si>
  <si>
    <t xml:space="preserve">Affiliation</t>
  </si>
  <si>
    <t xml:space="preserve">Application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</si>
  <si>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</si>
  <si>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</si>
  <si>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</si>
  <si>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</si>
  <si>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</si>
  <si>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</si>
  <si>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</si>
  <si>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</si>
  <si>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</si>
  <si>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</si>
  <si>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</si>
  <si>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</si>
  <si>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Polish Naval Academy Cyberfish</t>
  </si>
  <si>
    <t xml:space="preserve">Szymak</t>
  </si>
  <si>
    <t xml:space="preserve">Polish Naval Academy</t>
  </si>
  <si>
    <t xml:space="preserve">Carangiform</t>
  </si>
  <si>
    <t xml:space="preserve">Performance</t>
  </si>
  <si>
    <t xml:space="preserve">Servo</t>
  </si>
  <si>
    <t xml:space="preserve">https://doi.org/10.1007/978-3-319-05353-0_43</t>
  </si>
  <si>
    <t xml:space="preserve">Miro-9</t>
  </si>
  <si>
    <t xml:space="preserve">Joo</t>
  </si>
  <si>
    <t xml:space="preserve">Airo Inc.</t>
  </si>
  <si>
    <t xml:space="preserve">Entertainment</t>
  </si>
  <si>
    <t xml:space="preserve">http://www.airo.kr/?ckattempt=1</t>
  </si>
  <si>
    <t xml:space="preserve">Miro-7</t>
  </si>
  <si>
    <t xml:space="preserve">MAR</t>
  </si>
  <si>
    <t xml:space="preserve">Struebig</t>
  </si>
  <si>
    <t xml:space="preserve">Technical University of Munich</t>
  </si>
  <si>
    <t xml:space="preserve">Anguiliform</t>
  </si>
  <si>
    <t xml:space="preserve">Motor</t>
  </si>
  <si>
    <t xml:space="preserve">https://doi.org/10.1088/1748-3190/ab6be0</t>
  </si>
  <si>
    <t xml:space="preserve">UV Tunabot</t>
  </si>
  <si>
    <t xml:space="preserve">Zhu</t>
  </si>
  <si>
    <t xml:space="preserve">University of Virginia</t>
  </si>
  <si>
    <t xml:space="preserve">Thunniform</t>
  </si>
  <si>
    <t xml:space="preserve">https://doi.org/10.1126/scirobotics.aax4615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</si>
  <si>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</si>
  <si>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</si>
  <si>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</si>
  <si>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</si>
  <si>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</si>
  <si>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</si>
  <si>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</si>
  <si>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</si>
  <si>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</si>
  <si>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</si>
  <si>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</si>
  <si>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</si>
  <si>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</si>
  <si>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</si>
  <si>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</si>
  <si>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</si>
  <si>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University of Glasgow 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</si>
  <si>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</si>
  <si>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</si>
  <si>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</si>
  <si>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</si>
  <si>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MIT Pnuematic SoFi</t>
  </si>
  <si>
    <t xml:space="preserve">Katzschmann</t>
  </si>
  <si>
    <t xml:space="preserve">MIT</t>
  </si>
  <si>
    <t xml:space="preserve">https://doi.org/10.1126/scirobotics.aar3449</t>
  </si>
  <si>
    <t xml:space="preserve">Nanyang Arowana</t>
  </si>
  <si>
    <t xml:space="preserve">Low</t>
  </si>
  <si>
    <t xml:space="preserve">Nanyang Technological University</t>
  </si>
  <si>
    <t xml:space="preserve">https://doi.org/10.1109/ICMA.2007.4303527</t>
  </si>
  <si>
    <t xml:space="preserve">CAS Robotic Shark</t>
  </si>
  <si>
    <t xml:space="preserve">Yu</t>
  </si>
  <si>
    <t xml:space="preserve">Chinese Academy of Science</t>
  </si>
  <si>
    <t xml:space="preserve">https://doi.org/10.5772/62887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</si>
  <si>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</si>
  <si>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</si>
  <si>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</si>
  <si>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</si>
  <si>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Harvard Finbot</t>
  </si>
  <si>
    <t xml:space="preserve">Berlinger</t>
  </si>
  <si>
    <t xml:space="preserve">Harvard University</t>
  </si>
  <si>
    <t xml:space="preserve">Ostraciiform</t>
  </si>
  <si>
    <t xml:space="preserve">Magnetic</t>
  </si>
  <si>
    <t xml:space="preserve">https://doi.org/10.1088/1748-3190/abd013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</si>
  <si>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</si>
  <si>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</si>
  <si>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</si>
  <si>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</si>
  <si>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Harvard Live Muscle Fish</t>
  </si>
  <si>
    <t xml:space="preserve">Herr</t>
  </si>
  <si>
    <t xml:space="preserve">Muscle</t>
  </si>
  <si>
    <t xml:space="preserve">https://doi.org/10.1186/1743-0003-1-6</t>
  </si>
  <si>
    <t xml:space="preserve">MIT Carangiform</t>
  </si>
  <si>
    <t xml:space="preserve">Epps</t>
  </si>
  <si>
    <t xml:space="preserve">https://doi.org/10.1007/s00348-009-0684-8</t>
  </si>
  <si>
    <t xml:space="preserve">Nanyang NAF-1</t>
  </si>
  <si>
    <t xml:space="preserve">https://doi.org/10.1109/ROBOT.2010.5509848</t>
  </si>
  <si>
    <t xml:space="preserve">Wichita State IPMC</t>
  </si>
  <si>
    <t xml:space="preserve">Hou</t>
  </si>
  <si>
    <t xml:space="preserve">Wichita State University</t>
  </si>
  <si>
    <t xml:space="preserve">IPMC</t>
  </si>
  <si>
    <t xml:space="preserve">https://doi.org/10.1115/DSCC2016-9915</t>
  </si>
  <si>
    <t xml:space="preserve">Ho Chi Minh Labriform</t>
  </si>
  <si>
    <t xml:space="preserve">Ahn Pham</t>
  </si>
  <si>
    <t xml:space="preserve">Ho Chi Min City University of Technology</t>
  </si>
  <si>
    <t xml:space="preserve">Labriform</t>
  </si>
  <si>
    <t xml:space="preserve">https://doi.org/10.1017/S0263574719000997</t>
  </si>
  <si>
    <t xml:space="preserve">University of EC PFC</t>
  </si>
  <si>
    <t xml:space="preserve">Shintake</t>
  </si>
  <si>
    <t xml:space="preserve">University of Electro-communications</t>
  </si>
  <si>
    <t xml:space="preserve">Rajiform</t>
  </si>
  <si>
    <t xml:space="preserve">PFC</t>
  </si>
  <si>
    <t xml:space="preserve">https://doi.org/10.1109/ROBOT.2009.5152723</t>
  </si>
  <si>
    <t xml:space="preserve">UV Robotic Mantaray</t>
  </si>
  <si>
    <t xml:space="preserve">Chen</t>
  </si>
  <si>
    <t xml:space="preserve">http://brcl.me.uh.edu/Paper/JSMN11.pdf</t>
  </si>
  <si>
    <t xml:space="preserve">Naro-Tartaruga</t>
  </si>
  <si>
    <t xml:space="preserve">Naro</t>
  </si>
  <si>
    <t xml:space="preserve">LiftBased</t>
  </si>
  <si>
    <t xml:space="preserve">http://www.naro.ethz.ch/p2/tartaruga.html</t>
  </si>
  <si>
    <t xml:space="preserve">Madeline</t>
  </si>
  <si>
    <t xml:space="preserve">Long</t>
  </si>
  <si>
    <t xml:space="preserve">Vassar College</t>
  </si>
  <si>
    <t xml:space="preserve">https://doi.org/10.1088/1748-3182/1/1/003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</si>
</sst>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V78" headerRowCount="1" totalsRowCount="0" totalsRowShown="0">
  <tableColumns count="22">
    <tableColumn id="1" name="Manufacturer"/>
    <tableColumn id="2" name="Name"/>
    <tableColumn id="3" name="Locomotion"/>
    <tableColumn id="4" name="Applications"/>
    <tableColumn id="5" name="Length [m]"/>
    <tableColumn id="6" name="Width [m]"/>
    <tableColumn id="7" name="Height [m]"/>
    <tableColumn id="8" name="Weight [kg]"/>
    <tableColumn id="9" name="Umax [m/s]"/>
    <tableColumn id="10" name="Uopt [m/s]"/>
    <tableColumn id="11" name="COTopt [J/kgm]"/>
    <tableColumn id="12" name="COTopt [J/Nm]"/>
    <tableColumn id="13" name="COTopt [J/m]"/>
    <tableColumn id="14" name="COTopt [J]"/>
    <tableColumn id="15" name="Re"/>
    <tableColumn id="16" name="Max Depth [m]"/>
    <tableColumn id="17" name="Endurance [hr]"/>
    <tableColumn id="18" name="Battery Rating [kWh]"/>
    <tableColumn id="19" name="Battery Type"/>
    <tableColumn id="20" name="Hotel Power [W]"/>
    <tableColumn id="21" name="Propulsion Power [W]"/>
    <tableColumn id="22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F101" headerRowCount="1" totalsRowCount="0" totalsRowShown="0">
  <tableColumns count="32">
    <tableColumn id="1" name="Polish Naval Academy Cyberfish"/>
    <tableColumn id="2" name="Szymak"/>
    <tableColumn id="3" name="Polish Naval Academy"/>
    <tableColumn id="4" name="Carangiform"/>
    <tableColumn id="5" name="Performance"/>
    <tableColumn id="6" name="Servo"/>
    <tableColumn id="7" name="Column6"/>
    <tableColumn id="8" name="Column7"/>
    <tableColumn id="9" name="Column8"/>
    <tableColumn id="10" name="Column9"/>
    <tableColumn id="11" name="Column10"/>
    <tableColumn id="12" name="Column11"/>
    <tableColumn id="13" name="Column12"/>
    <tableColumn id="14" name="Column13"/>
    <tableColumn id="15" name="Column14"/>
    <tableColumn id="16" name="Column26"/>
    <tableColumn id="17" name="Column30"/>
    <tableColumn id="18" name="Column15"/>
    <tableColumn id="19" name="Column27"/>
    <tableColumn id="20" name="Column16"/>
    <tableColumn id="21" name="Column17"/>
    <tableColumn id="22" name="Column29"/>
    <tableColumn id="23" name="Column28"/>
    <tableColumn id="24" name="Column18"/>
    <tableColumn id="25" name="Column19"/>
    <tableColumn id="26" name="Column20"/>
    <tableColumn id="27" name="Column21"/>
    <tableColumn id="28" name="Column22"/>
    <tableColumn id="29" name="Column23"/>
    <tableColumn id="30" name="Column24"/>
    <tableColumn id="31" name="Column25"/>
    <tableColumn id="32" name="https://doi.org/10.1007/978-3-319-05353-0_43"/>
  </tableColumns>
</table>
</file>

<file path=xl/tables/table3.xml><?xml version="1.0" encoding="utf-8"?>
<table xmlns="http://schemas.openxmlformats.org/spreadsheetml/2006/main" id="3" name="__Anonymous_Sheet_DB__2" displayName="__Anonymous_Sheet_DB__2" ref="A1:Z34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Yaw Speed [m/s]"/>
    <tableColumn id="23" name="Yaw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8" min="3" style="1" width="10.61"/>
    <col collapsed="false" customWidth="true" hidden="false" outlineLevel="0" max="9" min="9" style="1" width="13"/>
    <col collapsed="false" customWidth="true" hidden="false" outlineLevel="0" max="10" min="10" style="1" width="14.37"/>
    <col collapsed="false" customWidth="true" hidden="false" outlineLevel="0" max="12" min="11" style="2" width="12.5"/>
    <col collapsed="false" customWidth="true" hidden="false" outlineLevel="0" max="16" min="13" style="1" width="12.5"/>
    <col collapsed="false" customWidth="true" hidden="false" outlineLevel="0" max="17" min="17" style="3" width="13.25"/>
    <col collapsed="false" customWidth="true" hidden="false" outlineLevel="0" max="18" min="18" style="3" width="16.97"/>
    <col collapsed="false" customWidth="true" hidden="false" outlineLevel="0" max="19" min="19" style="3" width="20.64"/>
    <col collapsed="false" customWidth="true" hidden="false" outlineLevel="0" max="20" min="20" style="3" width="14.68"/>
    <col collapsed="false" customWidth="true" hidden="false" outlineLevel="0" max="21" min="21" style="3" width="17.6"/>
    <col collapsed="false" customWidth="true" hidden="false" outlineLevel="0" max="22" min="22" style="1" width="45.6"/>
    <col collapsed="false" customWidth="true" hidden="false" outlineLevel="0" max="74" min="23" style="1" width="10.61"/>
    <col collapsed="false" customWidth="true" hidden="false" outlineLevel="0" max="75" min="75" style="1" width="9"/>
    <col collapsed="false" customWidth="false" hidden="false" outlineLevel="0" max="1024" min="76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customFormat="false" ht="13.8" hidden="false" customHeight="true" outlineLevel="0" collapsed="false">
      <c r="A2" s="1" t="s">
        <v>22</v>
      </c>
      <c r="B2" s="1" t="s">
        <v>23</v>
      </c>
      <c r="C2" s="1" t="s">
        <v>24</v>
      </c>
      <c r="E2" s="1" t="n">
        <v>2</v>
      </c>
      <c r="F2" s="1" t="n">
        <v>1.3</v>
      </c>
      <c r="G2" s="1" t="n">
        <v>1.3</v>
      </c>
      <c r="H2" s="1" t="n">
        <v>60</v>
      </c>
      <c r="I2" s="1" t="n">
        <v>0.5</v>
      </c>
      <c r="J2" s="1" t="n">
        <f aca="false">ROUND(I2*0.514,2)</f>
        <v>0.26</v>
      </c>
      <c r="K2" s="2" t="n">
        <f aca="false">M2/H2</f>
        <v>0.03205</v>
      </c>
      <c r="L2" s="2" t="n">
        <f aca="false">K2/9.81</f>
        <v>0.0032670744138634</v>
      </c>
      <c r="M2" s="3" t="n">
        <v>1.923</v>
      </c>
      <c r="N2" s="1" t="n">
        <f aca="false">M2*E2</f>
        <v>3.846</v>
      </c>
      <c r="O2" s="1" t="n">
        <f aca="false">(J2*E2)/0.000001</f>
        <v>520000</v>
      </c>
      <c r="P2" s="1" t="n">
        <v>1000</v>
      </c>
      <c r="Q2" s="3" t="n">
        <f aca="false">730.5*10</f>
        <v>7305</v>
      </c>
      <c r="T2" s="3" t="n">
        <v>0.5</v>
      </c>
      <c r="V2" s="1" t="s">
        <v>25</v>
      </c>
    </row>
    <row r="3" s="1" customFormat="true" ht="13.8" hidden="false" customHeight="true" outlineLevel="0" collapsed="false">
      <c r="A3" s="1" t="s">
        <v>26</v>
      </c>
      <c r="B3" s="1" t="s">
        <v>27</v>
      </c>
      <c r="C3" s="1" t="s">
        <v>28</v>
      </c>
      <c r="E3" s="1" t="n">
        <v>1.8</v>
      </c>
      <c r="F3" s="1" t="n">
        <v>0.3</v>
      </c>
      <c r="G3" s="1" t="n">
        <v>0.3</v>
      </c>
      <c r="H3" s="1" t="n">
        <v>51.8</v>
      </c>
      <c r="I3" s="1" t="n">
        <v>0.35</v>
      </c>
      <c r="J3" s="1" t="n">
        <v>0.25</v>
      </c>
      <c r="K3" s="2" t="n">
        <v>0.04</v>
      </c>
      <c r="L3" s="2" t="n">
        <f aca="false">K3/9.81</f>
        <v>0.00407747196738022</v>
      </c>
      <c r="M3" s="1" t="n">
        <f aca="false">K3*H3</f>
        <v>2.072</v>
      </c>
      <c r="N3" s="1" t="n">
        <f aca="false">M3*E3</f>
        <v>3.7296</v>
      </c>
      <c r="O3" s="1" t="n">
        <f aca="false">(J3*E3)/0.000001</f>
        <v>450000</v>
      </c>
      <c r="P3" s="1" t="n">
        <v>1500</v>
      </c>
      <c r="Q3" s="1" t="n">
        <v>6666</v>
      </c>
      <c r="R3" s="1" t="n">
        <v>3.6111</v>
      </c>
      <c r="U3" s="3"/>
    </row>
    <row r="4" customFormat="false" ht="13.8" hidden="false" customHeight="true" outlineLevel="0" collapsed="false">
      <c r="A4" s="1" t="s">
        <v>29</v>
      </c>
      <c r="B4" s="1" t="s">
        <v>23</v>
      </c>
      <c r="C4" s="1" t="s">
        <v>24</v>
      </c>
      <c r="E4" s="1" t="n">
        <v>1.8</v>
      </c>
      <c r="F4" s="1" t="n">
        <v>0.3</v>
      </c>
      <c r="G4" s="1" t="n">
        <v>0.4</v>
      </c>
      <c r="H4" s="1" t="n">
        <v>52</v>
      </c>
      <c r="J4" s="1" t="n">
        <v>0.25</v>
      </c>
      <c r="K4" s="2" t="n">
        <v>0.07</v>
      </c>
      <c r="L4" s="2" t="n">
        <f aca="false">K4/9.81</f>
        <v>0.00713557594291539</v>
      </c>
      <c r="M4" s="1" t="n">
        <f aca="false">K4*H4</f>
        <v>3.64</v>
      </c>
      <c r="N4" s="1" t="n">
        <f aca="false">M4*E4</f>
        <v>6.552</v>
      </c>
      <c r="O4" s="1" t="n">
        <f aca="false">(J4*E4)/0.000001</f>
        <v>450000</v>
      </c>
      <c r="P4" s="1" t="n">
        <v>1000</v>
      </c>
      <c r="Q4" s="1" t="n">
        <v>5111</v>
      </c>
      <c r="R4" s="1" t="n">
        <v>4.72</v>
      </c>
      <c r="S4" s="1" t="s">
        <v>30</v>
      </c>
      <c r="T4" s="1"/>
    </row>
    <row r="5" customFormat="false" ht="13.8" hidden="false" customHeight="true" outlineLevel="0" collapsed="false">
      <c r="A5" s="1" t="s">
        <v>31</v>
      </c>
      <c r="B5" s="1" t="s">
        <v>32</v>
      </c>
      <c r="C5" s="1" t="s">
        <v>28</v>
      </c>
      <c r="E5" s="1" t="n">
        <v>3.7</v>
      </c>
      <c r="F5" s="1" t="n">
        <v>0.8</v>
      </c>
      <c r="G5" s="1" t="n">
        <v>0.8</v>
      </c>
      <c r="H5" s="1" t="n">
        <v>1300</v>
      </c>
      <c r="I5" s="1" t="n">
        <v>3.9</v>
      </c>
      <c r="J5" s="1" t="n">
        <f aca="false">ROUND(I5*0.514,2)</f>
        <v>2</v>
      </c>
      <c r="K5" s="2" t="n">
        <f aca="false">M5/H5</f>
        <v>0.0980769230769231</v>
      </c>
      <c r="L5" s="2" t="n">
        <f aca="false">K5/9.81</f>
        <v>0.00999764761232651</v>
      </c>
      <c r="M5" s="3" t="n">
        <v>127.5</v>
      </c>
      <c r="N5" s="1" t="n">
        <f aca="false">M5*E5</f>
        <v>471.75</v>
      </c>
      <c r="O5" s="1" t="n">
        <f aca="false">(J5*E5)/0.000001</f>
        <v>7400000</v>
      </c>
      <c r="P5" s="1" t="n">
        <v>6000</v>
      </c>
      <c r="Q5" s="3" t="n">
        <v>72</v>
      </c>
      <c r="T5" s="3" t="n">
        <v>255</v>
      </c>
      <c r="V5" s="1" t="s">
        <v>33</v>
      </c>
    </row>
    <row r="6" customFormat="false" ht="13.8" hidden="false" customHeight="true" outlineLevel="0" collapsed="false">
      <c r="A6" s="1" t="s">
        <v>34</v>
      </c>
      <c r="B6" s="1" t="s">
        <v>35</v>
      </c>
      <c r="C6" s="1" t="s">
        <v>24</v>
      </c>
      <c r="E6" s="1" t="n">
        <v>1.5</v>
      </c>
      <c r="F6" s="1" t="n">
        <v>0.21</v>
      </c>
      <c r="G6" s="1" t="n">
        <v>0.21</v>
      </c>
      <c r="H6" s="1" t="n">
        <v>52</v>
      </c>
      <c r="J6" s="1" t="n">
        <v>0.35</v>
      </c>
      <c r="K6" s="2" t="n">
        <v>0.12</v>
      </c>
      <c r="L6" s="2" t="n">
        <f aca="false">K6/9.81</f>
        <v>0.0122324159021407</v>
      </c>
      <c r="M6" s="1" t="n">
        <f aca="false">K6*H6</f>
        <v>6.24</v>
      </c>
      <c r="N6" s="1" t="n">
        <f aca="false">M6*E6</f>
        <v>9.36</v>
      </c>
      <c r="O6" s="1" t="n">
        <f aca="false">(J6*E6)/0.000001</f>
        <v>525000</v>
      </c>
      <c r="P6" s="1" t="n">
        <v>200</v>
      </c>
      <c r="Q6" s="1" t="n">
        <v>840</v>
      </c>
      <c r="R6" s="1" t="n">
        <v>1.9005</v>
      </c>
      <c r="S6" s="1" t="s">
        <v>36</v>
      </c>
      <c r="T6" s="1"/>
    </row>
    <row r="7" customFormat="false" ht="13.8" hidden="false" customHeight="true" outlineLevel="0" collapsed="false">
      <c r="A7" s="1" t="s">
        <v>31</v>
      </c>
      <c r="B7" s="1" t="s">
        <v>37</v>
      </c>
      <c r="C7" s="1" t="s">
        <v>28</v>
      </c>
      <c r="E7" s="1" t="n">
        <v>3.7</v>
      </c>
      <c r="F7" s="1" t="n">
        <v>0.9</v>
      </c>
      <c r="G7" s="1" t="n">
        <v>0.9</v>
      </c>
      <c r="H7" s="1" t="n">
        <v>1300</v>
      </c>
      <c r="I7" s="1" t="n">
        <v>2</v>
      </c>
      <c r="J7" s="1" t="n">
        <v>1</v>
      </c>
      <c r="K7" s="2" t="n">
        <v>0.15</v>
      </c>
      <c r="L7" s="2" t="n">
        <f aca="false">K7/9.81</f>
        <v>0.0152905198776758</v>
      </c>
      <c r="M7" s="1" t="n">
        <f aca="false">K7*H7</f>
        <v>195</v>
      </c>
      <c r="N7" s="1" t="n">
        <f aca="false">M7*E7</f>
        <v>721.5</v>
      </c>
      <c r="O7" s="1" t="n">
        <f aca="false">(J7*E7)/0.000001</f>
        <v>3700000</v>
      </c>
      <c r="P7" s="1" t="n">
        <v>6000</v>
      </c>
      <c r="Q7" s="1" t="n">
        <v>103</v>
      </c>
      <c r="R7" s="1" t="n">
        <v>42</v>
      </c>
      <c r="S7" s="6" t="s">
        <v>38</v>
      </c>
      <c r="T7" s="1"/>
      <c r="V7" s="6" t="s">
        <v>39</v>
      </c>
    </row>
    <row r="8" customFormat="false" ht="13.8" hidden="false" customHeight="true" outlineLevel="0" collapsed="false">
      <c r="A8" s="1" t="s">
        <v>34</v>
      </c>
      <c r="B8" s="1" t="s">
        <v>40</v>
      </c>
      <c r="C8" s="1" t="s">
        <v>24</v>
      </c>
      <c r="E8" s="1" t="n">
        <v>1.5</v>
      </c>
      <c r="F8" s="1" t="n">
        <v>0.21</v>
      </c>
      <c r="G8" s="1" t="n">
        <v>0.21</v>
      </c>
      <c r="H8" s="1" t="n">
        <v>52</v>
      </c>
      <c r="J8" s="1" t="n">
        <v>0.35</v>
      </c>
      <c r="K8" s="2" t="n">
        <v>0.2</v>
      </c>
      <c r="L8" s="2" t="n">
        <f aca="false">K8/9.81</f>
        <v>0.0203873598369011</v>
      </c>
      <c r="M8" s="1" t="n">
        <f aca="false">K8*H8</f>
        <v>10.4</v>
      </c>
      <c r="N8" s="1" t="n">
        <f aca="false">M8*E8</f>
        <v>15.6</v>
      </c>
      <c r="O8" s="1" t="n">
        <f aca="false">(J8*E8)/0.000001</f>
        <v>525000</v>
      </c>
      <c r="P8" s="1" t="n">
        <v>1000</v>
      </c>
      <c r="Q8" s="1" t="n">
        <v>528</v>
      </c>
      <c r="R8" s="1" t="n">
        <v>1.9005</v>
      </c>
      <c r="S8" s="1" t="s">
        <v>36</v>
      </c>
      <c r="T8" s="1"/>
    </row>
    <row r="9" customFormat="false" ht="13.8" hidden="false" customHeight="true" outlineLevel="0" collapsed="false">
      <c r="A9" s="1" t="s">
        <v>22</v>
      </c>
      <c r="B9" s="1" t="s">
        <v>41</v>
      </c>
      <c r="C9" s="1" t="s">
        <v>28</v>
      </c>
      <c r="E9" s="1" t="n">
        <v>3.25</v>
      </c>
      <c r="F9" s="1" t="n">
        <v>0.32</v>
      </c>
      <c r="G9" s="1" t="n">
        <v>0.32</v>
      </c>
      <c r="H9" s="1" t="n">
        <v>240</v>
      </c>
      <c r="I9" s="1" t="n">
        <v>2.6</v>
      </c>
      <c r="J9" s="1" t="n">
        <v>1.5</v>
      </c>
      <c r="K9" s="2" t="n">
        <v>0.21</v>
      </c>
      <c r="L9" s="2" t="n">
        <f aca="false">K9/9.81</f>
        <v>0.0214067278287462</v>
      </c>
      <c r="M9" s="1" t="n">
        <f aca="false">K9*H9</f>
        <v>50.4</v>
      </c>
      <c r="N9" s="1" t="n">
        <f aca="false">M9*E9</f>
        <v>163.8</v>
      </c>
      <c r="O9" s="1" t="n">
        <f aca="false">(J9*E9)/0.000001</f>
        <v>4875000</v>
      </c>
      <c r="P9" s="1" t="n">
        <v>600</v>
      </c>
      <c r="Q9" s="1" t="n">
        <v>70</v>
      </c>
      <c r="R9" s="1" t="n">
        <v>5.2</v>
      </c>
      <c r="S9" s="1" t="s">
        <v>42</v>
      </c>
      <c r="T9" s="1"/>
    </row>
    <row r="10" customFormat="false" ht="13.8" hidden="false" customHeight="true" outlineLevel="0" collapsed="false">
      <c r="A10" s="1" t="s">
        <v>43</v>
      </c>
      <c r="B10" s="1" t="s">
        <v>44</v>
      </c>
      <c r="C10" s="1" t="s">
        <v>28</v>
      </c>
      <c r="E10" s="1" t="n">
        <v>5</v>
      </c>
      <c r="F10" s="1" t="n">
        <v>2</v>
      </c>
      <c r="G10" s="1" t="n">
        <v>1.5</v>
      </c>
      <c r="H10" s="1" t="n">
        <v>2800</v>
      </c>
      <c r="I10" s="1" t="n">
        <v>1.54</v>
      </c>
      <c r="J10" s="1" t="n">
        <v>1.5</v>
      </c>
      <c r="K10" s="2" t="n">
        <v>0.21</v>
      </c>
      <c r="L10" s="2" t="n">
        <f aca="false">K10/9.81</f>
        <v>0.0214067278287462</v>
      </c>
      <c r="M10" s="1" t="n">
        <f aca="false">K10*H10</f>
        <v>588</v>
      </c>
      <c r="N10" s="1" t="n">
        <f aca="false">M10*E10</f>
        <v>2940</v>
      </c>
      <c r="O10" s="1" t="n">
        <f aca="false">(J10*E10)/0.000001</f>
        <v>7500000</v>
      </c>
      <c r="P10" s="1" t="n">
        <v>11000</v>
      </c>
      <c r="Q10" s="1" t="n">
        <v>20</v>
      </c>
      <c r="R10" s="1" t="n">
        <v>18</v>
      </c>
      <c r="S10" s="1" t="s">
        <v>42</v>
      </c>
      <c r="T10" s="1"/>
      <c r="V10" s="6" t="s">
        <v>45</v>
      </c>
    </row>
    <row r="11" customFormat="false" ht="13.8" hidden="false" customHeight="true" outlineLevel="0" collapsed="false">
      <c r="A11" s="1" t="s">
        <v>46</v>
      </c>
      <c r="B11" s="1" t="s">
        <v>47</v>
      </c>
      <c r="C11" s="1" t="s">
        <v>28</v>
      </c>
      <c r="E11" s="1" t="n">
        <v>5.5</v>
      </c>
      <c r="F11" s="1" t="n">
        <v>1</v>
      </c>
      <c r="G11" s="1" t="n">
        <v>1</v>
      </c>
      <c r="H11" s="1" t="n">
        <v>1400</v>
      </c>
      <c r="I11" s="1" t="n">
        <v>2.05</v>
      </c>
      <c r="J11" s="1" t="n">
        <v>2.05</v>
      </c>
      <c r="K11" s="2" t="n">
        <v>0.26</v>
      </c>
      <c r="L11" s="2" t="n">
        <f aca="false">K11/9.81</f>
        <v>0.0265035677879715</v>
      </c>
      <c r="M11" s="1" t="n">
        <f aca="false">K11*H11</f>
        <v>364</v>
      </c>
      <c r="N11" s="1" t="n">
        <f aca="false">M11*E11</f>
        <v>2002</v>
      </c>
      <c r="O11" s="1" t="n">
        <f aca="false">(J11*E11)/0.000001</f>
        <v>11275000</v>
      </c>
      <c r="P11" s="1" t="n">
        <v>3000</v>
      </c>
      <c r="Q11" s="1" t="n">
        <v>60</v>
      </c>
      <c r="R11" s="1" t="n">
        <v>45</v>
      </c>
      <c r="S11" s="1" t="s">
        <v>48</v>
      </c>
      <c r="T11" s="1"/>
      <c r="V11" s="6" t="s">
        <v>49</v>
      </c>
    </row>
    <row r="12" customFormat="false" ht="13.8" hidden="false" customHeight="true" outlineLevel="0" collapsed="false">
      <c r="A12" s="1" t="s">
        <v>46</v>
      </c>
      <c r="B12" s="1" t="s">
        <v>50</v>
      </c>
      <c r="C12" s="1" t="s">
        <v>28</v>
      </c>
      <c r="E12" s="1" t="n">
        <v>6</v>
      </c>
      <c r="F12" s="1" t="n">
        <v>1</v>
      </c>
      <c r="G12" s="1" t="n">
        <v>1</v>
      </c>
      <c r="H12" s="1" t="n">
        <v>1900</v>
      </c>
      <c r="I12" s="1" t="n">
        <v>2.05</v>
      </c>
      <c r="J12" s="1" t="n">
        <v>2.05</v>
      </c>
      <c r="K12" s="2" t="n">
        <v>0.31</v>
      </c>
      <c r="L12" s="2" t="n">
        <f aca="false">K12/9.81</f>
        <v>0.0316004077471967</v>
      </c>
      <c r="M12" s="1" t="n">
        <f aca="false">K12*H12</f>
        <v>589</v>
      </c>
      <c r="N12" s="1" t="n">
        <f aca="false">M12*E12</f>
        <v>3534</v>
      </c>
      <c r="O12" s="1" t="n">
        <f aca="false">(J12*E12)/0.000001</f>
        <v>12300000</v>
      </c>
      <c r="P12" s="1" t="n">
        <v>4500</v>
      </c>
      <c r="Q12" s="1" t="n">
        <v>50</v>
      </c>
      <c r="R12" s="1" t="n">
        <v>60</v>
      </c>
      <c r="S12" s="1" t="s">
        <v>48</v>
      </c>
      <c r="T12" s="1"/>
      <c r="V12" s="6" t="s">
        <v>51</v>
      </c>
    </row>
    <row r="13" customFormat="false" ht="13.8" hidden="false" customHeight="true" outlineLevel="0" collapsed="false">
      <c r="A13" s="1" t="s">
        <v>46</v>
      </c>
      <c r="B13" s="1" t="s">
        <v>52</v>
      </c>
      <c r="C13" s="1" t="s">
        <v>28</v>
      </c>
      <c r="E13" s="1" t="n">
        <v>4.5</v>
      </c>
      <c r="F13" s="1" t="n">
        <v>0.75</v>
      </c>
      <c r="G13" s="1" t="n">
        <v>0.75</v>
      </c>
      <c r="H13" s="1" t="n">
        <v>850</v>
      </c>
      <c r="I13" s="1" t="n">
        <v>3.08</v>
      </c>
      <c r="J13" s="1" t="n">
        <v>2.05</v>
      </c>
      <c r="K13" s="2" t="n">
        <v>0.36</v>
      </c>
      <c r="L13" s="2" t="n">
        <f aca="false">K13/9.81</f>
        <v>0.036697247706422</v>
      </c>
      <c r="M13" s="1" t="n">
        <f aca="false">K13*H13</f>
        <v>306</v>
      </c>
      <c r="N13" s="1" t="n">
        <f aca="false">M13*E13</f>
        <v>1377</v>
      </c>
      <c r="O13" s="1" t="n">
        <f aca="false">(J13*E13)/0.000001</f>
        <v>9225000</v>
      </c>
      <c r="P13" s="1" t="n">
        <v>1000</v>
      </c>
      <c r="Q13" s="1" t="n">
        <v>24</v>
      </c>
      <c r="R13" s="1" t="n">
        <v>15</v>
      </c>
      <c r="S13" s="1" t="s">
        <v>53</v>
      </c>
      <c r="T13" s="1"/>
      <c r="V13" s="6" t="s">
        <v>54</v>
      </c>
    </row>
    <row r="14" customFormat="false" ht="13.8" hidden="false" customHeight="true" outlineLevel="0" collapsed="false">
      <c r="A14" s="1" t="s">
        <v>22</v>
      </c>
      <c r="B14" s="1" t="s">
        <v>55</v>
      </c>
      <c r="C14" s="1" t="s">
        <v>28</v>
      </c>
      <c r="E14" s="1" t="n">
        <v>3.84</v>
      </c>
      <c r="F14" s="1" t="n">
        <v>0.71</v>
      </c>
      <c r="G14" s="1" t="n">
        <v>0.71</v>
      </c>
      <c r="H14" s="1" t="n">
        <v>862</v>
      </c>
      <c r="I14" s="1" t="n">
        <v>2.6</v>
      </c>
      <c r="J14" s="1" t="n">
        <v>1.543</v>
      </c>
      <c r="K14" s="2" t="n">
        <v>0.38</v>
      </c>
      <c r="L14" s="2" t="n">
        <f aca="false">K14/9.81</f>
        <v>0.0387359836901121</v>
      </c>
      <c r="M14" s="1" t="n">
        <f aca="false">K14*H14</f>
        <v>327.56</v>
      </c>
      <c r="N14" s="1" t="n">
        <f aca="false">M14*E14</f>
        <v>1257.8304</v>
      </c>
      <c r="O14" s="1" t="n">
        <f aca="false">(J14*E14)/0.000001</f>
        <v>5925120</v>
      </c>
      <c r="P14" s="1" t="n">
        <v>6000</v>
      </c>
      <c r="Q14" s="1" t="n">
        <v>22</v>
      </c>
      <c r="R14" s="1" t="n">
        <v>11</v>
      </c>
      <c r="S14" s="1" t="s">
        <v>42</v>
      </c>
      <c r="T14" s="1"/>
    </row>
    <row r="15" customFormat="false" ht="13.8" hidden="false" customHeight="true" outlineLevel="0" collapsed="false">
      <c r="A15" s="1" t="s">
        <v>56</v>
      </c>
      <c r="B15" s="1" t="s">
        <v>57</v>
      </c>
      <c r="C15" s="1" t="s">
        <v>28</v>
      </c>
      <c r="E15" s="1" t="n">
        <v>5.5</v>
      </c>
      <c r="F15" s="1" t="n">
        <v>0.74</v>
      </c>
      <c r="G15" s="1" t="n">
        <v>0.74</v>
      </c>
      <c r="H15" s="1" t="n">
        <v>1250</v>
      </c>
      <c r="I15" s="1" t="n">
        <v>2.5</v>
      </c>
      <c r="J15" s="1" t="n">
        <v>1.5</v>
      </c>
      <c r="K15" s="2" t="n">
        <v>0.39</v>
      </c>
      <c r="L15" s="2" t="n">
        <f aca="false">K15/9.81</f>
        <v>0.0397553516819572</v>
      </c>
      <c r="M15" s="1" t="n">
        <f aca="false">K15*H15</f>
        <v>487.5</v>
      </c>
      <c r="N15" s="1" t="n">
        <f aca="false">M15*E15</f>
        <v>2681.25</v>
      </c>
      <c r="O15" s="1" t="n">
        <f aca="false">(J15*E15)/0.000001</f>
        <v>8250000</v>
      </c>
      <c r="P15" s="1" t="n">
        <v>5000</v>
      </c>
      <c r="Q15" s="1" t="n">
        <v>19</v>
      </c>
      <c r="R15" s="1" t="n">
        <v>14</v>
      </c>
      <c r="S15" s="1" t="s">
        <v>42</v>
      </c>
      <c r="T15" s="1"/>
    </row>
    <row r="16" customFormat="false" ht="13.8" hidden="false" customHeight="true" outlineLevel="0" collapsed="false">
      <c r="A16" s="1" t="s">
        <v>58</v>
      </c>
      <c r="B16" s="1" t="s">
        <v>59</v>
      </c>
      <c r="C16" s="1" t="s">
        <v>28</v>
      </c>
      <c r="E16" s="1" t="n">
        <v>1.83</v>
      </c>
      <c r="F16" s="1" t="n">
        <v>0.53</v>
      </c>
      <c r="G16" s="1" t="n">
        <v>0.53</v>
      </c>
      <c r="H16" s="1" t="n">
        <v>362.87</v>
      </c>
      <c r="I16" s="1" t="n">
        <v>2.06</v>
      </c>
      <c r="J16" s="1" t="n">
        <v>1.54</v>
      </c>
      <c r="K16" s="2" t="n">
        <v>0.45</v>
      </c>
      <c r="L16" s="2" t="n">
        <f aca="false">K16/9.81</f>
        <v>0.0458715596330275</v>
      </c>
      <c r="M16" s="1" t="n">
        <f aca="false">K16*H16</f>
        <v>163.2915</v>
      </c>
      <c r="N16" s="1" t="n">
        <f aca="false">M16*E16</f>
        <v>298.823445</v>
      </c>
      <c r="O16" s="1" t="n">
        <f aca="false">(J16*E16)/0.000001</f>
        <v>2818200</v>
      </c>
      <c r="P16" s="1" t="n">
        <v>6000</v>
      </c>
      <c r="Q16" s="1" t="n">
        <v>18</v>
      </c>
      <c r="R16" s="1" t="n">
        <v>4.5</v>
      </c>
      <c r="S16" s="1" t="s">
        <v>42</v>
      </c>
      <c r="T16" s="1"/>
    </row>
    <row r="17" customFormat="false" ht="13.8" hidden="false" customHeight="true" outlineLevel="0" collapsed="false">
      <c r="A17" s="1" t="s">
        <v>60</v>
      </c>
      <c r="B17" s="1" t="s">
        <v>61</v>
      </c>
      <c r="C17" s="1" t="s">
        <v>28</v>
      </c>
      <c r="E17" s="1" t="n">
        <v>5</v>
      </c>
      <c r="F17" s="1" t="n">
        <v>1.68</v>
      </c>
      <c r="G17" s="1" t="n">
        <v>1.14</v>
      </c>
      <c r="H17" s="1" t="n">
        <v>2300</v>
      </c>
      <c r="I17" s="1" t="n">
        <v>2.06</v>
      </c>
      <c r="J17" s="1" t="n">
        <v>1.03</v>
      </c>
      <c r="K17" s="2" t="n">
        <v>0.46</v>
      </c>
      <c r="L17" s="2" t="n">
        <f aca="false">K17/9.81</f>
        <v>0.0468909276248726</v>
      </c>
      <c r="M17" s="1" t="n">
        <f aca="false">K17*H17</f>
        <v>1058</v>
      </c>
      <c r="N17" s="1" t="n">
        <f aca="false">M17*E17</f>
        <v>5290</v>
      </c>
      <c r="O17" s="1" t="n">
        <f aca="false">(J17*E17)/0.000001</f>
        <v>5150000</v>
      </c>
      <c r="P17" s="1" t="n">
        <v>3000</v>
      </c>
      <c r="Q17" s="1" t="n">
        <v>20</v>
      </c>
      <c r="R17" s="1" t="n">
        <v>22</v>
      </c>
      <c r="S17" s="1" t="s">
        <v>42</v>
      </c>
      <c r="T17" s="1"/>
      <c r="V17" s="6" t="s">
        <v>62</v>
      </c>
    </row>
    <row r="18" s="1" customFormat="true" ht="13.8" hidden="false" customHeight="true" outlineLevel="0" collapsed="false">
      <c r="A18" s="1" t="s">
        <v>58</v>
      </c>
      <c r="B18" s="1" t="s">
        <v>63</v>
      </c>
      <c r="C18" s="1" t="s">
        <v>28</v>
      </c>
      <c r="E18" s="1" t="n">
        <v>4.93</v>
      </c>
      <c r="F18" s="1" t="n">
        <v>0.53</v>
      </c>
      <c r="G18" s="1" t="n">
        <v>0.53</v>
      </c>
      <c r="H18" s="1" t="n">
        <v>750</v>
      </c>
      <c r="I18" s="1" t="n">
        <v>2.3</v>
      </c>
      <c r="J18" s="1" t="n">
        <v>1.54</v>
      </c>
      <c r="K18" s="2" t="n">
        <v>0.47</v>
      </c>
      <c r="L18" s="2" t="n">
        <f aca="false">K18/9.81</f>
        <v>0.0479102956167176</v>
      </c>
      <c r="M18" s="1" t="n">
        <f aca="false">K18*H18</f>
        <v>352.5</v>
      </c>
      <c r="N18" s="1" t="n">
        <f aca="false">M18*E18</f>
        <v>1737.825</v>
      </c>
      <c r="O18" s="1" t="n">
        <f aca="false">(J18*E18)/0.000001</f>
        <v>7592200</v>
      </c>
      <c r="P18" s="1" t="n">
        <v>4500</v>
      </c>
      <c r="Q18" s="1" t="n">
        <v>25</v>
      </c>
      <c r="R18" s="1" t="n">
        <v>13.5</v>
      </c>
      <c r="U18" s="3"/>
    </row>
    <row r="19" customFormat="false" ht="13.8" hidden="false" customHeight="true" outlineLevel="0" collapsed="false">
      <c r="A19" s="1" t="s">
        <v>64</v>
      </c>
      <c r="B19" s="1" t="s">
        <v>65</v>
      </c>
      <c r="C19" s="1" t="s">
        <v>28</v>
      </c>
      <c r="E19" s="1" t="n">
        <v>5.24</v>
      </c>
      <c r="F19" s="1" t="n">
        <v>0.53</v>
      </c>
      <c r="G19" s="1" t="n">
        <v>0.53</v>
      </c>
      <c r="H19" s="1" t="n">
        <v>1018</v>
      </c>
      <c r="I19" s="1" t="n">
        <v>2.06</v>
      </c>
      <c r="J19" s="1" t="n">
        <v>1.54</v>
      </c>
      <c r="K19" s="2" t="n">
        <v>0.48</v>
      </c>
      <c r="L19" s="2" t="n">
        <f aca="false">K19/9.81</f>
        <v>0.0489296636085627</v>
      </c>
      <c r="M19" s="1" t="n">
        <f aca="false">K19*H19</f>
        <v>488.64</v>
      </c>
      <c r="N19" s="1" t="n">
        <f aca="false">M19*E19</f>
        <v>2560.4736</v>
      </c>
      <c r="O19" s="1" t="n">
        <f aca="false">(J19*E19)/0.000001</f>
        <v>8069600</v>
      </c>
      <c r="P19" s="1" t="n">
        <v>1500</v>
      </c>
      <c r="Q19" s="1" t="n">
        <v>8</v>
      </c>
      <c r="R19" s="1" t="n">
        <v>6</v>
      </c>
      <c r="S19" s="1" t="s">
        <v>42</v>
      </c>
      <c r="T19" s="1"/>
    </row>
    <row r="20" customFormat="false" ht="13.8" hidden="false" customHeight="true" outlineLevel="0" collapsed="false">
      <c r="A20" s="1" t="s">
        <v>22</v>
      </c>
      <c r="B20" s="1" t="s">
        <v>66</v>
      </c>
      <c r="C20" s="1" t="s">
        <v>28</v>
      </c>
      <c r="E20" s="1" t="n">
        <v>1.7</v>
      </c>
      <c r="F20" s="1" t="n">
        <v>0.19</v>
      </c>
      <c r="G20" s="1" t="n">
        <v>0.19</v>
      </c>
      <c r="H20" s="1" t="n">
        <v>36</v>
      </c>
      <c r="I20" s="1" t="n">
        <v>5</v>
      </c>
      <c r="J20" s="1" t="n">
        <f aca="false">ROUND(I20*0.514,2)</f>
        <v>2.57</v>
      </c>
      <c r="K20" s="2" t="n">
        <f aca="false">M20/H20</f>
        <v>0.486380555555556</v>
      </c>
      <c r="L20" s="2" t="n">
        <f aca="false">K20/9.81</f>
        <v>0.0495800770189149</v>
      </c>
      <c r="M20" s="3" t="n">
        <v>17.5097</v>
      </c>
      <c r="N20" s="1" t="n">
        <f aca="false">M20*E20</f>
        <v>29.76649</v>
      </c>
      <c r="O20" s="1" t="n">
        <f aca="false">(J20*E20)/0.000001</f>
        <v>4369000</v>
      </c>
      <c r="P20" s="1" t="n">
        <v>100</v>
      </c>
      <c r="Q20" s="3" t="n">
        <v>12</v>
      </c>
      <c r="T20" s="3" t="n">
        <v>45</v>
      </c>
      <c r="V20" s="1" t="s">
        <v>67</v>
      </c>
    </row>
    <row r="21" customFormat="false" ht="13.8" hidden="false" customHeight="true" outlineLevel="0" collapsed="false">
      <c r="A21" s="1" t="s">
        <v>56</v>
      </c>
      <c r="B21" s="1" t="s">
        <v>68</v>
      </c>
      <c r="C21" s="1" t="s">
        <v>28</v>
      </c>
      <c r="E21" s="1" t="n">
        <v>10.7</v>
      </c>
      <c r="F21" s="1" t="n">
        <v>0.13</v>
      </c>
      <c r="G21" s="1" t="n">
        <v>0.13</v>
      </c>
      <c r="H21" s="1" t="n">
        <v>8600</v>
      </c>
      <c r="J21" s="1" t="n">
        <v>2.06</v>
      </c>
      <c r="K21" s="2" t="n">
        <v>0.56</v>
      </c>
      <c r="L21" s="2" t="n">
        <f aca="false">K21/9.81</f>
        <v>0.0570846075433231</v>
      </c>
      <c r="M21" s="1" t="n">
        <f aca="false">K21*H21</f>
        <v>4816</v>
      </c>
      <c r="N21" s="1" t="n">
        <f aca="false">M21*E21</f>
        <v>51531.2</v>
      </c>
      <c r="O21" s="1" t="n">
        <f aca="false">(J21*E21)/0.000001</f>
        <v>22042000</v>
      </c>
      <c r="P21" s="1" t="n">
        <v>2000</v>
      </c>
      <c r="Q21" s="1" t="n">
        <v>60</v>
      </c>
      <c r="R21" s="1" t="n">
        <v>600</v>
      </c>
      <c r="S21" s="1" t="s">
        <v>42</v>
      </c>
      <c r="T21" s="1"/>
    </row>
    <row r="22" customFormat="false" ht="13.8" hidden="false" customHeight="true" outlineLevel="0" collapsed="false">
      <c r="A22" s="1" t="s">
        <v>56</v>
      </c>
      <c r="B22" s="1" t="s">
        <v>57</v>
      </c>
      <c r="C22" s="1" t="s">
        <v>28</v>
      </c>
      <c r="E22" s="1" t="n">
        <v>4.5</v>
      </c>
      <c r="F22" s="1" t="n">
        <v>0.69</v>
      </c>
      <c r="G22" s="1" t="n">
        <v>0.69</v>
      </c>
      <c r="H22" s="1" t="n">
        <v>630</v>
      </c>
      <c r="I22" s="1" t="n">
        <v>2.57</v>
      </c>
      <c r="J22" s="1" t="n">
        <v>1.54</v>
      </c>
      <c r="K22" s="2" t="n">
        <v>0.62</v>
      </c>
      <c r="L22" s="2" t="n">
        <f aca="false">K22/9.81</f>
        <v>0.0632008154943935</v>
      </c>
      <c r="M22" s="1" t="n">
        <f aca="false">K22*H22</f>
        <v>390.6</v>
      </c>
      <c r="N22" s="1" t="n">
        <f aca="false">M22*E22</f>
        <v>1757.7</v>
      </c>
      <c r="O22" s="1" t="n">
        <f aca="false">(J22*E22)/0.000001</f>
        <v>6930000</v>
      </c>
      <c r="P22" s="1" t="n">
        <v>3000</v>
      </c>
      <c r="Q22" s="1" t="n">
        <v>22</v>
      </c>
      <c r="R22" s="1" t="n">
        <v>13.2</v>
      </c>
      <c r="S22" s="1" t="s">
        <v>42</v>
      </c>
      <c r="T22" s="1"/>
    </row>
    <row r="23" s="1" customFormat="true" ht="13.8" hidden="false" customHeight="true" outlineLevel="0" collapsed="false">
      <c r="A23" s="1" t="s">
        <v>69</v>
      </c>
      <c r="B23" s="1" t="s">
        <v>70</v>
      </c>
      <c r="C23" s="1" t="s">
        <v>28</v>
      </c>
      <c r="E23" s="1" t="n">
        <v>3.45</v>
      </c>
      <c r="F23" s="1" t="n">
        <v>0.98</v>
      </c>
      <c r="G23" s="1" t="n">
        <v>0.48</v>
      </c>
      <c r="H23" s="1" t="n">
        <v>1100</v>
      </c>
      <c r="I23" s="1" t="n">
        <v>4.12</v>
      </c>
      <c r="J23" s="1" t="n">
        <v>2.06</v>
      </c>
      <c r="K23" s="2" t="n">
        <v>0.66</v>
      </c>
      <c r="L23" s="2" t="n">
        <f aca="false">K23/9.81</f>
        <v>0.0672782874617737</v>
      </c>
      <c r="M23" s="1" t="n">
        <f aca="false">K23*H23</f>
        <v>726</v>
      </c>
      <c r="N23" s="1" t="n">
        <f aca="false">M23*E23</f>
        <v>2504.7</v>
      </c>
      <c r="O23" s="1" t="n">
        <f aca="false">(J23*E23)/0.000001</f>
        <v>7107000</v>
      </c>
      <c r="P23" s="1" t="n">
        <v>600</v>
      </c>
      <c r="Q23" s="1" t="n">
        <v>24</v>
      </c>
      <c r="R23" s="1" t="n">
        <v>36</v>
      </c>
      <c r="U23" s="3"/>
    </row>
    <row r="24" customFormat="false" ht="13.8" hidden="false" customHeight="true" outlineLevel="0" collapsed="false">
      <c r="A24" s="1" t="s">
        <v>71</v>
      </c>
      <c r="B24" s="1" t="s">
        <v>72</v>
      </c>
      <c r="C24" s="1" t="s">
        <v>28</v>
      </c>
      <c r="E24" s="1" t="n">
        <v>2.1</v>
      </c>
      <c r="F24" s="1" t="n">
        <v>0.6</v>
      </c>
      <c r="G24" s="1" t="n">
        <v>0.6</v>
      </c>
      <c r="H24" s="1" t="n">
        <v>150</v>
      </c>
      <c r="I24" s="1" t="n">
        <v>3.89</v>
      </c>
      <c r="J24" s="1" t="n">
        <v>0.42</v>
      </c>
      <c r="K24" s="2" t="n">
        <f aca="false">M24/H24</f>
        <v>0.809523333333333</v>
      </c>
      <c r="L24" s="2" t="n">
        <f aca="false">K24/9.81</f>
        <v>0.0825202174651716</v>
      </c>
      <c r="M24" s="3" t="n">
        <v>121.4285</v>
      </c>
      <c r="N24" s="1" t="n">
        <f aca="false">M24*E24</f>
        <v>254.99985</v>
      </c>
      <c r="O24" s="1" t="n">
        <f aca="false">(J24*E24)/0.000001</f>
        <v>882000</v>
      </c>
      <c r="P24" s="1" t="n">
        <v>6700</v>
      </c>
      <c r="Q24" s="3" t="n">
        <v>4000</v>
      </c>
      <c r="T24" s="3" t="n">
        <v>51</v>
      </c>
      <c r="V24" s="1" t="s">
        <v>73</v>
      </c>
    </row>
    <row r="25" customFormat="false" ht="13.8" hidden="false" customHeight="true" outlineLevel="0" collapsed="false">
      <c r="A25" s="1" t="s">
        <v>74</v>
      </c>
      <c r="B25" s="1" t="s">
        <v>75</v>
      </c>
      <c r="C25" s="1" t="s">
        <v>28</v>
      </c>
      <c r="E25" s="1" t="n">
        <v>2.6</v>
      </c>
      <c r="F25" s="1" t="n">
        <v>0.7</v>
      </c>
      <c r="G25" s="1" t="n">
        <v>1.4</v>
      </c>
      <c r="H25" s="1" t="n">
        <v>650</v>
      </c>
      <c r="I25" s="1" t="n">
        <v>2.06</v>
      </c>
      <c r="J25" s="1" t="n">
        <v>1.54</v>
      </c>
      <c r="K25" s="2" t="n">
        <v>0.81</v>
      </c>
      <c r="L25" s="2" t="n">
        <f aca="false">K25/9.81</f>
        <v>0.0825688073394496</v>
      </c>
      <c r="M25" s="1" t="n">
        <f aca="false">K25*H25</f>
        <v>526.5</v>
      </c>
      <c r="N25" s="1" t="n">
        <f aca="false">M25*E25</f>
        <v>1368.9</v>
      </c>
      <c r="O25" s="1" t="n">
        <f aca="false">(J25*E25)/0.000001</f>
        <v>4004000</v>
      </c>
      <c r="P25" s="1" t="n">
        <v>6000</v>
      </c>
      <c r="Q25" s="1" t="n">
        <v>5.56</v>
      </c>
      <c r="R25" s="1" t="n">
        <v>4.5</v>
      </c>
      <c r="S25" s="1" t="s">
        <v>42</v>
      </c>
      <c r="T25" s="1"/>
    </row>
    <row r="26" customFormat="false" ht="13.8" hidden="false" customHeight="true" outlineLevel="0" collapsed="false">
      <c r="A26" s="1" t="s">
        <v>22</v>
      </c>
      <c r="B26" s="1" t="s">
        <v>66</v>
      </c>
      <c r="C26" s="1" t="s">
        <v>28</v>
      </c>
      <c r="E26" s="1" t="n">
        <v>1.6</v>
      </c>
      <c r="F26" s="1" t="n">
        <v>0.19</v>
      </c>
      <c r="G26" s="1" t="n">
        <v>0.19</v>
      </c>
      <c r="H26" s="1" t="n">
        <v>37</v>
      </c>
      <c r="I26" s="1" t="n">
        <v>2.6</v>
      </c>
      <c r="J26" s="1" t="n">
        <v>1.5</v>
      </c>
      <c r="K26" s="2" t="n">
        <v>0.82</v>
      </c>
      <c r="L26" s="2" t="n">
        <f aca="false">K26/9.81</f>
        <v>0.0835881753312946</v>
      </c>
      <c r="M26" s="1" t="n">
        <f aca="false">K26*H26</f>
        <v>30.34</v>
      </c>
      <c r="N26" s="1" t="n">
        <f aca="false">M26*E26</f>
        <v>48.544</v>
      </c>
      <c r="O26" s="1" t="n">
        <f aca="false">(J26*E26)/0.000001</f>
        <v>2400000</v>
      </c>
      <c r="P26" s="1" t="n">
        <v>100</v>
      </c>
      <c r="Q26" s="1" t="n">
        <v>22</v>
      </c>
      <c r="R26" s="1" t="n">
        <v>1</v>
      </c>
      <c r="S26" s="1" t="s">
        <v>42</v>
      </c>
      <c r="T26" s="1"/>
    </row>
    <row r="27" customFormat="false" ht="13.8" hidden="false" customHeight="true" outlineLevel="0" collapsed="false">
      <c r="A27" s="1" t="s">
        <v>76</v>
      </c>
      <c r="B27" s="1" t="s">
        <v>77</v>
      </c>
      <c r="C27" s="1" t="s">
        <v>28</v>
      </c>
      <c r="E27" s="1" t="n">
        <v>5.3</v>
      </c>
      <c r="F27" s="1" t="n">
        <v>0.69</v>
      </c>
      <c r="G27" s="1" t="n">
        <v>0.69</v>
      </c>
      <c r="H27" s="1" t="n">
        <v>830</v>
      </c>
      <c r="I27" s="1" t="n">
        <v>2.5</v>
      </c>
      <c r="J27" s="1" t="n">
        <v>1.5</v>
      </c>
      <c r="K27" s="2" t="n">
        <f aca="false">M27/H27</f>
        <v>0.878513253012048</v>
      </c>
      <c r="L27" s="2" t="n">
        <f aca="false">K27/9.81</f>
        <v>0.0895528290532159</v>
      </c>
      <c r="M27" s="1" t="n">
        <v>729.166</v>
      </c>
      <c r="N27" s="1" t="n">
        <f aca="false">M27*E27</f>
        <v>3864.5798</v>
      </c>
      <c r="O27" s="1" t="n">
        <f aca="false">(J27*E27)/0.000001</f>
        <v>7950000</v>
      </c>
      <c r="P27" s="1" t="n">
        <v>3000</v>
      </c>
      <c r="Q27" s="3" t="n">
        <v>16</v>
      </c>
      <c r="R27" s="3" t="n">
        <v>17.5</v>
      </c>
      <c r="S27" s="3" t="s">
        <v>78</v>
      </c>
    </row>
    <row r="28" customFormat="false" ht="13.8" hidden="false" customHeight="true" outlineLevel="0" collapsed="false">
      <c r="A28" s="1" t="s">
        <v>43</v>
      </c>
      <c r="B28" s="1" t="s">
        <v>79</v>
      </c>
      <c r="C28" s="1" t="s">
        <v>28</v>
      </c>
      <c r="E28" s="1" t="n">
        <v>1.9</v>
      </c>
      <c r="F28" s="1" t="n">
        <v>0.34</v>
      </c>
      <c r="G28" s="1" t="n">
        <v>1.5</v>
      </c>
      <c r="H28" s="1" t="n">
        <v>250</v>
      </c>
      <c r="I28" s="1" t="n">
        <v>1.54</v>
      </c>
      <c r="J28" s="1" t="n">
        <v>1</v>
      </c>
      <c r="K28" s="2" t="n">
        <v>1</v>
      </c>
      <c r="L28" s="2" t="n">
        <f aca="false">K28/9.81</f>
        <v>0.101936799184506</v>
      </c>
      <c r="M28" s="1" t="n">
        <f aca="false">K28*H28</f>
        <v>250</v>
      </c>
      <c r="N28" s="1" t="n">
        <f aca="false">M28*E28</f>
        <v>475</v>
      </c>
      <c r="O28" s="1" t="n">
        <f aca="false">(J28*E28)/0.000001</f>
        <v>1900000</v>
      </c>
      <c r="P28" s="1" t="n">
        <v>2000</v>
      </c>
      <c r="Q28" s="1" t="n">
        <v>8</v>
      </c>
      <c r="R28" s="1" t="n">
        <v>2</v>
      </c>
      <c r="S28" s="1" t="s">
        <v>42</v>
      </c>
      <c r="T28" s="1"/>
    </row>
    <row r="29" customFormat="false" ht="13.8" hidden="false" customHeight="true" outlineLevel="0" collapsed="false">
      <c r="A29" s="1" t="s">
        <v>60</v>
      </c>
      <c r="B29" s="1" t="s">
        <v>80</v>
      </c>
      <c r="C29" s="1" t="s">
        <v>28</v>
      </c>
      <c r="E29" s="1" t="n">
        <v>5</v>
      </c>
      <c r="F29" s="1" t="n">
        <v>0.7</v>
      </c>
      <c r="H29" s="1" t="n">
        <v>950</v>
      </c>
      <c r="I29" s="1" t="n">
        <v>4.11</v>
      </c>
      <c r="J29" s="1" t="n">
        <v>2.05</v>
      </c>
      <c r="K29" s="2" t="n">
        <v>1.13</v>
      </c>
      <c r="L29" s="2" t="n">
        <f aca="false">K29/9.81</f>
        <v>0.115188583078491</v>
      </c>
      <c r="M29" s="1" t="n">
        <f aca="false">K29*H29</f>
        <v>1073.5</v>
      </c>
      <c r="N29" s="1" t="n">
        <f aca="false">M29*E29</f>
        <v>5367.5</v>
      </c>
      <c r="O29" s="1" t="n">
        <f aca="false">(J29*E29)/0.000001</f>
        <v>10250000</v>
      </c>
      <c r="P29" s="1" t="n">
        <v>300</v>
      </c>
      <c r="Q29" s="1" t="n">
        <v>10</v>
      </c>
      <c r="R29" s="1" t="n">
        <v>22</v>
      </c>
      <c r="S29" s="1" t="s">
        <v>42</v>
      </c>
      <c r="T29" s="1"/>
      <c r="V29" s="6" t="s">
        <v>62</v>
      </c>
    </row>
    <row r="30" customFormat="false" ht="13.8" hidden="false" customHeight="true" outlineLevel="0" collapsed="false">
      <c r="A30" s="1" t="s">
        <v>81</v>
      </c>
      <c r="B30" s="1" t="s">
        <v>82</v>
      </c>
      <c r="C30" s="1" t="s">
        <v>28</v>
      </c>
      <c r="E30" s="1" t="n">
        <v>4</v>
      </c>
      <c r="F30" s="1" t="n">
        <v>2.2</v>
      </c>
      <c r="G30" s="1" t="n">
        <v>1.6</v>
      </c>
      <c r="H30" s="1" t="n">
        <v>3500</v>
      </c>
      <c r="I30" s="1" t="n">
        <v>2.57</v>
      </c>
      <c r="J30" s="1" t="n">
        <v>1.54</v>
      </c>
      <c r="K30" s="2" t="n">
        <v>1.17</v>
      </c>
      <c r="L30" s="2" t="n">
        <f aca="false">K30/9.81</f>
        <v>0.119266055045872</v>
      </c>
      <c r="M30" s="1" t="n">
        <f aca="false">K30*H30</f>
        <v>4095</v>
      </c>
      <c r="N30" s="1" t="n">
        <f aca="false">M30*E30</f>
        <v>16380</v>
      </c>
      <c r="O30" s="1" t="n">
        <f aca="false">(J30*E30)/0.000001</f>
        <v>6160000</v>
      </c>
      <c r="Q30" s="1" t="n">
        <v>7</v>
      </c>
      <c r="R30" s="1" t="n">
        <v>44</v>
      </c>
      <c r="S30" s="1" t="s">
        <v>83</v>
      </c>
      <c r="T30" s="1"/>
      <c r="V30" s="1" t="s">
        <v>84</v>
      </c>
    </row>
    <row r="31" s="1" customFormat="true" ht="13.8" hidden="false" customHeight="true" outlineLevel="0" collapsed="false">
      <c r="A31" s="1" t="s">
        <v>85</v>
      </c>
      <c r="B31" s="1" t="s">
        <v>86</v>
      </c>
      <c r="C31" s="1" t="s">
        <v>28</v>
      </c>
      <c r="E31" s="1" t="n">
        <v>0.13</v>
      </c>
      <c r="F31" s="1" t="n">
        <v>0.01</v>
      </c>
      <c r="G31" s="1" t="n">
        <v>0.01</v>
      </c>
      <c r="H31" s="1" t="n">
        <v>19</v>
      </c>
      <c r="I31" s="1" t="n">
        <v>2.06</v>
      </c>
      <c r="J31" s="1" t="n">
        <v>1.29</v>
      </c>
      <c r="K31" s="2" t="n">
        <v>1.75</v>
      </c>
      <c r="L31" s="2" t="n">
        <f aca="false">K31/9.81</f>
        <v>0.178389398572885</v>
      </c>
      <c r="M31" s="1" t="n">
        <f aca="false">K31*H31</f>
        <v>33.25</v>
      </c>
      <c r="N31" s="1" t="n">
        <f aca="false">M31*E31</f>
        <v>4.3225</v>
      </c>
      <c r="O31" s="1" t="n">
        <f aca="false">(J31*E31)/0.000001</f>
        <v>167700</v>
      </c>
      <c r="P31" s="1" t="n">
        <v>100</v>
      </c>
      <c r="Q31" s="1" t="n">
        <v>24</v>
      </c>
      <c r="R31" s="1" t="n">
        <v>0.6</v>
      </c>
      <c r="U31" s="3"/>
    </row>
    <row r="32" s="1" customFormat="true" ht="13.8" hidden="false" customHeight="true" outlineLevel="0" collapsed="false">
      <c r="A32" s="1" t="s">
        <v>43</v>
      </c>
      <c r="B32" s="1" t="s">
        <v>87</v>
      </c>
      <c r="C32" s="1" t="s">
        <v>28</v>
      </c>
      <c r="E32" s="1" t="n">
        <v>3</v>
      </c>
      <c r="F32" s="1" t="n">
        <v>2</v>
      </c>
      <c r="G32" s="1" t="n">
        <v>2.5</v>
      </c>
      <c r="H32" s="1" t="n">
        <v>550</v>
      </c>
      <c r="I32" s="1" t="n">
        <v>0.34</v>
      </c>
      <c r="J32" s="1" t="n">
        <v>0.17</v>
      </c>
      <c r="K32" s="2" t="n">
        <v>2.67</v>
      </c>
      <c r="L32" s="2" t="n">
        <f aca="false">K32/9.81</f>
        <v>0.27217125382263</v>
      </c>
      <c r="M32" s="1" t="n">
        <f aca="false">K32*H32</f>
        <v>1468.5</v>
      </c>
      <c r="N32" s="1" t="n">
        <f aca="false">M32*E32</f>
        <v>4405.5</v>
      </c>
      <c r="O32" s="1" t="n">
        <f aca="false">(J32*E32)/0.000001</f>
        <v>510000</v>
      </c>
      <c r="P32" s="1" t="n">
        <v>6000</v>
      </c>
      <c r="Q32" s="1" t="n">
        <v>20</v>
      </c>
      <c r="R32" s="1" t="n">
        <v>5</v>
      </c>
      <c r="U32" s="3"/>
    </row>
    <row r="33" s="1" customFormat="true" ht="13.8" hidden="false" customHeight="true" outlineLevel="0" collapsed="false">
      <c r="A33" s="1" t="s">
        <v>43</v>
      </c>
      <c r="B33" s="1" t="s">
        <v>87</v>
      </c>
      <c r="C33" s="1" t="s">
        <v>28</v>
      </c>
      <c r="E33" s="1" t="n">
        <v>3</v>
      </c>
      <c r="F33" s="1" t="n">
        <v>2</v>
      </c>
      <c r="G33" s="1" t="n">
        <v>2.5</v>
      </c>
      <c r="H33" s="1" t="n">
        <v>550</v>
      </c>
      <c r="I33" s="1" t="n">
        <v>0.34</v>
      </c>
      <c r="J33" s="1" t="n">
        <v>0.17</v>
      </c>
      <c r="K33" s="2" t="n">
        <v>2.67</v>
      </c>
      <c r="L33" s="2" t="n">
        <f aca="false">K33/9.81</f>
        <v>0.27217125382263</v>
      </c>
      <c r="M33" s="1" t="n">
        <f aca="false">K33*H33</f>
        <v>1468.5</v>
      </c>
      <c r="N33" s="1" t="n">
        <f aca="false">M33*E33</f>
        <v>4405.5</v>
      </c>
      <c r="O33" s="1" t="n">
        <f aca="false">(J33*E33)/0.000001</f>
        <v>510000</v>
      </c>
      <c r="P33" s="1" t="n">
        <v>6000</v>
      </c>
      <c r="Q33" s="1" t="n">
        <v>20</v>
      </c>
      <c r="R33" s="1" t="n">
        <v>5</v>
      </c>
      <c r="U33" s="3"/>
    </row>
    <row r="34" customFormat="false" ht="13.8" hidden="false" customHeight="true" outlineLevel="0" collapsed="false">
      <c r="A34" s="1" t="s">
        <v>88</v>
      </c>
      <c r="B34" s="1" t="s">
        <v>89</v>
      </c>
      <c r="C34" s="1" t="s">
        <v>28</v>
      </c>
      <c r="E34" s="1" t="n">
        <v>1.5</v>
      </c>
      <c r="F34" s="1" t="n">
        <v>0.2</v>
      </c>
      <c r="G34" s="1" t="n">
        <v>0.2</v>
      </c>
      <c r="H34" s="1" t="n">
        <v>20</v>
      </c>
      <c r="I34" s="1" t="n">
        <v>2</v>
      </c>
      <c r="J34" s="1" t="n">
        <v>0.7</v>
      </c>
      <c r="K34" s="2" t="n">
        <v>3.7</v>
      </c>
      <c r="L34" s="2" t="n">
        <f aca="false">K34/9.81</f>
        <v>0.377166156982671</v>
      </c>
      <c r="M34" s="1" t="n">
        <f aca="false">K34*H34</f>
        <v>74</v>
      </c>
      <c r="N34" s="1" t="n">
        <f aca="false">M34*E34</f>
        <v>111</v>
      </c>
      <c r="O34" s="1" t="n">
        <f aca="false">(J34*E34)/0.000001</f>
        <v>1050000</v>
      </c>
      <c r="P34" s="1" t="n">
        <v>20</v>
      </c>
      <c r="Q34" s="1" t="n">
        <v>4</v>
      </c>
      <c r="R34" s="1" t="n">
        <v>0.207</v>
      </c>
      <c r="S34" s="1" t="s">
        <v>53</v>
      </c>
      <c r="T34" s="1"/>
      <c r="V34" s="1" t="s">
        <v>90</v>
      </c>
    </row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  <row r="67" customFormat="false" ht="13.8" hidden="false" customHeight="true" outlineLevel="0" collapsed="false"/>
    <row r="68" customFormat="false" ht="13.8" hidden="false" customHeight="true" outlineLevel="0" collapsed="false"/>
    <row r="69" customFormat="false" ht="13.8" hidden="false" customHeight="true" outlineLevel="0" collapsed="false"/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  <row r="100" customFormat="false" ht="13.8" hidden="false" customHeight="true" outlineLevel="0" collapsed="false"/>
    <row r="101" customFormat="false" ht="13.8" hidden="false" customHeight="true" outlineLevel="0" collapsed="false"/>
    <row r="102" customFormat="false" ht="13.8" hidden="false" customHeight="true" outlineLevel="0" collapsed="false"/>
    <row r="103" customFormat="false" ht="13.8" hidden="false" customHeight="true" outlineLevel="0" collapsed="false"/>
    <row r="104" customFormat="false" ht="13.8" hidden="false" customHeight="true" outlineLevel="0" collapsed="false"/>
    <row r="105" customFormat="false" ht="13.8" hidden="false" customHeight="true" outlineLevel="0" collapsed="false"/>
    <row r="106" customFormat="false" ht="13.8" hidden="false" customHeight="true" outlineLevel="0" collapsed="false"/>
    <row r="107" customFormat="false" ht="13.8" hidden="false" customHeight="true" outlineLevel="0" collapsed="false"/>
    <row r="108" customFormat="false" ht="13.8" hidden="false" customHeight="true" outlineLevel="0" collapsed="false"/>
    <row r="109" customFormat="false" ht="13.8" hidden="false" customHeight="true" outlineLevel="0" collapsed="false"/>
    <row r="110" customFormat="false" ht="13.8" hidden="false" customHeight="tru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21" activeCellId="0" sqref="E21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6" min="5" style="1" width="14"/>
    <col collapsed="false" customWidth="true" hidden="false" outlineLevel="0" max="7" min="7" style="1" width="13.75"/>
    <col collapsed="false" customWidth="true" hidden="false" outlineLevel="0" max="8" min="8" style="1" width="11.52"/>
    <col collapsed="false" customWidth="true" hidden="false" outlineLevel="0" max="13" min="9" style="1" width="10.61"/>
    <col collapsed="false" customWidth="true" hidden="false" outlineLevel="0" max="14" min="14" style="1" width="14.37"/>
    <col collapsed="false" customWidth="true" hidden="false" outlineLevel="0" max="15" min="15" style="1" width="15"/>
    <col collapsed="false" customWidth="true" hidden="false" outlineLevel="0" max="16" min="16" style="2" width="13.66"/>
    <col collapsed="false" customWidth="true" hidden="false" outlineLevel="0" max="17" min="17" style="2" width="11.78"/>
    <col collapsed="false" customWidth="true" hidden="false" outlineLevel="0" max="18" min="18" style="1" width="11.78"/>
    <col collapsed="false" customWidth="true" hidden="false" outlineLevel="0" max="19" min="19" style="1" width="10.67"/>
    <col collapsed="false" customWidth="false" hidden="false" outlineLevel="0" max="20" min="20" style="1" width="8.57"/>
    <col collapsed="false" customWidth="true" hidden="false" outlineLevel="0" max="21" min="21" style="1" width="7.13"/>
    <col collapsed="false" customWidth="true" hidden="false" outlineLevel="0" max="24" min="22" style="1" width="18.61"/>
    <col collapsed="false" customWidth="true" hidden="false" outlineLevel="0" max="25" min="25" style="1" width="13.25"/>
    <col collapsed="false" customWidth="true" hidden="false" outlineLevel="0" max="26" min="26" style="1" width="12.5"/>
    <col collapsed="false" customWidth="true" hidden="false" outlineLevel="0" max="27" min="27" style="1" width="13.25"/>
    <col collapsed="false" customWidth="true" hidden="false" outlineLevel="0" max="30" min="28" style="1" width="15.2"/>
    <col collapsed="false" customWidth="true" hidden="false" outlineLevel="0" max="31" min="31" style="1" width="16.33"/>
    <col collapsed="false" customWidth="true" hidden="false" outlineLevel="0" max="32" min="32" style="1" width="45.6"/>
    <col collapsed="false" customWidth="true" hidden="false" outlineLevel="0" max="73" min="33" style="1" width="10.61"/>
    <col collapsed="false" customWidth="true" hidden="false" outlineLevel="0" max="74" min="74" style="1" width="9"/>
    <col collapsed="false" customWidth="false" hidden="false" outlineLevel="0" max="1024" min="75" style="1" width="8.62"/>
  </cols>
  <sheetData>
    <row r="1" s="7" customFormat="true" ht="12.8" hidden="false" customHeight="false" outlineLevel="0" collapsed="false">
      <c r="A1" s="7" t="s">
        <v>1</v>
      </c>
      <c r="B1" s="7" t="s">
        <v>91</v>
      </c>
      <c r="C1" s="7" t="s">
        <v>92</v>
      </c>
      <c r="D1" s="7" t="s">
        <v>2</v>
      </c>
      <c r="E1" s="7" t="s">
        <v>93</v>
      </c>
      <c r="F1" s="7" t="s">
        <v>94</v>
      </c>
      <c r="G1" s="7" t="s">
        <v>95</v>
      </c>
      <c r="H1" s="7" t="s">
        <v>96</v>
      </c>
      <c r="I1" s="7" t="s">
        <v>97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8" t="s">
        <v>10</v>
      </c>
      <c r="Q1" s="8" t="s">
        <v>11</v>
      </c>
      <c r="R1" s="7" t="s">
        <v>12</v>
      </c>
      <c r="S1" s="7" t="s">
        <v>13</v>
      </c>
      <c r="T1" s="7" t="s">
        <v>98</v>
      </c>
      <c r="U1" s="7" t="s">
        <v>99</v>
      </c>
      <c r="V1" s="7" t="s">
        <v>14</v>
      </c>
      <c r="W1" s="7" t="s">
        <v>100</v>
      </c>
      <c r="X1" s="7" t="s">
        <v>101</v>
      </c>
      <c r="Y1" s="7" t="s">
        <v>102</v>
      </c>
      <c r="Z1" s="7" t="s">
        <v>15</v>
      </c>
      <c r="AA1" s="7" t="s">
        <v>16</v>
      </c>
      <c r="AB1" s="7" t="s">
        <v>103</v>
      </c>
      <c r="AC1" s="7" t="s">
        <v>104</v>
      </c>
      <c r="AD1" s="7" t="s">
        <v>19</v>
      </c>
      <c r="AE1" s="7" t="s">
        <v>105</v>
      </c>
      <c r="AF1" s="7" t="s">
        <v>21</v>
      </c>
    </row>
    <row r="2" customFormat="false" ht="12.8" hidden="false" customHeight="false" outlineLevel="0" collapsed="false">
      <c r="A2" s="1" t="s">
        <v>106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n">
        <v>4</v>
      </c>
      <c r="H2" s="1" t="n">
        <v>3</v>
      </c>
      <c r="I2" s="1" t="n">
        <v>0</v>
      </c>
      <c r="J2" s="1" t="n">
        <v>0.69</v>
      </c>
      <c r="K2" s="1" t="n">
        <v>0.22</v>
      </c>
      <c r="L2" s="1" t="n">
        <v>0.23</v>
      </c>
      <c r="M2" s="1" t="n">
        <v>3.4</v>
      </c>
      <c r="N2" s="1" t="n">
        <v>0.66</v>
      </c>
      <c r="O2" s="1" t="n">
        <v>0.66</v>
      </c>
      <c r="P2" s="2" t="n">
        <f aca="false">R2/M2</f>
        <v>3.95588235294118</v>
      </c>
      <c r="Q2" s="2" t="n">
        <f aca="false">P2/9.81</f>
        <v>0.403249985009294</v>
      </c>
      <c r="R2" s="1" t="n">
        <v>13.45</v>
      </c>
      <c r="S2" s="1" t="n">
        <f aca="false">R2*J2</f>
        <v>9.2805</v>
      </c>
      <c r="T2" s="1" t="n">
        <v>1.4</v>
      </c>
      <c r="U2" s="1" t="n">
        <f aca="false">ROUND(TAN(RADIANS(20))*(J2/3),2)</f>
        <v>0.08</v>
      </c>
      <c r="V2" s="1" t="n">
        <f aca="false">O2*J2/0.000001</f>
        <v>455400</v>
      </c>
      <c r="W2" s="1" t="n">
        <f aca="false">(4*PI()*T2*U2*J2^2)/0.000001</f>
        <v>670079.093543597</v>
      </c>
      <c r="AA2" s="1" t="n">
        <v>3</v>
      </c>
      <c r="AB2" s="1" t="n">
        <v>11.1</v>
      </c>
      <c r="AC2" s="1" t="n">
        <v>2.4</v>
      </c>
      <c r="AF2" s="1" t="s">
        <v>112</v>
      </c>
    </row>
    <row r="3" customFormat="false" ht="12.8" hidden="false" customHeight="false" outlineLevel="0" collapsed="false">
      <c r="A3" s="1" t="s">
        <v>113</v>
      </c>
      <c r="B3" s="1" t="s">
        <v>114</v>
      </c>
      <c r="C3" s="1" t="s">
        <v>115</v>
      </c>
      <c r="D3" s="1" t="s">
        <v>109</v>
      </c>
      <c r="E3" s="1" t="s">
        <v>116</v>
      </c>
      <c r="F3" s="1" t="s">
        <v>111</v>
      </c>
      <c r="G3" s="1" t="n">
        <v>2</v>
      </c>
      <c r="H3" s="1" t="n">
        <v>2</v>
      </c>
      <c r="I3" s="1" t="n">
        <v>0</v>
      </c>
      <c r="J3" s="1" t="n">
        <v>0.53</v>
      </c>
      <c r="K3" s="1" t="n">
        <v>0.11</v>
      </c>
      <c r="L3" s="1" t="n">
        <v>0.25</v>
      </c>
      <c r="M3" s="1" t="n">
        <v>2.6</v>
      </c>
      <c r="N3" s="1" t="n">
        <v>0.5</v>
      </c>
      <c r="O3" s="1" t="n">
        <f aca="false">N3</f>
        <v>0.5</v>
      </c>
      <c r="P3" s="2" t="n">
        <f aca="false">R3/M3</f>
        <v>6.13846153846154</v>
      </c>
      <c r="Q3" s="2" t="n">
        <f aca="false">P3/9.81</f>
        <v>0.625735121147965</v>
      </c>
      <c r="R3" s="1" t="n">
        <v>15.96</v>
      </c>
      <c r="S3" s="1" t="n">
        <f aca="false">R3*J3</f>
        <v>8.4588</v>
      </c>
      <c r="V3" s="1" t="n">
        <f aca="false">O3*J3/0.000001</f>
        <v>265000</v>
      </c>
      <c r="Y3" s="1" t="n">
        <v>0.5</v>
      </c>
      <c r="Z3" s="1" t="n">
        <v>30</v>
      </c>
      <c r="AA3" s="1" t="n">
        <v>20</v>
      </c>
      <c r="AB3" s="1" t="n">
        <v>14</v>
      </c>
      <c r="AC3" s="1" t="n">
        <v>11.4</v>
      </c>
      <c r="AF3" s="1" t="s">
        <v>117</v>
      </c>
    </row>
    <row r="4" customFormat="false" ht="12.8" hidden="false" customHeight="false" outlineLevel="0" collapsed="false">
      <c r="A4" s="1" t="s">
        <v>118</v>
      </c>
      <c r="B4" s="1" t="s">
        <v>114</v>
      </c>
      <c r="C4" s="1" t="s">
        <v>115</v>
      </c>
      <c r="D4" s="1" t="s">
        <v>109</v>
      </c>
      <c r="E4" s="1" t="s">
        <v>116</v>
      </c>
      <c r="F4" s="1" t="s">
        <v>111</v>
      </c>
      <c r="G4" s="1" t="n">
        <v>2</v>
      </c>
      <c r="H4" s="1" t="n">
        <v>2</v>
      </c>
      <c r="I4" s="1" t="n">
        <v>0</v>
      </c>
      <c r="J4" s="1" t="n">
        <v>0.35</v>
      </c>
      <c r="K4" s="1" t="n">
        <v>0.07</v>
      </c>
      <c r="L4" s="1" t="n">
        <v>0.19</v>
      </c>
      <c r="M4" s="1" t="n">
        <v>1.3</v>
      </c>
      <c r="N4" s="1" t="n">
        <v>0.5</v>
      </c>
      <c r="O4" s="1" t="n">
        <f aca="false">N4</f>
        <v>0.5</v>
      </c>
      <c r="P4" s="2" t="n">
        <f aca="false">R4/M4</f>
        <v>8.76923076923077</v>
      </c>
      <c r="Q4" s="2" t="n">
        <f aca="false">P4/9.81</f>
        <v>0.893907315925665</v>
      </c>
      <c r="R4" s="1" t="n">
        <v>11.4</v>
      </c>
      <c r="S4" s="1" t="n">
        <f aca="false">R4*J4</f>
        <v>3.99</v>
      </c>
      <c r="V4" s="1" t="n">
        <f aca="false">O4*J4/0.000001</f>
        <v>175000</v>
      </c>
      <c r="Y4" s="1" t="n">
        <v>0.3</v>
      </c>
      <c r="Z4" s="1" t="n">
        <v>20</v>
      </c>
      <c r="AA4" s="1" t="n">
        <v>14</v>
      </c>
      <c r="AB4" s="1" t="n">
        <v>14</v>
      </c>
      <c r="AC4" s="1" t="n">
        <v>5.7</v>
      </c>
      <c r="AF4" s="1" t="s">
        <v>117</v>
      </c>
    </row>
    <row r="5" customFormat="false" ht="12.8" hidden="false" customHeight="false" outlineLevel="0" collapsed="false">
      <c r="A5" s="1" t="s">
        <v>119</v>
      </c>
      <c r="B5" s="1" t="s">
        <v>120</v>
      </c>
      <c r="C5" s="1" t="s">
        <v>121</v>
      </c>
      <c r="D5" s="1" t="s">
        <v>122</v>
      </c>
      <c r="F5" s="1" t="s">
        <v>123</v>
      </c>
      <c r="G5" s="1" t="n">
        <v>1</v>
      </c>
      <c r="H5" s="1" t="n">
        <v>15</v>
      </c>
      <c r="I5" s="1" t="n">
        <v>0</v>
      </c>
      <c r="J5" s="1" t="n">
        <v>1.08</v>
      </c>
      <c r="K5" s="1" t="n">
        <v>0.055</v>
      </c>
      <c r="L5" s="1" t="n">
        <v>0.25</v>
      </c>
      <c r="M5" s="1" t="n">
        <v>7.5</v>
      </c>
      <c r="N5" s="1" t="n">
        <v>0.47</v>
      </c>
      <c r="O5" s="1" t="n">
        <v>0.2974</v>
      </c>
      <c r="P5" s="2" t="n">
        <f aca="false">R5/M5</f>
        <v>9.32533333333333</v>
      </c>
      <c r="Q5" s="2" t="n">
        <f aca="false">P5/9.81</f>
        <v>0.950594631328576</v>
      </c>
      <c r="R5" s="1" t="n">
        <v>69.94</v>
      </c>
      <c r="S5" s="1" t="n">
        <f aca="false">R5*J5</f>
        <v>75.5352</v>
      </c>
      <c r="T5" s="1" t="n">
        <v>1.35</v>
      </c>
      <c r="V5" s="1" t="n">
        <f aca="false">O5*J5/0.000001</f>
        <v>321192</v>
      </c>
      <c r="AC5" s="1" t="n">
        <v>48</v>
      </c>
      <c r="AF5" s="1" t="s">
        <v>124</v>
      </c>
    </row>
    <row r="6" customFormat="false" ht="12.8" hidden="false" customHeight="false" outlineLevel="0" collapsed="false">
      <c r="A6" s="1" t="s">
        <v>125</v>
      </c>
      <c r="B6" s="1" t="s">
        <v>126</v>
      </c>
      <c r="C6" s="1" t="s">
        <v>127</v>
      </c>
      <c r="D6" s="1" t="s">
        <v>128</v>
      </c>
      <c r="E6" s="1" t="s">
        <v>110</v>
      </c>
      <c r="F6" s="1" t="s">
        <v>123</v>
      </c>
      <c r="G6" s="1" t="n">
        <v>1</v>
      </c>
      <c r="H6" s="1" t="n">
        <v>1</v>
      </c>
      <c r="I6" s="1" t="n">
        <v>1</v>
      </c>
      <c r="J6" s="1" t="n">
        <v>0.255</v>
      </c>
      <c r="K6" s="1" t="n">
        <v>0.0492</v>
      </c>
      <c r="L6" s="1" t="n">
        <v>0.0678</v>
      </c>
      <c r="M6" s="1" t="n">
        <v>0.306</v>
      </c>
      <c r="N6" s="1" t="n">
        <v>1.02</v>
      </c>
      <c r="O6" s="1" t="n">
        <v>0.408</v>
      </c>
      <c r="P6" s="2" t="n">
        <f aca="false">R6/M6</f>
        <v>12.7441176470588</v>
      </c>
      <c r="Q6" s="2" t="n">
        <f aca="false">P6/9.81</f>
        <v>1.29909456137195</v>
      </c>
      <c r="R6" s="1" t="n">
        <v>3.8997</v>
      </c>
      <c r="S6" s="1" t="n">
        <f aca="false">R6*J6</f>
        <v>0.9944235</v>
      </c>
      <c r="T6" s="1" t="n">
        <v>5.8</v>
      </c>
      <c r="U6" s="1" t="n">
        <v>0.17</v>
      </c>
      <c r="V6" s="1" t="n">
        <f aca="false">O6*J6/0.000001</f>
        <v>104040</v>
      </c>
      <c r="W6" s="1" t="n">
        <f aca="false">(4*PI()*T6*U6*J6^2)/0.000001</f>
        <v>805688.453709923</v>
      </c>
      <c r="AA6" s="1" t="n">
        <v>1.16</v>
      </c>
      <c r="AF6" s="1" t="s">
        <v>129</v>
      </c>
    </row>
    <row r="7" customFormat="false" ht="12.8" hidden="false" customHeight="false" outlineLevel="0" collapsed="false">
      <c r="A7" s="1" t="s">
        <v>130</v>
      </c>
      <c r="B7" s="1" t="s">
        <v>131</v>
      </c>
      <c r="C7" s="1" t="s">
        <v>132</v>
      </c>
      <c r="D7" s="1" t="s">
        <v>109</v>
      </c>
      <c r="F7" s="1" t="s">
        <v>111</v>
      </c>
      <c r="G7" s="1" t="n">
        <v>3</v>
      </c>
      <c r="H7" s="1" t="n">
        <v>1</v>
      </c>
      <c r="I7" s="1" t="n">
        <v>0</v>
      </c>
      <c r="J7" s="1" t="n">
        <v>0.7</v>
      </c>
      <c r="K7" s="1" t="n">
        <v>0.28</v>
      </c>
      <c r="L7" s="1" t="n">
        <v>0.23</v>
      </c>
      <c r="M7" s="1" t="n">
        <v>5.9</v>
      </c>
      <c r="N7" s="1" t="n">
        <v>0.42</v>
      </c>
      <c r="O7" s="1" t="n">
        <v>0.42</v>
      </c>
      <c r="P7" s="2" t="n">
        <f aca="false">R7/M7</f>
        <v>22.1953188135593</v>
      </c>
      <c r="Q7" s="2" t="n">
        <f aca="false">P7/9.81</f>
        <v>2.26251975673388</v>
      </c>
      <c r="R7" s="1" t="n">
        <v>130.952381</v>
      </c>
      <c r="S7" s="1" t="n">
        <f aca="false">R7*J7</f>
        <v>91.6666667</v>
      </c>
      <c r="T7" s="1" t="n">
        <v>8</v>
      </c>
      <c r="V7" s="1" t="n">
        <f aca="false">O7*J7/0.000001</f>
        <v>294000</v>
      </c>
      <c r="Y7" s="1" t="n">
        <v>0.45</v>
      </c>
      <c r="AC7" s="1" t="n">
        <v>3.5</v>
      </c>
      <c r="AF7" s="1" t="s">
        <v>133</v>
      </c>
    </row>
    <row r="8" customFormat="false" ht="12.8" hidden="false" customHeight="false" outlineLevel="0" collapsed="false">
      <c r="A8" s="1" t="s">
        <v>134</v>
      </c>
      <c r="B8" s="1" t="s">
        <v>135</v>
      </c>
      <c r="C8" s="1" t="s">
        <v>136</v>
      </c>
      <c r="D8" s="1" t="s">
        <v>122</v>
      </c>
      <c r="F8" s="1" t="s">
        <v>111</v>
      </c>
      <c r="G8" s="1" t="n">
        <v>10</v>
      </c>
      <c r="H8" s="1" t="n">
        <v>10</v>
      </c>
      <c r="I8" s="1" t="n">
        <v>0</v>
      </c>
      <c r="J8" s="1" t="n">
        <v>0.99</v>
      </c>
      <c r="K8" s="1" t="n">
        <v>0.054</v>
      </c>
      <c r="L8" s="1" t="n">
        <v>0.054</v>
      </c>
      <c r="M8" s="1" t="n">
        <v>1.64</v>
      </c>
      <c r="N8" s="1" t="n">
        <v>0.2475</v>
      </c>
      <c r="O8" s="1" t="n">
        <v>0.2475</v>
      </c>
      <c r="P8" s="2" t="n">
        <f aca="false">R8/M8</f>
        <v>24.6864634146341</v>
      </c>
      <c r="Q8" s="2" t="n">
        <f aca="false">P8/9.81</f>
        <v>2.51645906367321</v>
      </c>
      <c r="R8" s="1" t="n">
        <v>40.4858</v>
      </c>
      <c r="S8" s="1" t="n">
        <f aca="false">R8*J8</f>
        <v>40.080942</v>
      </c>
      <c r="T8" s="1" t="n">
        <v>0.6</v>
      </c>
      <c r="V8" s="1" t="n">
        <f aca="false">O8*J8/0.000001</f>
        <v>245025</v>
      </c>
      <c r="Y8" s="1" t="n">
        <v>1</v>
      </c>
      <c r="AA8" s="1" t="n">
        <v>5</v>
      </c>
      <c r="AB8" s="1" t="n">
        <v>5</v>
      </c>
      <c r="AC8" s="1" t="n">
        <v>10.5</v>
      </c>
      <c r="AD8" s="1" t="n">
        <v>8</v>
      </c>
      <c r="AE8" s="1" t="n">
        <v>4</v>
      </c>
      <c r="AF8" s="1" t="s">
        <v>137</v>
      </c>
    </row>
    <row r="9" customFormat="false" ht="12.8" hidden="false" customHeight="false" outlineLevel="0" collapsed="false">
      <c r="A9" s="1" t="s">
        <v>138</v>
      </c>
      <c r="B9" s="1" t="s">
        <v>139</v>
      </c>
      <c r="C9" s="1" t="s">
        <v>140</v>
      </c>
      <c r="D9" s="1" t="s">
        <v>128</v>
      </c>
      <c r="F9" s="1" t="s">
        <v>111</v>
      </c>
      <c r="G9" s="1" t="n">
        <v>1</v>
      </c>
      <c r="H9" s="1" t="n">
        <v>4</v>
      </c>
      <c r="I9" s="1" t="n">
        <v>0</v>
      </c>
      <c r="J9" s="1" t="n">
        <v>1.76</v>
      </c>
      <c r="K9" s="1" t="n">
        <v>0.22</v>
      </c>
      <c r="L9" s="1" t="n">
        <v>0.22</v>
      </c>
      <c r="M9" s="1" t="n">
        <v>3.3</v>
      </c>
      <c r="N9" s="1" t="n">
        <v>1.36</v>
      </c>
      <c r="O9" s="1" t="n">
        <v>1.1</v>
      </c>
      <c r="P9" s="2" t="n">
        <f aca="false">R9/M9</f>
        <v>24.7933</v>
      </c>
      <c r="Q9" s="2" t="n">
        <f aca="false">P9/9.81</f>
        <v>2.5273496432212</v>
      </c>
      <c r="R9" s="1" t="n">
        <v>81.81789</v>
      </c>
      <c r="S9" s="1" t="n">
        <f aca="false">R9*J9</f>
        <v>143.9994864</v>
      </c>
      <c r="T9" s="1" t="n">
        <v>2</v>
      </c>
      <c r="V9" s="1" t="n">
        <f aca="false">O9*J9/0.000001</f>
        <v>1936000</v>
      </c>
      <c r="Y9" s="1" t="n">
        <v>1.75</v>
      </c>
      <c r="AA9" s="1" t="n">
        <v>20</v>
      </c>
      <c r="AD9" s="1" t="n">
        <v>7</v>
      </c>
      <c r="AE9" s="1" t="n">
        <v>73</v>
      </c>
      <c r="AF9" s="1" t="s">
        <v>141</v>
      </c>
    </row>
    <row r="10" customFormat="false" ht="12.8" hidden="false" customHeight="false" outlineLevel="0" collapsed="false">
      <c r="A10" s="1" t="s">
        <v>142</v>
      </c>
      <c r="B10" s="1" t="s">
        <v>143</v>
      </c>
      <c r="C10" s="1" t="s">
        <v>144</v>
      </c>
      <c r="D10" s="1" t="s">
        <v>109</v>
      </c>
      <c r="F10" s="1" t="s">
        <v>111</v>
      </c>
      <c r="G10" s="1" t="n">
        <v>3</v>
      </c>
      <c r="H10" s="1" t="n">
        <v>6</v>
      </c>
      <c r="I10" s="1" t="n">
        <v>0</v>
      </c>
      <c r="J10" s="1" t="n">
        <v>0.82</v>
      </c>
      <c r="M10" s="1" t="n">
        <v>3.63</v>
      </c>
      <c r="N10" s="1" t="n">
        <v>0.09</v>
      </c>
      <c r="O10" s="1" t="n">
        <v>0.09</v>
      </c>
      <c r="P10" s="2" t="n">
        <f aca="false">R10/M10</f>
        <v>27.5482093663912</v>
      </c>
      <c r="Q10" s="2" t="n">
        <f aca="false">P10/9.81</f>
        <v>2.80817628607453</v>
      </c>
      <c r="R10" s="1" t="n">
        <v>100</v>
      </c>
      <c r="S10" s="1" t="n">
        <f aca="false">R10*J10</f>
        <v>82</v>
      </c>
      <c r="T10" s="1" t="n">
        <v>1</v>
      </c>
      <c r="U10" s="1" t="n">
        <v>0.3658</v>
      </c>
      <c r="V10" s="1" t="n">
        <f aca="false">O10*J10/0.000001</f>
        <v>73800</v>
      </c>
      <c r="W10" s="1" t="n">
        <f aca="false">(4*PI()*T10*U10*J10^2)/0.000001</f>
        <v>3090873.77648059</v>
      </c>
      <c r="X10" s="1" t="n">
        <v>15</v>
      </c>
      <c r="Y10" s="1" t="n">
        <f aca="false">ROUND(TAN(RADIANS(30)),2)</f>
        <v>0.58</v>
      </c>
      <c r="AD10" s="1" t="n">
        <v>8.5</v>
      </c>
      <c r="AE10" s="1" t="n">
        <v>5</v>
      </c>
      <c r="AF10" s="1" t="s">
        <v>145</v>
      </c>
    </row>
    <row r="11" customFormat="false" ht="12.8" hidden="false" customHeight="false" outlineLevel="0" collapsed="false">
      <c r="A11" s="1" t="s">
        <v>146</v>
      </c>
      <c r="B11" s="1" t="s">
        <v>147</v>
      </c>
      <c r="C11" s="1" t="s">
        <v>148</v>
      </c>
      <c r="D11" s="1" t="s">
        <v>149</v>
      </c>
      <c r="F11" s="1" t="s">
        <v>111</v>
      </c>
      <c r="G11" s="1" t="n">
        <v>8</v>
      </c>
      <c r="H11" s="1" t="n">
        <v>8</v>
      </c>
      <c r="I11" s="1" t="n">
        <v>0</v>
      </c>
      <c r="J11" s="1" t="n">
        <v>0.9</v>
      </c>
      <c r="K11" s="1" t="n">
        <v>0.25</v>
      </c>
      <c r="L11" s="1" t="n">
        <v>0.16</v>
      </c>
      <c r="M11" s="1" t="n">
        <v>4.3</v>
      </c>
      <c r="N11" s="1" t="n">
        <v>0.146</v>
      </c>
      <c r="O11" s="1" t="n">
        <v>0.024</v>
      </c>
      <c r="P11" s="2" t="n">
        <f aca="false">R11/M11</f>
        <v>37.88</v>
      </c>
      <c r="Q11" s="2" t="n">
        <f aca="false">P11/9.81</f>
        <v>3.86136595310907</v>
      </c>
      <c r="R11" s="1" t="n">
        <v>162.884</v>
      </c>
      <c r="S11" s="1" t="n">
        <f aca="false">R11*J11</f>
        <v>146.5956</v>
      </c>
      <c r="T11" s="1" t="n">
        <v>1</v>
      </c>
      <c r="U11" s="1" t="n">
        <v>0.15</v>
      </c>
      <c r="V11" s="1" t="n">
        <f aca="false">O11*J11/0.000001</f>
        <v>21600</v>
      </c>
      <c r="W11" s="1" t="n">
        <f aca="false">(4*PI()*T11*U11*J11^2)/0.000001</f>
        <v>1526814.02964464</v>
      </c>
      <c r="Y11" s="1" t="n">
        <v>0.6</v>
      </c>
      <c r="AB11" s="1" t="n">
        <v>12</v>
      </c>
      <c r="AC11" s="1" t="n">
        <v>2.6</v>
      </c>
      <c r="AD11" s="1" t="n">
        <v>3.9</v>
      </c>
      <c r="AE11" s="1" t="n">
        <v>0.01</v>
      </c>
      <c r="AF11" s="1" t="s">
        <v>150</v>
      </c>
    </row>
    <row r="12" customFormat="false" ht="12.8" hidden="false" customHeight="false" outlineLevel="0" collapsed="false">
      <c r="A12" s="1" t="s">
        <v>151</v>
      </c>
      <c r="B12" s="1" t="s">
        <v>152</v>
      </c>
      <c r="C12" s="1" t="s">
        <v>153</v>
      </c>
      <c r="D12" s="1" t="s">
        <v>109</v>
      </c>
      <c r="F12" s="1" t="s">
        <v>123</v>
      </c>
      <c r="G12" s="1" t="n">
        <v>1</v>
      </c>
      <c r="H12" s="1" t="n">
        <v>1</v>
      </c>
      <c r="I12" s="1" t="n">
        <v>1</v>
      </c>
      <c r="J12" s="1" t="n">
        <v>0.47</v>
      </c>
      <c r="K12" s="1" t="n">
        <v>0.18</v>
      </c>
      <c r="L12" s="1" t="n">
        <v>0.23</v>
      </c>
      <c r="M12" s="1" t="n">
        <v>1.65</v>
      </c>
      <c r="N12" s="1" t="n">
        <v>0.235</v>
      </c>
      <c r="O12" s="1" t="n">
        <f aca="false">N12</f>
        <v>0.235</v>
      </c>
      <c r="P12" s="2" t="n">
        <f aca="false">R12/M12</f>
        <v>42.0363636363636</v>
      </c>
      <c r="Q12" s="2" t="n">
        <f aca="false">P12/9.81</f>
        <v>4.28505235844685</v>
      </c>
      <c r="R12" s="1" t="n">
        <v>69.36</v>
      </c>
      <c r="S12" s="1" t="n">
        <f aca="false">R12*J12</f>
        <v>32.5992</v>
      </c>
      <c r="T12" s="1" t="n">
        <v>1.4</v>
      </c>
      <c r="V12" s="1" t="n">
        <f aca="false">O12*J12/0.000001</f>
        <v>110450</v>
      </c>
      <c r="AA12" s="1" t="n">
        <f aca="false">ROUND(40/60,2)</f>
        <v>0.67</v>
      </c>
      <c r="AB12" s="1" t="n">
        <v>8.4</v>
      </c>
      <c r="AC12" s="1" t="n">
        <v>1.3</v>
      </c>
      <c r="AF12" s="1" t="s">
        <v>154</v>
      </c>
    </row>
    <row r="13" customFormat="false" ht="12.8" hidden="false" customHeight="false" outlineLevel="0" collapsed="false">
      <c r="A13" s="1" t="s">
        <v>155</v>
      </c>
      <c r="B13" s="1" t="s">
        <v>156</v>
      </c>
      <c r="C13" s="1" t="s">
        <v>157</v>
      </c>
      <c r="D13" s="1" t="s">
        <v>109</v>
      </c>
      <c r="F13" s="1" t="s">
        <v>123</v>
      </c>
      <c r="G13" s="1" t="n">
        <v>2</v>
      </c>
      <c r="H13" s="1" t="n">
        <v>4</v>
      </c>
      <c r="I13" s="1" t="n">
        <v>0</v>
      </c>
      <c r="J13" s="1" t="n">
        <v>0.5</v>
      </c>
      <c r="K13" s="1" t="n">
        <v>0.065</v>
      </c>
      <c r="L13" s="1" t="n">
        <v>0.15</v>
      </c>
      <c r="M13" s="1" t="n">
        <v>2.5</v>
      </c>
      <c r="N13" s="1" t="n">
        <v>0.05</v>
      </c>
      <c r="O13" s="1" t="n">
        <v>0.05</v>
      </c>
      <c r="P13" s="2" t="n">
        <f aca="false">R13/M13</f>
        <v>48.6</v>
      </c>
      <c r="Q13" s="2" t="n">
        <f aca="false">P13/9.81</f>
        <v>4.95412844036697</v>
      </c>
      <c r="R13" s="1" t="n">
        <v>121.5</v>
      </c>
      <c r="S13" s="1" t="n">
        <f aca="false">R13*J13</f>
        <v>60.75</v>
      </c>
      <c r="T13" s="1" t="n">
        <v>2.6</v>
      </c>
      <c r="U13" s="1" t="n">
        <f aca="false">ROUND(TAN(RADIANS(30))*(J13/3),2)</f>
        <v>0.1</v>
      </c>
      <c r="V13" s="1" t="n">
        <f aca="false">O13*J13/0.000001</f>
        <v>25000</v>
      </c>
      <c r="W13" s="1" t="n">
        <f aca="false">(4*PI()*T13*U13*J13^2)/0.000001</f>
        <v>816814.089933346</v>
      </c>
      <c r="AA13" s="1" t="n">
        <v>8</v>
      </c>
      <c r="AB13" s="1" t="n">
        <v>18</v>
      </c>
      <c r="AC13" s="1" t="n">
        <v>2.7</v>
      </c>
      <c r="AF13" s="1" t="s">
        <v>158</v>
      </c>
    </row>
    <row r="14" customFormat="false" ht="12.8" hidden="false" customHeight="false" outlineLevel="0" collapsed="false">
      <c r="A14" s="1" t="s">
        <v>159</v>
      </c>
      <c r="B14" s="1" t="s">
        <v>160</v>
      </c>
      <c r="C14" s="1" t="s">
        <v>161</v>
      </c>
      <c r="D14" s="1" t="s">
        <v>109</v>
      </c>
      <c r="F14" s="1" t="s">
        <v>111</v>
      </c>
      <c r="G14" s="1" t="n">
        <v>3</v>
      </c>
      <c r="H14" s="1" t="n">
        <v>2</v>
      </c>
      <c r="I14" s="1" t="n">
        <v>0</v>
      </c>
      <c r="J14" s="1" t="n">
        <v>0.35</v>
      </c>
      <c r="K14" s="1" t="n">
        <v>0.61</v>
      </c>
      <c r="L14" s="1" t="n">
        <v>0.83</v>
      </c>
      <c r="M14" s="1" t="n">
        <v>0.97</v>
      </c>
      <c r="N14" s="1" t="n">
        <v>0.5</v>
      </c>
      <c r="O14" s="1" t="n">
        <f aca="false">N14</f>
        <v>0.5</v>
      </c>
      <c r="P14" s="2" t="n">
        <f aca="false">R14/M14</f>
        <v>51.8762886597938</v>
      </c>
      <c r="Q14" s="2" t="n">
        <f aca="false">P14/9.81</f>
        <v>5.28810281955085</v>
      </c>
      <c r="R14" s="1" t="n">
        <v>50.32</v>
      </c>
      <c r="S14" s="1" t="n">
        <f aca="false">R14*J14</f>
        <v>17.612</v>
      </c>
      <c r="V14" s="1" t="n">
        <f aca="false">O14*J14/0.000001</f>
        <v>175000</v>
      </c>
      <c r="AA14" s="1" t="n">
        <v>1</v>
      </c>
      <c r="AB14" s="1" t="n">
        <v>7.4</v>
      </c>
      <c r="AC14" s="1" t="n">
        <v>3.4</v>
      </c>
      <c r="AF14" s="1" t="s">
        <v>162</v>
      </c>
    </row>
    <row r="15" customFormat="false" ht="12.8" hidden="false" customHeight="false" outlineLevel="0" collapsed="false">
      <c r="A15" s="1" t="s">
        <v>163</v>
      </c>
      <c r="B15" s="1" t="s">
        <v>164</v>
      </c>
      <c r="C15" s="1" t="s">
        <v>165</v>
      </c>
      <c r="D15" s="1" t="s">
        <v>122</v>
      </c>
      <c r="F15" s="1" t="s">
        <v>111</v>
      </c>
      <c r="G15" s="1" t="n">
        <v>9</v>
      </c>
      <c r="H15" s="1" t="n">
        <v>9</v>
      </c>
      <c r="I15" s="1" t="n">
        <v>0</v>
      </c>
      <c r="J15" s="1" t="n">
        <v>1.6</v>
      </c>
      <c r="M15" s="1" t="n">
        <v>14.4</v>
      </c>
      <c r="N15" s="1" t="n">
        <v>0.1</v>
      </c>
      <c r="O15" s="1" t="n">
        <v>0.075</v>
      </c>
      <c r="P15" s="2" t="n">
        <f aca="false">R15/M15</f>
        <v>64.8145833333333</v>
      </c>
      <c r="Q15" s="2" t="n">
        <f aca="false">P15/9.81</f>
        <v>6.6069911654774</v>
      </c>
      <c r="R15" s="1" t="n">
        <v>933.33</v>
      </c>
      <c r="S15" s="1" t="n">
        <f aca="false">R15*J15</f>
        <v>1493.328</v>
      </c>
      <c r="T15" s="1" t="n">
        <v>2.093</v>
      </c>
      <c r="U15" s="1" t="n">
        <v>0.125</v>
      </c>
      <c r="V15" s="1" t="n">
        <f aca="false">O15*J15/0.000001</f>
        <v>120000</v>
      </c>
      <c r="W15" s="1" t="n">
        <f aca="false">(4*PI()*T15*U15*J15^2)/0.000001</f>
        <v>8416452.3826732</v>
      </c>
      <c r="AF15" s="1" t="s">
        <v>166</v>
      </c>
    </row>
    <row r="16" customFormat="false" ht="12.8" hidden="false" customHeight="false" outlineLevel="0" collapsed="false">
      <c r="A16" s="1" t="s">
        <v>167</v>
      </c>
      <c r="B16" s="1" t="s">
        <v>168</v>
      </c>
      <c r="C16" s="1" t="s">
        <v>169</v>
      </c>
      <c r="D16" s="1" t="s">
        <v>170</v>
      </c>
      <c r="F16" s="1" t="s">
        <v>171</v>
      </c>
      <c r="G16" s="1" t="n">
        <v>1</v>
      </c>
      <c r="H16" s="1" t="n">
        <v>1</v>
      </c>
      <c r="I16" s="1" t="n">
        <v>0</v>
      </c>
      <c r="J16" s="1" t="n">
        <v>0.12</v>
      </c>
      <c r="M16" s="1" t="n">
        <v>0.138</v>
      </c>
      <c r="N16" s="1" t="n">
        <v>0.122</v>
      </c>
      <c r="O16" s="1" t="n">
        <v>0.69</v>
      </c>
      <c r="P16" s="2" t="n">
        <f aca="false">R16/M16</f>
        <v>80.4</v>
      </c>
      <c r="Q16" s="2" t="n">
        <f aca="false">P16/9.81</f>
        <v>8.19571865443425</v>
      </c>
      <c r="R16" s="1" t="n">
        <v>11.0952</v>
      </c>
      <c r="S16" s="1" t="n">
        <f aca="false">R16*J16</f>
        <v>1.331424</v>
      </c>
      <c r="T16" s="1" t="n">
        <v>1.75</v>
      </c>
      <c r="U16" s="1" t="n">
        <v>0.1</v>
      </c>
      <c r="V16" s="1" t="n">
        <f aca="false">O16*J16/0.000001</f>
        <v>82800</v>
      </c>
      <c r="W16" s="1" t="n">
        <f aca="false">(4*PI()*T16*U16*J16^2)/0.000001</f>
        <v>31667.2539481851</v>
      </c>
      <c r="AF16" s="1" t="s">
        <v>172</v>
      </c>
    </row>
    <row r="17" customFormat="false" ht="12.8" hidden="false" customHeight="false" outlineLevel="0" collapsed="false">
      <c r="A17" s="1" t="s">
        <v>173</v>
      </c>
      <c r="B17" s="1" t="s">
        <v>174</v>
      </c>
      <c r="C17" s="1" t="s">
        <v>175</v>
      </c>
      <c r="D17" s="1" t="s">
        <v>109</v>
      </c>
      <c r="F17" s="1" t="s">
        <v>123</v>
      </c>
      <c r="G17" s="1" t="n">
        <v>1</v>
      </c>
      <c r="H17" s="1" t="n">
        <v>1</v>
      </c>
      <c r="I17" s="1" t="n">
        <v>1</v>
      </c>
      <c r="J17" s="1" t="n">
        <v>0.427</v>
      </c>
      <c r="M17" s="1" t="n">
        <v>0.826</v>
      </c>
      <c r="N17" s="1" t="n">
        <v>0.717</v>
      </c>
      <c r="O17" s="1" t="n">
        <v>0.5</v>
      </c>
      <c r="P17" s="2" t="n">
        <f aca="false">R17/M17</f>
        <v>121.06416464891</v>
      </c>
      <c r="Q17" s="2" t="n">
        <f aca="false">P17/9.81</f>
        <v>12.3408934402559</v>
      </c>
      <c r="R17" s="1" t="n">
        <v>99.999</v>
      </c>
      <c r="S17" s="1" t="n">
        <f aca="false">R17*J17</f>
        <v>42.699573</v>
      </c>
      <c r="T17" s="1" t="n">
        <v>7</v>
      </c>
      <c r="U17" s="1" t="n">
        <v>0.0187</v>
      </c>
      <c r="V17" s="1" t="n">
        <f aca="false">O17*J17/0.000001</f>
        <v>213500</v>
      </c>
      <c r="W17" s="1" t="n">
        <f aca="false">(4*PI()*T17*U17*J17^2)/0.000001</f>
        <v>299919.884815885</v>
      </c>
      <c r="AF17" s="1" t="s">
        <v>176</v>
      </c>
    </row>
    <row r="18" customFormat="false" ht="12.8" hidden="false" customHeight="false" outlineLevel="0" collapsed="false">
      <c r="A18" s="1" t="s">
        <v>177</v>
      </c>
      <c r="B18" s="1" t="s">
        <v>178</v>
      </c>
      <c r="C18" s="1" t="s">
        <v>153</v>
      </c>
      <c r="D18" s="1" t="s">
        <v>109</v>
      </c>
      <c r="F18" s="1" t="s">
        <v>179</v>
      </c>
      <c r="G18" s="1" t="n">
        <v>2</v>
      </c>
      <c r="H18" s="1" t="n">
        <v>1</v>
      </c>
      <c r="I18" s="1" t="n">
        <v>0</v>
      </c>
      <c r="J18" s="1" t="n">
        <v>0.12</v>
      </c>
      <c r="K18" s="1" t="n">
        <v>0.07</v>
      </c>
      <c r="L18" s="1" t="n">
        <v>0.05</v>
      </c>
      <c r="M18" s="1" t="n">
        <v>0.01215</v>
      </c>
      <c r="N18" s="1" t="n">
        <v>0.045</v>
      </c>
      <c r="O18" s="1" t="n">
        <f aca="false">N18</f>
        <v>0.045</v>
      </c>
      <c r="P18" s="2" t="n">
        <f aca="false">R18/M18</f>
        <v>123.456790123457</v>
      </c>
      <c r="Q18" s="2" t="n">
        <f aca="false">P18/9.81</f>
        <v>12.5847900227785</v>
      </c>
      <c r="R18" s="1" t="n">
        <v>1.5</v>
      </c>
      <c r="S18" s="1" t="n">
        <f aca="false">R18*J18</f>
        <v>0.18</v>
      </c>
      <c r="T18" s="1" t="n">
        <v>3.1</v>
      </c>
      <c r="V18" s="1" t="n">
        <f aca="false">O18*J18/0.000001</f>
        <v>5400</v>
      </c>
      <c r="Y18" s="1" t="n">
        <v>0.4</v>
      </c>
      <c r="AA18" s="1" t="n">
        <v>4</v>
      </c>
      <c r="AB18" s="1" t="n">
        <v>2.8</v>
      </c>
      <c r="AC18" s="1" t="n">
        <v>0.096</v>
      </c>
      <c r="AF18" s="1" t="s">
        <v>180</v>
      </c>
    </row>
    <row r="19" customFormat="false" ht="12.8" hidden="false" customHeight="false" outlineLevel="0" collapsed="false">
      <c r="A19" s="1" t="s">
        <v>181</v>
      </c>
      <c r="B19" s="1" t="s">
        <v>182</v>
      </c>
      <c r="C19" s="1" t="s">
        <v>153</v>
      </c>
      <c r="D19" s="1" t="s">
        <v>109</v>
      </c>
      <c r="F19" s="1" t="s">
        <v>111</v>
      </c>
      <c r="G19" s="1" t="n">
        <v>1</v>
      </c>
      <c r="H19" s="1" t="n">
        <v>1</v>
      </c>
      <c r="I19" s="1" t="n">
        <v>1</v>
      </c>
      <c r="J19" s="1" t="n">
        <v>0.148</v>
      </c>
      <c r="K19" s="1" t="n">
        <v>0.0254</v>
      </c>
      <c r="L19" s="1" t="n">
        <v>0.0432</v>
      </c>
      <c r="M19" s="1" t="n">
        <v>0.068</v>
      </c>
      <c r="N19" s="1" t="n">
        <v>0.125</v>
      </c>
      <c r="O19" s="1" t="n">
        <v>0.1</v>
      </c>
      <c r="P19" s="2" t="n">
        <f aca="false">R19/M19</f>
        <v>481.027941176471</v>
      </c>
      <c r="Q19" s="2" t="n">
        <f aca="false">P19/9.81</f>
        <v>49.034448641842</v>
      </c>
      <c r="R19" s="1" t="n">
        <v>32.7099</v>
      </c>
      <c r="S19" s="1" t="n">
        <f aca="false">R19*J19</f>
        <v>4.8410652</v>
      </c>
      <c r="T19" s="1" t="n">
        <v>3.5</v>
      </c>
      <c r="V19" s="1" t="n">
        <f aca="false">O19*J19/0.000001</f>
        <v>14800</v>
      </c>
      <c r="AF19" s="1" t="s">
        <v>183</v>
      </c>
    </row>
    <row r="20" customFormat="false" ht="12.8" hidden="false" customHeight="false" outlineLevel="0" collapsed="false">
      <c r="A20" s="1" t="s">
        <v>184</v>
      </c>
      <c r="B20" s="1" t="s">
        <v>156</v>
      </c>
      <c r="C20" s="1" t="s">
        <v>157</v>
      </c>
      <c r="D20" s="1" t="s">
        <v>109</v>
      </c>
      <c r="F20" s="1" t="s">
        <v>123</v>
      </c>
      <c r="G20" s="1" t="n">
        <v>2</v>
      </c>
      <c r="H20" s="1" t="n">
        <v>3</v>
      </c>
      <c r="I20" s="1" t="n">
        <v>0</v>
      </c>
      <c r="J20" s="1" t="n">
        <v>0.661</v>
      </c>
      <c r="K20" s="1" t="n">
        <v>0.1</v>
      </c>
      <c r="L20" s="1" t="n">
        <v>0.26</v>
      </c>
      <c r="M20" s="1" t="n">
        <v>0.0068</v>
      </c>
      <c r="N20" s="1" t="n">
        <v>0.33</v>
      </c>
      <c r="O20" s="1" t="n">
        <f aca="false">N20</f>
        <v>0.33</v>
      </c>
      <c r="P20" s="2" t="n">
        <f aca="false">R20/M20</f>
        <v>2451.47058823529</v>
      </c>
      <c r="Q20" s="2" t="n">
        <f aca="false">P20/9.81</f>
        <v>249.895065059663</v>
      </c>
      <c r="R20" s="1" t="n">
        <v>16.67</v>
      </c>
      <c r="S20" s="1" t="n">
        <f aca="false">R20*J20</f>
        <v>11.01887</v>
      </c>
      <c r="T20" s="1" t="n">
        <v>2</v>
      </c>
      <c r="V20" s="1" t="n">
        <f aca="false">O20*J20/0.000001</f>
        <v>218130</v>
      </c>
      <c r="Y20" s="1" t="n">
        <v>0.1</v>
      </c>
      <c r="AA20" s="1" t="n">
        <v>4</v>
      </c>
      <c r="AB20" s="1" t="n">
        <v>15</v>
      </c>
      <c r="AC20" s="1" t="n">
        <v>4</v>
      </c>
      <c r="AF20" s="1" t="s">
        <v>185</v>
      </c>
    </row>
    <row r="21" customFormat="false" ht="12.8" hidden="false" customHeight="false" outlineLevel="0" collapsed="false">
      <c r="A21" s="1" t="s">
        <v>186</v>
      </c>
      <c r="B21" s="1" t="s">
        <v>187</v>
      </c>
      <c r="C21" s="1" t="s">
        <v>188</v>
      </c>
      <c r="D21" s="1" t="s">
        <v>170</v>
      </c>
      <c r="F21" s="1" t="s">
        <v>189</v>
      </c>
      <c r="G21" s="1" t="n">
        <v>3</v>
      </c>
      <c r="H21" s="1" t="n">
        <v>3</v>
      </c>
      <c r="I21" s="1" t="n">
        <v>1</v>
      </c>
      <c r="J21" s="1" t="n">
        <v>0.018</v>
      </c>
      <c r="K21" s="1" t="n">
        <v>0.008</v>
      </c>
      <c r="L21" s="1" t="n">
        <v>0.008</v>
      </c>
      <c r="M21" s="1" t="n">
        <v>0.15</v>
      </c>
      <c r="N21" s="1" t="n">
        <v>0.00935</v>
      </c>
      <c r="O21" s="1" t="n">
        <v>0.007</v>
      </c>
      <c r="P21" s="2" t="n">
        <f aca="false">R21/M21</f>
        <v>3565.06</v>
      </c>
      <c r="Q21" s="2" t="n">
        <f aca="false">P21/9.81</f>
        <v>363.410805300714</v>
      </c>
      <c r="R21" s="1" t="n">
        <v>534.759</v>
      </c>
      <c r="S21" s="1" t="n">
        <f aca="false">R21*J21</f>
        <v>9.625662</v>
      </c>
      <c r="T21" s="1" t="n">
        <v>0.4</v>
      </c>
      <c r="V21" s="1" t="n">
        <f aca="false">O21*J21/0.000001</f>
        <v>126</v>
      </c>
      <c r="X21" s="1" t="n">
        <v>2</v>
      </c>
      <c r="AF21" s="1" t="s">
        <v>190</v>
      </c>
    </row>
    <row r="45" customFormat="false" ht="14.9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1" activeCellId="0" sqref="B41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21.15"/>
    <col collapsed="false" customWidth="true" hidden="false" outlineLevel="0" max="24" min="24" style="9" width="17.85"/>
    <col collapsed="false" customWidth="true" hidden="false" outlineLevel="0" max="25" min="25" style="10" width="13.25"/>
    <col collapsed="false" customWidth="true" hidden="false" outlineLevel="0" max="26" min="26" style="9" width="22.67"/>
    <col collapsed="false" customWidth="true" hidden="false" outlineLevel="0" max="69" min="27" style="9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1" customFormat="true" ht="13.8" hidden="false" customHeight="false" outlineLevel="0" collapsed="false">
      <c r="A1" s="11" t="s">
        <v>1</v>
      </c>
      <c r="B1" s="11" t="s">
        <v>91</v>
      </c>
      <c r="C1" s="11" t="s">
        <v>92</v>
      </c>
      <c r="D1" s="11" t="s">
        <v>2</v>
      </c>
      <c r="E1" s="11" t="s">
        <v>94</v>
      </c>
      <c r="F1" s="11" t="s">
        <v>95</v>
      </c>
      <c r="G1" s="11" t="s">
        <v>96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98</v>
      </c>
      <c r="S1" s="11" t="s">
        <v>99</v>
      </c>
      <c r="T1" s="11" t="s">
        <v>14</v>
      </c>
      <c r="U1" s="11" t="s">
        <v>100</v>
      </c>
      <c r="V1" s="11" t="s">
        <v>101</v>
      </c>
      <c r="W1" s="11" t="s">
        <v>102</v>
      </c>
      <c r="X1" s="11" t="s">
        <v>15</v>
      </c>
      <c r="Y1" s="11" t="s">
        <v>16</v>
      </c>
      <c r="Z1" s="11" t="s">
        <v>103</v>
      </c>
      <c r="AA1" s="11" t="s">
        <v>104</v>
      </c>
      <c r="AB1" s="11" t="s">
        <v>19</v>
      </c>
      <c r="AC1" s="11" t="s">
        <v>105</v>
      </c>
      <c r="AD1" s="11" t="s">
        <v>21</v>
      </c>
    </row>
    <row r="2" customFormat="false" ht="13.8" hidden="false" customHeight="false" outlineLevel="0" collapsed="false">
      <c r="A2" s="9" t="s">
        <v>191</v>
      </c>
      <c r="B2" s="9" t="s">
        <v>192</v>
      </c>
      <c r="C2" s="9" t="s">
        <v>193</v>
      </c>
      <c r="D2" s="9" t="s">
        <v>194</v>
      </c>
      <c r="E2" s="9" t="s">
        <v>123</v>
      </c>
      <c r="F2" s="9" t="n">
        <v>2</v>
      </c>
      <c r="G2" s="9" t="n">
        <v>3</v>
      </c>
      <c r="H2" s="9" t="n">
        <v>0.4</v>
      </c>
      <c r="K2" s="9" t="n">
        <v>1.059</v>
      </c>
      <c r="L2" s="9" t="n">
        <v>0.231</v>
      </c>
      <c r="M2" s="9" t="n">
        <v>0.15</v>
      </c>
      <c r="N2" s="9" t="n">
        <f aca="false">P2/K2</f>
        <v>0.58</v>
      </c>
      <c r="O2" s="9" t="n">
        <f aca="false">N2/9.81</f>
        <v>0.0591233435270133</v>
      </c>
      <c r="P2" s="9" t="n">
        <v>0.61422</v>
      </c>
      <c r="Q2" s="9" t="n">
        <f aca="false">P2*H2</f>
        <v>0.245688</v>
      </c>
      <c r="R2" s="9" t="n">
        <v>2</v>
      </c>
      <c r="T2" s="9" t="n">
        <f aca="false">(H2*M2)/0.000001</f>
        <v>60000</v>
      </c>
      <c r="V2" s="9" t="n">
        <v>0.15</v>
      </c>
      <c r="W2" s="10" t="n">
        <v>0.25</v>
      </c>
      <c r="Z2" s="11"/>
      <c r="AC2" s="9" t="n">
        <v>0.1</v>
      </c>
      <c r="AD2" s="1" t="s">
        <v>195</v>
      </c>
    </row>
    <row r="3" customFormat="false" ht="13.8" hidden="false" customHeight="false" outlineLevel="0" collapsed="false">
      <c r="A3" s="9" t="s">
        <v>196</v>
      </c>
      <c r="B3" s="9" t="s">
        <v>197</v>
      </c>
      <c r="C3" s="9" t="s">
        <v>198</v>
      </c>
      <c r="D3" s="9" t="s">
        <v>199</v>
      </c>
      <c r="E3" s="9" t="s">
        <v>200</v>
      </c>
      <c r="F3" s="9" t="n">
        <v>2</v>
      </c>
      <c r="G3" s="9" t="n">
        <f aca="false">F3</f>
        <v>2</v>
      </c>
      <c r="H3" s="9" t="n">
        <v>0.226</v>
      </c>
      <c r="I3" s="9" t="n">
        <v>0.226</v>
      </c>
      <c r="J3" s="9" t="n">
        <v>0.0003</v>
      </c>
      <c r="K3" s="9" t="n">
        <v>0.0135</v>
      </c>
      <c r="L3" s="9" t="n">
        <v>0.25</v>
      </c>
      <c r="M3" s="9" t="n">
        <v>0.24</v>
      </c>
      <c r="N3" s="9" t="n">
        <f aca="false">P3/K3</f>
        <v>229.42962962963</v>
      </c>
      <c r="O3" s="9" t="n">
        <f aca="false">N3/9.81</f>
        <v>23.3873220825311</v>
      </c>
      <c r="P3" s="9" t="n">
        <v>3.0973</v>
      </c>
      <c r="Q3" s="9" t="n">
        <f aca="false">P3*H3</f>
        <v>0.6999898</v>
      </c>
      <c r="R3" s="9" t="n">
        <v>15</v>
      </c>
      <c r="T3" s="9" t="n">
        <f aca="false">(H3*M3)/0.000001</f>
        <v>54240</v>
      </c>
      <c r="Z3" s="11"/>
      <c r="AD3" s="9" t="s">
        <v>201</v>
      </c>
    </row>
    <row r="4" customFormat="false" ht="13.8" hidden="false" customHeight="false" outlineLevel="0" collapsed="false">
      <c r="A4" s="9" t="s">
        <v>202</v>
      </c>
      <c r="B4" s="9" t="s">
        <v>203</v>
      </c>
      <c r="C4" s="9" t="s">
        <v>127</v>
      </c>
      <c r="D4" s="9" t="s">
        <v>199</v>
      </c>
      <c r="E4" s="9" t="s">
        <v>189</v>
      </c>
      <c r="F4" s="9" t="n">
        <v>2</v>
      </c>
      <c r="G4" s="9" t="n">
        <f aca="false">F4</f>
        <v>2</v>
      </c>
      <c r="H4" s="9" t="n">
        <v>0.11</v>
      </c>
      <c r="I4" s="9" t="n">
        <v>0.21</v>
      </c>
      <c r="J4" s="9" t="n">
        <v>0.025</v>
      </c>
      <c r="K4" s="9" t="n">
        <v>0.055</v>
      </c>
      <c r="L4" s="9" t="n">
        <v>0.0074</v>
      </c>
      <c r="M4" s="9" t="n">
        <v>0.00737</v>
      </c>
      <c r="N4" s="9" t="n">
        <f aca="false">P4/K4</f>
        <v>6167.45454545455</v>
      </c>
      <c r="O4" s="9" t="n">
        <f aca="false">N4/9.81</f>
        <v>628.690575479566</v>
      </c>
      <c r="P4" s="9" t="n">
        <v>339.21</v>
      </c>
      <c r="Q4" s="9" t="n">
        <f aca="false">P4*H4</f>
        <v>37.3131</v>
      </c>
      <c r="R4" s="9" t="n">
        <v>0.167</v>
      </c>
      <c r="S4" s="9" t="n">
        <v>0.20238</v>
      </c>
      <c r="T4" s="9" t="n">
        <f aca="false">(H4*M4)/0.000001</f>
        <v>810.7</v>
      </c>
      <c r="U4" s="9" t="n">
        <f aca="false">(4*PI()*R4*S4*H4^2)/0.000001</f>
        <v>5139.00803902615</v>
      </c>
      <c r="Z4" s="11"/>
      <c r="AD4" s="9" t="s">
        <v>204</v>
      </c>
    </row>
    <row r="5" customFormat="false" ht="13.8" hidden="false" customHeight="false" outlineLevel="0" collapsed="false">
      <c r="Z5" s="11"/>
    </row>
    <row r="6" customFormat="false" ht="13.8" hidden="false" customHeight="false" outlineLevel="0" collapsed="false">
      <c r="Z6" s="11"/>
    </row>
    <row r="7" customFormat="false" ht="13.8" hidden="false" customHeight="false" outlineLevel="0" collapsed="false">
      <c r="Z7" s="11"/>
    </row>
    <row r="8" customFormat="false" ht="13.8" hidden="false" customHeight="false" outlineLevel="0" collapsed="false">
      <c r="Z8" s="11"/>
    </row>
    <row r="9" customFormat="false" ht="13.8" hidden="false" customHeight="false" outlineLevel="0" collapsed="false">
      <c r="Z9" s="11"/>
    </row>
    <row r="10" customFormat="false" ht="13.8" hidden="false" customHeight="false" outlineLevel="0" collapsed="false">
      <c r="Z10" s="11"/>
    </row>
    <row r="11" customFormat="false" ht="13.8" hidden="false" customHeight="false" outlineLevel="0" collapsed="false">
      <c r="Z11" s="11"/>
    </row>
    <row r="12" customFormat="false" ht="13.8" hidden="false" customHeight="false" outlineLevel="0" collapsed="false">
      <c r="Y12" s="9"/>
      <c r="Z12" s="11"/>
    </row>
    <row r="13" customFormat="false" ht="13.8" hidden="false" customHeight="false" outlineLevel="0" collapsed="false">
      <c r="Z13" s="11"/>
    </row>
    <row r="14" customFormat="false" ht="13.8" hidden="false" customHeight="false" outlineLevel="0" collapsed="false">
      <c r="Z14" s="11"/>
    </row>
    <row r="15" customFormat="false" ht="13.8" hidden="false" customHeight="false" outlineLevel="0" collapsed="false">
      <c r="Z15" s="11"/>
      <c r="AD15" s="12"/>
    </row>
    <row r="16" customFormat="false" ht="13.8" hidden="false" customHeight="false" outlineLevel="0" collapsed="false">
      <c r="Z16" s="11"/>
      <c r="AD16" s="12"/>
    </row>
    <row r="17" customFormat="false" ht="13.8" hidden="false" customHeight="false" outlineLevel="0" collapsed="false">
      <c r="Z17" s="11"/>
      <c r="AD17" s="12"/>
    </row>
    <row r="18" customFormat="false" ht="13.8" hidden="false" customHeight="false" outlineLevel="0" collapsed="false">
      <c r="Z18" s="11"/>
      <c r="AD18" s="12"/>
    </row>
    <row r="20" customFormat="false" ht="13.8" hidden="false" customHeight="false" outlineLevel="0" collapsed="false">
      <c r="Z20" s="11"/>
    </row>
    <row r="21" customFormat="false" ht="13.8" hidden="false" customHeight="false" outlineLevel="0" collapsed="false">
      <c r="Z21" s="11"/>
    </row>
    <row r="22" customFormat="false" ht="13.8" hidden="false" customHeight="false" outlineLevel="0" collapsed="false">
      <c r="Z22" s="11"/>
    </row>
    <row r="23" customFormat="false" ht="13.8" hidden="false" customHeight="false" outlineLevel="0" collapsed="false">
      <c r="Z23" s="11"/>
    </row>
    <row r="24" customFormat="false" ht="13.8" hidden="false" customHeight="false" outlineLevel="0" collapsed="false">
      <c r="Z24" s="11"/>
    </row>
    <row r="25" customFormat="false" ht="13.8" hidden="false" customHeight="false" outlineLevel="0" collapsed="false">
      <c r="Z25" s="11"/>
    </row>
    <row r="26" customFormat="false" ht="13.8" hidden="false" customHeight="false" outlineLevel="0" collapsed="false">
      <c r="Z26" s="11"/>
    </row>
    <row r="27" customFormat="false" ht="13.8" hidden="false" customHeight="false" outlineLevel="0" collapsed="false">
      <c r="Z27" s="11"/>
    </row>
    <row r="28" customFormat="false" ht="13.8" hidden="false" customHeight="false" outlineLevel="0" collapsed="false">
      <c r="Z28" s="11"/>
    </row>
    <row r="29" customFormat="false" ht="13.8" hidden="false" customHeight="false" outlineLevel="0" collapsed="false">
      <c r="Z29" s="11"/>
    </row>
    <row r="30" customFormat="false" ht="13.8" hidden="false" customHeight="false" outlineLevel="0" collapsed="false">
      <c r="Z30" s="11"/>
    </row>
    <row r="31" customFormat="false" ht="13.8" hidden="false" customHeight="false" outlineLevel="0" collapsed="false">
      <c r="Z31" s="11"/>
    </row>
    <row r="32" customFormat="false" ht="13.8" hidden="false" customHeight="false" outlineLevel="0" collapsed="false">
      <c r="Z32" s="11"/>
    </row>
    <row r="33" customFormat="false" ht="13.8" hidden="false" customHeight="false" outlineLevel="0" collapsed="false">
      <c r="Z33" s="11"/>
    </row>
    <row r="34" customFormat="false" ht="13.8" hidden="false" customHeight="false" outlineLevel="0" collapsed="false">
      <c r="Z34" s="11"/>
    </row>
    <row r="35" customFormat="false" ht="13.8" hidden="false" customHeight="false" outlineLevel="0" collapsed="false">
      <c r="Z35" s="11"/>
    </row>
    <row r="36" customFormat="false" ht="13.8" hidden="false" customHeight="false" outlineLevel="0" collapsed="false">
      <c r="Z36" s="11"/>
    </row>
    <row r="37" customFormat="false" ht="13.8" hidden="false" customHeight="false" outlineLevel="0" collapsed="false">
      <c r="Z37" s="11"/>
    </row>
    <row r="38" customFormat="false" ht="13.8" hidden="false" customHeight="false" outlineLevel="0" collapsed="false">
      <c r="Z38" s="11"/>
    </row>
    <row r="39" customFormat="false" ht="13.8" hidden="false" customHeight="false" outlineLevel="0" collapsed="false">
      <c r="Z39" s="11"/>
    </row>
    <row r="40" customFormat="false" ht="13.8" hidden="false" customHeight="false" outlineLevel="0" collapsed="false">
      <c r="Z40" s="11"/>
    </row>
    <row r="41" customFormat="false" ht="13.8" hidden="false" customHeight="false" outlineLevel="0" collapsed="false">
      <c r="Z41" s="11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8" activeCellId="0" sqref="H18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13.25"/>
    <col collapsed="false" customWidth="true" hidden="false" outlineLevel="0" max="24" min="24" style="9" width="12.5"/>
    <col collapsed="false" customWidth="true" hidden="false" outlineLevel="0" max="25" min="25" style="10" width="13.25"/>
    <col collapsed="false" customWidth="true" hidden="false" outlineLevel="0" max="26" min="26" style="11" width="45.6"/>
    <col collapsed="false" customWidth="true" hidden="false" outlineLevel="0" max="69" min="27" style="9" width="10.61"/>
    <col collapsed="false" customWidth="true" hidden="false" outlineLevel="0" max="70" min="70" style="11" width="9"/>
  </cols>
  <sheetData>
    <row r="1" customFormat="false" ht="13.8" hidden="false" customHeight="false" outlineLevel="0" collapsed="false">
      <c r="A1" s="11" t="s">
        <v>1</v>
      </c>
      <c r="B1" s="11" t="s">
        <v>91</v>
      </c>
      <c r="C1" s="11" t="s">
        <v>92</v>
      </c>
      <c r="D1" s="11" t="s">
        <v>2</v>
      </c>
      <c r="E1" s="11" t="s">
        <v>94</v>
      </c>
      <c r="F1" s="11" t="s">
        <v>95</v>
      </c>
      <c r="G1" s="11" t="s">
        <v>96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98</v>
      </c>
      <c r="S1" s="11" t="s">
        <v>99</v>
      </c>
      <c r="T1" s="11" t="s">
        <v>14</v>
      </c>
      <c r="U1" s="11" t="s">
        <v>100</v>
      </c>
      <c r="V1" s="11" t="s">
        <v>101</v>
      </c>
      <c r="W1" s="11" t="s">
        <v>102</v>
      </c>
      <c r="X1" s="11" t="s">
        <v>15</v>
      </c>
      <c r="Y1" s="11" t="s">
        <v>16</v>
      </c>
      <c r="Z1" s="11" t="s">
        <v>103</v>
      </c>
      <c r="AA1" s="11" t="s">
        <v>104</v>
      </c>
      <c r="AB1" s="11" t="s">
        <v>19</v>
      </c>
      <c r="AC1" s="11" t="s">
        <v>105</v>
      </c>
      <c r="AD1" s="11" t="s">
        <v>21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</row>
    <row r="2" customFormat="false" ht="13.8" hidden="false" customHeight="false" outlineLevel="0" collapsed="false">
      <c r="A2" s="9" t="s">
        <v>205</v>
      </c>
      <c r="B2" s="9" t="s">
        <v>206</v>
      </c>
      <c r="C2" s="9" t="s">
        <v>206</v>
      </c>
      <c r="D2" s="9" t="s">
        <v>207</v>
      </c>
      <c r="E2" s="9" t="s">
        <v>123</v>
      </c>
      <c r="F2" s="9" t="n">
        <v>8</v>
      </c>
      <c r="G2" s="9" t="n">
        <f aca="false">F2</f>
        <v>8</v>
      </c>
      <c r="H2" s="9" t="n">
        <v>1</v>
      </c>
      <c r="I2" s="9" t="n">
        <v>0</v>
      </c>
      <c r="J2" s="9" t="n">
        <v>0</v>
      </c>
      <c r="K2" s="9" t="n">
        <v>75</v>
      </c>
      <c r="L2" s="9" t="n">
        <v>2</v>
      </c>
      <c r="M2" s="9" t="n">
        <v>2</v>
      </c>
      <c r="N2" s="9" t="n">
        <f aca="false">P2/K2</f>
        <v>1.536</v>
      </c>
      <c r="O2" s="9" t="n">
        <f aca="false">N2/9.81</f>
        <v>0.156574923547401</v>
      </c>
      <c r="P2" s="9" t="n">
        <v>115.2</v>
      </c>
      <c r="Q2" s="9" t="e">
        <f aca="false">P2*H1</f>
        <v>#VALUE!</v>
      </c>
      <c r="R2" s="9" t="n">
        <v>2</v>
      </c>
      <c r="T2" s="9" t="n">
        <f aca="false">(M2*H2)/0.000001</f>
        <v>2000000</v>
      </c>
      <c r="X2" s="9" t="n">
        <v>100</v>
      </c>
      <c r="AD2" s="11" t="s">
        <v>208</v>
      </c>
    </row>
    <row r="3" customFormat="false" ht="13.8" hidden="false" customHeight="false" outlineLevel="0" collapsed="false">
      <c r="A3" s="9" t="s">
        <v>209</v>
      </c>
      <c r="B3" s="9" t="s">
        <v>210</v>
      </c>
      <c r="C3" s="9" t="s">
        <v>211</v>
      </c>
      <c r="D3" s="9" t="s">
        <v>207</v>
      </c>
      <c r="E3" s="9" t="s">
        <v>123</v>
      </c>
      <c r="F3" s="9" t="n">
        <v>4</v>
      </c>
      <c r="G3" s="9" t="n">
        <f aca="false">F3</f>
        <v>4</v>
      </c>
      <c r="H3" s="9" t="n">
        <v>0.78</v>
      </c>
      <c r="I3" s="9" t="n">
        <v>0.44</v>
      </c>
      <c r="J3" s="9" t="n">
        <v>0.13</v>
      </c>
      <c r="K3" s="9" t="n">
        <v>24.4</v>
      </c>
      <c r="L3" s="9" t="n">
        <v>0.77</v>
      </c>
      <c r="M3" s="9" t="n">
        <v>0.77</v>
      </c>
      <c r="N3" s="9" t="n">
        <f aca="false">P3/K3</f>
        <v>3.4335</v>
      </c>
      <c r="O3" s="9" t="n">
        <f aca="false">N3/9.81</f>
        <v>0.35</v>
      </c>
      <c r="P3" s="9" t="n">
        <v>83.7774</v>
      </c>
      <c r="Q3" s="9" t="n">
        <f aca="false">P3*H2</f>
        <v>83.7774</v>
      </c>
      <c r="R3" s="9" t="n">
        <v>6</v>
      </c>
      <c r="S3" s="9" t="n">
        <v>0.0288</v>
      </c>
      <c r="T3" s="9" t="n">
        <f aca="false">(M3*H3)/0.000001</f>
        <v>600600</v>
      </c>
      <c r="U3" s="9" t="n">
        <f aca="false">(4*PI()*R3*S3*H3^2)/0.000001</f>
        <v>1321121.64357091</v>
      </c>
      <c r="AD3" s="11" t="s">
        <v>212</v>
      </c>
    </row>
    <row r="4" customFormat="false" ht="13.8" hidden="false" customHeight="false" outlineLevel="0" collapsed="false">
      <c r="AD4" s="11"/>
    </row>
    <row r="5" customFormat="false" ht="13.8" hidden="false" customHeight="false" outlineLevel="0" collapsed="false">
      <c r="AD5" s="11"/>
    </row>
    <row r="6" customFormat="false" ht="13.8" hidden="false" customHeight="false" outlineLevel="0" collapsed="false">
      <c r="AD6" s="11"/>
    </row>
    <row r="7" customFormat="false" ht="13.8" hidden="false" customHeight="false" outlineLevel="0" collapsed="false">
      <c r="P7" s="11"/>
      <c r="Q7" s="11"/>
      <c r="W7" s="9"/>
      <c r="X7" s="10"/>
      <c r="Y7" s="9"/>
      <c r="AD7" s="11"/>
    </row>
    <row r="8" customFormat="false" ht="13.8" hidden="false" customHeight="false" outlineLevel="0" collapsed="false">
      <c r="AD8" s="11"/>
    </row>
    <row r="9" customFormat="false" ht="13.8" hidden="false" customHeight="false" outlineLevel="0" collapsed="false">
      <c r="AD9" s="11"/>
    </row>
    <row r="10" customFormat="false" ht="13.8" hidden="false" customHeight="false" outlineLevel="0" collapsed="false">
      <c r="AD10" s="11"/>
    </row>
    <row r="11" customFormat="false" ht="13.8" hidden="false" customHeight="false" outlineLevel="0" collapsed="false">
      <c r="P11" s="11"/>
      <c r="Q11" s="11"/>
      <c r="W11" s="9"/>
      <c r="X11" s="10"/>
      <c r="Y11" s="9"/>
      <c r="AD11" s="11"/>
    </row>
    <row r="12" customFormat="false" ht="13.8" hidden="false" customHeight="false" outlineLevel="0" collapsed="false">
      <c r="AD12" s="11"/>
    </row>
    <row r="13" customFormat="false" ht="13.8" hidden="false" customHeight="false" outlineLevel="0" collapsed="false">
      <c r="AD13" s="11"/>
    </row>
    <row r="14" customFormat="false" ht="13.8" hidden="false" customHeight="false" outlineLevel="0" collapsed="false">
      <c r="AD14" s="11"/>
    </row>
    <row r="15" customFormat="false" ht="13.8" hidden="false" customHeight="false" outlineLevel="0" collapsed="false">
      <c r="AD15" s="11"/>
    </row>
    <row r="16" customFormat="false" ht="13.8" hidden="false" customHeight="false" outlineLevel="0" collapsed="false">
      <c r="AD16" s="11"/>
    </row>
    <row r="17" customFormat="false" ht="13.8" hidden="false" customHeight="false" outlineLevel="0" collapsed="false">
      <c r="AD17" s="11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4984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2022-03-23T13:54:07Z</dcterms:modified>
  <cp:revision>2500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