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michael_coe_canterbury_ac_nz/Documents/Journal Articles/Propulsion-Number/"/>
    </mc:Choice>
  </mc:AlternateContent>
  <xr:revisionPtr revIDLastSave="0" documentId="13_ncr:4000b_{6E343448-AE6F-4A5B-AA11-4C8ADD7B84A6}" xr6:coauthVersionLast="47" xr6:coauthVersionMax="47" xr10:uidLastSave="{00000000-0000-0000-0000-000000000000}"/>
  <bookViews>
    <workbookView xWindow="-120" yWindow="-120" windowWidth="29040" windowHeight="15840"/>
  </bookViews>
  <sheets>
    <sheet name="AUV Data" sheetId="1" r:id="rId1"/>
    <sheet name="Torpedo Estimates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7" i="1"/>
  <c r="I8" i="1"/>
  <c r="I9" i="1"/>
  <c r="I7" i="1"/>
  <c r="L21" i="1"/>
  <c r="G28" i="2"/>
  <c r="G27" i="2"/>
  <c r="G26" i="2"/>
  <c r="G25" i="2"/>
  <c r="G24" i="2"/>
  <c r="G23" i="2"/>
  <c r="G22" i="2"/>
  <c r="G21" i="2"/>
  <c r="G20" i="2"/>
  <c r="G19" i="2"/>
  <c r="H19" i="2" s="1"/>
  <c r="K19" i="2" s="1"/>
  <c r="L19" i="2" s="1"/>
  <c r="G18" i="2"/>
  <c r="G17" i="2"/>
  <c r="G16" i="2"/>
  <c r="H16" i="2" s="1"/>
  <c r="G15" i="2"/>
  <c r="H15" i="2" s="1"/>
  <c r="G14" i="2"/>
  <c r="G13" i="2"/>
  <c r="G12" i="2"/>
  <c r="H12" i="2" s="1"/>
  <c r="G11" i="2"/>
  <c r="G10" i="2"/>
  <c r="G9" i="2"/>
  <c r="H9" i="2" s="1"/>
  <c r="K9" i="2" s="1"/>
  <c r="L9" i="2" s="1"/>
  <c r="G8" i="2"/>
  <c r="G7" i="2"/>
  <c r="G6" i="2"/>
  <c r="H6" i="2" s="1"/>
  <c r="G5" i="2"/>
  <c r="G4" i="2"/>
  <c r="G3" i="2"/>
  <c r="G2" i="2"/>
  <c r="H2" i="2" s="1"/>
  <c r="K26" i="1"/>
  <c r="I26" i="1"/>
  <c r="L26" i="1" s="1"/>
  <c r="M26" i="1" s="1"/>
  <c r="K25" i="1"/>
  <c r="I25" i="1"/>
  <c r="L25" i="1" s="1"/>
  <c r="K24" i="1"/>
  <c r="I24" i="1"/>
  <c r="L24" i="1" s="1"/>
  <c r="K23" i="1"/>
  <c r="I23" i="1"/>
  <c r="L23" i="1" s="1"/>
  <c r="K22" i="1"/>
  <c r="I22" i="1"/>
  <c r="L22" i="1" s="1"/>
  <c r="K21" i="1"/>
  <c r="I21" i="1"/>
  <c r="K20" i="1"/>
  <c r="I20" i="1"/>
  <c r="L20" i="1" s="1"/>
  <c r="K19" i="1"/>
  <c r="I19" i="1"/>
  <c r="L19" i="1" s="1"/>
  <c r="K18" i="1"/>
  <c r="I18" i="1"/>
  <c r="L18" i="1" s="1"/>
  <c r="K17" i="1"/>
  <c r="I17" i="1"/>
  <c r="L17" i="1" s="1"/>
  <c r="K16" i="1"/>
  <c r="I16" i="1"/>
  <c r="L16" i="1" s="1"/>
  <c r="K15" i="1"/>
  <c r="I15" i="1"/>
  <c r="L15" i="1" s="1"/>
  <c r="K14" i="1"/>
  <c r="I14" i="1"/>
  <c r="L14" i="1" s="1"/>
  <c r="K13" i="1"/>
  <c r="I13" i="1"/>
  <c r="L13" i="1" s="1"/>
  <c r="K12" i="1"/>
  <c r="I12" i="1"/>
  <c r="L12" i="1" s="1"/>
  <c r="K11" i="1"/>
  <c r="I11" i="1"/>
  <c r="L11" i="1" s="1"/>
  <c r="K10" i="1"/>
  <c r="I10" i="1"/>
  <c r="L10" i="1" s="1"/>
  <c r="M10" i="1" s="1"/>
  <c r="K9" i="1"/>
  <c r="K8" i="1"/>
  <c r="K7" i="1"/>
  <c r="K6" i="1"/>
  <c r="I6" i="1"/>
  <c r="L6" i="1" s="1"/>
  <c r="K5" i="1"/>
  <c r="I5" i="1"/>
  <c r="L5" i="1" s="1"/>
  <c r="K4" i="1"/>
  <c r="I4" i="1"/>
  <c r="L4" i="1" s="1"/>
  <c r="K3" i="1"/>
  <c r="I3" i="1"/>
  <c r="L3" i="1" s="1"/>
  <c r="K2" i="1"/>
  <c r="I2" i="1"/>
  <c r="L2" i="1" s="1"/>
  <c r="H23" i="2" l="1"/>
  <c r="M11" i="1"/>
  <c r="M18" i="1"/>
  <c r="M14" i="1"/>
  <c r="M15" i="1"/>
  <c r="M21" i="1"/>
  <c r="M22" i="1"/>
  <c r="M5" i="1"/>
  <c r="M4" i="1"/>
  <c r="M6" i="1"/>
  <c r="M24" i="1"/>
  <c r="M20" i="1"/>
  <c r="M12" i="1"/>
  <c r="M13" i="1"/>
  <c r="M23" i="1"/>
  <c r="M16" i="1"/>
  <c r="H7" i="2"/>
  <c r="H8" i="2"/>
  <c r="K15" i="2"/>
  <c r="L15" i="2" s="1"/>
  <c r="H22" i="2"/>
  <c r="H10" i="2"/>
  <c r="H11" i="2"/>
  <c r="K11" i="2" s="1"/>
  <c r="L11" i="2" s="1"/>
  <c r="H24" i="2"/>
  <c r="K24" i="2" s="1"/>
  <c r="L24" i="2" s="1"/>
  <c r="K10" i="2"/>
  <c r="L10" i="2" s="1"/>
  <c r="K16" i="2"/>
  <c r="L16" i="2" s="1"/>
  <c r="K22" i="2"/>
  <c r="L22" i="2" s="1"/>
  <c r="K8" i="2"/>
  <c r="L8" i="2" s="1"/>
  <c r="K6" i="2"/>
  <c r="L6" i="2" s="1"/>
  <c r="K2" i="2"/>
  <c r="L2" i="2" s="1"/>
  <c r="K23" i="2"/>
  <c r="L23" i="2" s="1"/>
  <c r="M2" i="1"/>
  <c r="M19" i="1"/>
  <c r="M3" i="1"/>
  <c r="M17" i="1"/>
  <c r="K7" i="2"/>
  <c r="L7" i="2" s="1"/>
  <c r="M25" i="1"/>
  <c r="K12" i="2"/>
  <c r="L12" i="2" s="1"/>
  <c r="H13" i="2"/>
  <c r="K13" i="2" s="1"/>
  <c r="L13" i="2" s="1"/>
  <c r="H4" i="2"/>
  <c r="K4" i="2" s="1"/>
  <c r="L4" i="2" s="1"/>
  <c r="H20" i="2"/>
  <c r="K20" i="2" s="1"/>
  <c r="L20" i="2" s="1"/>
  <c r="H27" i="2"/>
  <c r="K27" i="2" s="1"/>
  <c r="L27" i="2" s="1"/>
  <c r="H18" i="2"/>
  <c r="K18" i="2" s="1"/>
  <c r="L18" i="2" s="1"/>
  <c r="H25" i="2"/>
  <c r="K25" i="2" s="1"/>
  <c r="L25" i="2" s="1"/>
  <c r="H14" i="2"/>
  <c r="K14" i="2" s="1"/>
  <c r="L14" i="2" s="1"/>
  <c r="H5" i="2"/>
  <c r="K5" i="2" s="1"/>
  <c r="L5" i="2" s="1"/>
  <c r="H21" i="2"/>
  <c r="K21" i="2" s="1"/>
  <c r="L21" i="2" s="1"/>
  <c r="H28" i="2"/>
  <c r="K28" i="2" s="1"/>
  <c r="L28" i="2" s="1"/>
  <c r="H26" i="2"/>
  <c r="K26" i="2" s="1"/>
  <c r="L26" i="2" s="1"/>
  <c r="H3" i="2"/>
  <c r="K3" i="2" s="1"/>
  <c r="L3" i="2" s="1"/>
  <c r="H17" i="2"/>
  <c r="K17" i="2" s="1"/>
  <c r="L17" i="2" s="1"/>
  <c r="M8" i="1"/>
  <c r="M7" i="1"/>
  <c r="M9" i="1"/>
</calcChain>
</file>

<file path=xl/sharedStrings.xml><?xml version="1.0" encoding="utf-8"?>
<sst xmlns="http://schemas.openxmlformats.org/spreadsheetml/2006/main" count="178" uniqueCount="89">
  <si>
    <t>Manufacturer</t>
  </si>
  <si>
    <t>Model</t>
  </si>
  <si>
    <t>Length</t>
  </si>
  <si>
    <t>Diameter</t>
  </si>
  <si>
    <t>Number Thrusters</t>
  </si>
  <si>
    <t>Number Blades</t>
  </si>
  <si>
    <t>Velocity [m/s]</t>
  </si>
  <si>
    <t>Shaft RPM [rpm]</t>
  </si>
  <si>
    <t>Shaft RPS [rps]</t>
  </si>
  <si>
    <t>Prop Diameter [m]</t>
  </si>
  <si>
    <t>Re</t>
  </si>
  <si>
    <t>J</t>
  </si>
  <si>
    <t>Jw</t>
  </si>
  <si>
    <t>Australian Maritime College</t>
  </si>
  <si>
    <t>AMC Explorer</t>
  </si>
  <si>
    <t>National Oceanography Center</t>
  </si>
  <si>
    <t>Autosub3</t>
  </si>
  <si>
    <t>Kongsberg Maritime</t>
  </si>
  <si>
    <t>HUGIN 4500</t>
  </si>
  <si>
    <t>Maritime and Ocean Engineering Research Institute</t>
  </si>
  <si>
    <t>ISiMI</t>
  </si>
  <si>
    <t>International Submarine Engineering</t>
  </si>
  <si>
    <t>MUN Explorer</t>
  </si>
  <si>
    <t>Defence Science and Technology Organization</t>
  </si>
  <si>
    <t>Wayamba</t>
  </si>
  <si>
    <t>Name</t>
  </si>
  <si>
    <t>Locomotion</t>
  </si>
  <si>
    <t>Length [m]</t>
  </si>
  <si>
    <t>Width [m]</t>
  </si>
  <si>
    <t>Uopt [m/s]</t>
  </si>
  <si>
    <t>Reference</t>
  </si>
  <si>
    <t>HUGIN 3000</t>
  </si>
  <si>
    <t>Propeller</t>
  </si>
  <si>
    <t>Kongsberg, 2009; Yoshida et al., 2010</t>
  </si>
  <si>
    <t>Kongsberg, 2009</t>
  </si>
  <si>
    <t>Kongsberg</t>
  </si>
  <si>
    <t>https://www.kongsberg.com/globalassets/maritime/km-products/product-documents/hugin-family-of-auvs</t>
  </si>
  <si>
    <t>University of Tokyo Institute of Industrial Science</t>
  </si>
  <si>
    <t>Tri-Dog 1</t>
  </si>
  <si>
    <t>http://underwater.iis.u-tokyo.ac.jp/robot/tri/tridog-e.html</t>
  </si>
  <si>
    <t>Atlas Elektronik</t>
  </si>
  <si>
    <t>Seaotter MkII</t>
  </si>
  <si>
    <t>Twin Burger</t>
  </si>
  <si>
    <t>http://underwater.iis.u-tokyo.ac.jp/robot/tb/tb-chp1-e.html</t>
  </si>
  <si>
    <t>Autosub6000</t>
  </si>
  <si>
    <t>Yoshida et al., 2010</t>
  </si>
  <si>
    <t>Evo Logics</t>
  </si>
  <si>
    <t>Sonobot</t>
  </si>
  <si>
    <t>https://evologics.de/web/content/30413?unique=eaae989aef8253ad2af7b76097c8f5b78d10fc09</t>
  </si>
  <si>
    <t>Hugin Superior</t>
  </si>
  <si>
    <t>https://www.kongsberg.com/globalassets/maritime/km-products/product-documents/hugin-superior.pdf</t>
  </si>
  <si>
    <t>Autosub 3</t>
  </si>
  <si>
    <t>https://noc.ac.uk/facilities/marine-autonomous-robotic-systems/autosubs</t>
  </si>
  <si>
    <t>University of Porto Ocean Systems Group</t>
  </si>
  <si>
    <t>TriMARES</t>
  </si>
  <si>
    <t>https://www.researchgate.net/publication/261465972_TriMARES_-_A_hybrid_AUVROV_for_dam_inspection</t>
  </si>
  <si>
    <t>PTEROA150</t>
  </si>
  <si>
    <t>http://underwater.iis.u-tokyo.ac.jp/robot/pteroa-e.html</t>
  </si>
  <si>
    <t>International Submarine Engineering Ltd.</t>
  </si>
  <si>
    <t>Explorer</t>
  </si>
  <si>
    <t>Lockheed Martin</t>
  </si>
  <si>
    <t>Marlin MK1</t>
  </si>
  <si>
    <t>https://www.lockheedmartin.com/en-us/products/marlin.html</t>
  </si>
  <si>
    <t>HUGIN 1000</t>
  </si>
  <si>
    <t>Kongsberg,2009</t>
  </si>
  <si>
    <t>https://ise.bc.ca/wp-content/uploads/2017/12/Explorer_SpecSheet.pdf</t>
  </si>
  <si>
    <t>Tuna-Sand</t>
  </si>
  <si>
    <t>http://underwater.iis.u-tokyo.ac.jp/top/sado/sado-e.html</t>
  </si>
  <si>
    <t>Hydroid</t>
  </si>
  <si>
    <t>Remus 6000</t>
  </si>
  <si>
    <t>Hugin 1000</t>
  </si>
  <si>
    <t>MIT AUV Laboratory</t>
  </si>
  <si>
    <t>Odyssey IV</t>
  </si>
  <si>
    <t>Memorial University</t>
  </si>
  <si>
    <t>https://www.hydroid.com/remus-6000-marine-research-applications</t>
  </si>
  <si>
    <t>ECA SA</t>
  </si>
  <si>
    <t>Alister Daurade</t>
  </si>
  <si>
    <t>Copros &amp; Scourzic, 2011</t>
  </si>
  <si>
    <t>Heriot-Watt University Ocean Systems Laboratory</t>
  </si>
  <si>
    <t>Nessie IV (2009)</t>
  </si>
  <si>
    <t>http://osl.eps.hw.ac.uk/virtualPages/experimentalCapabilities/Nessie%20IV%20AUV.php</t>
  </si>
  <si>
    <t>Office of Naval Research</t>
  </si>
  <si>
    <t>Oddysey</t>
  </si>
  <si>
    <t>https://doi.org/10.5670/oceanog.1993.03</t>
  </si>
  <si>
    <t>Manta-ceresia</t>
  </si>
  <si>
    <t>http://underwater.iis.u-tokyo.ac.jp/robot/manta/Welcome-e.html</t>
  </si>
  <si>
    <t>Saab Seaeye</t>
  </si>
  <si>
    <t>Sabertooth Single Hull</t>
  </si>
  <si>
    <t>https://www.saabseaeye.com/solutions/underwater-vehicles/sabertooth-single-hull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</si>
</sst>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Liberation Sans"/>
    </font>
    <font>
      <sz val="11"/>
      <color theme="1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sz val="11"/>
      <color rgb="FFCC0000"/>
      <name val="Liberation Sans"/>
    </font>
    <font>
      <i/>
      <sz val="11"/>
      <color rgb="FF808080"/>
      <name val="Liberation Sans"/>
    </font>
    <font>
      <sz val="11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1"/>
      <color rgb="FF0000EE"/>
      <name val="Liberation Sans"/>
    </font>
    <font>
      <sz val="11"/>
      <color rgb="FF996600"/>
      <name val="Liberation Sans"/>
    </font>
    <font>
      <sz val="11"/>
      <color rgb="FF333333"/>
      <name val="Liberation Sans"/>
    </font>
    <font>
      <b/>
      <i/>
      <u/>
      <sz val="11"/>
      <color theme="1"/>
      <name val="Liberation Sans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ill="1"/>
    <xf numFmtId="0" fontId="14" fillId="0" borderId="0" xfId="0" applyFont="1"/>
    <xf numFmtId="0" fontId="0" fillId="0" borderId="0" xfId="0" applyAlignmen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__Anonymous_Sheet_DB__0" displayName="__Anonymous_Sheet_DB__0" ref="A1:M26" totalsRowShown="0">
  <sortState xmlns:xlrd2="http://schemas.microsoft.com/office/spreadsheetml/2017/richdata2" ref="A3:M26">
    <sortCondition ref="E2:E26"/>
    <sortCondition ref="B2:B26"/>
  </sortState>
  <tableColumns count="13">
    <tableColumn id="1" name="Manufacturer"/>
    <tableColumn id="2" name="Model"/>
    <tableColumn id="3" name="Length"/>
    <tableColumn id="4" name="Diameter"/>
    <tableColumn id="5" name="Number Thrusters"/>
    <tableColumn id="6" name="Number Blades"/>
    <tableColumn id="7" name="Velocity [m/s]"/>
    <tableColumn id="8" name="Shaft RPM [rpm]"/>
    <tableColumn id="9" name="Shaft RPS [rps]"/>
    <tableColumn id="12" name="Prop Diameter [m]"/>
    <tableColumn id="13" name="Re"/>
    <tableColumn id="14" name="J"/>
    <tableColumn id="15" name="Jw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1" displayName="__Anonymous_Sheet_DB__1" ref="A1:M28" totalsRowShown="0">
  <sortState xmlns:xlrd2="http://schemas.microsoft.com/office/spreadsheetml/2017/richdata2" ref="A3:M28">
    <sortCondition ref="J2:J28"/>
  </sortState>
  <tableColumns count="13">
    <tableColumn id="1" name="Manufacturer"/>
    <tableColumn id="2" name="Name"/>
    <tableColumn id="3" name="Locomotion"/>
    <tableColumn id="4" name="Length [m]"/>
    <tableColumn id="5" name="Width [m]"/>
    <tableColumn id="6" name="Uopt [m/s]"/>
    <tableColumn id="7" name="Shaft RPM [rpm]"/>
    <tableColumn id="8" name="Shaft RPS [rps]"/>
    <tableColumn id="11" name="Prop Diameter [m]"/>
    <tableColumn id="12" name="Re"/>
    <tableColumn id="13" name="J"/>
    <tableColumn id="14" name="Jw"/>
    <tableColumn id="15" name="Referen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A19" sqref="A19"/>
    </sheetView>
  </sheetViews>
  <sheetFormatPr defaultRowHeight="14.25"/>
  <cols>
    <col min="1" max="1" width="41.875" customWidth="1"/>
    <col min="2" max="2" width="16" customWidth="1"/>
    <col min="3" max="3" width="12.125" customWidth="1"/>
    <col min="4" max="7" width="14" customWidth="1"/>
    <col min="8" max="8" width="15.5" bestFit="1" customWidth="1"/>
    <col min="9" max="9" width="14.625" bestFit="1" customWidth="1"/>
    <col min="10" max="10" width="17.125" bestFit="1" customWidth="1"/>
    <col min="11" max="1022" width="10.625" customWidth="1"/>
  </cols>
  <sheetData>
    <row r="1" spans="1:13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2" customFormat="1">
      <c r="A2" s="2" t="s">
        <v>13</v>
      </c>
      <c r="B2" s="2" t="s">
        <v>14</v>
      </c>
      <c r="C2" s="2">
        <v>6.6</v>
      </c>
      <c r="D2" s="2">
        <v>0.74</v>
      </c>
      <c r="E2" s="2">
        <v>1</v>
      </c>
      <c r="F2" s="2">
        <v>2</v>
      </c>
      <c r="G2" s="2">
        <v>1.0015719999999999</v>
      </c>
      <c r="H2" s="2">
        <v>123.6</v>
      </c>
      <c r="I2" s="2">
        <f t="shared" ref="I2:I26" si="0">H2/60</f>
        <v>2.06</v>
      </c>
      <c r="J2">
        <v>0.65</v>
      </c>
      <c r="K2" s="2">
        <f>(C2*G2)/0.000001</f>
        <v>6610375.1999999993</v>
      </c>
      <c r="L2" s="2">
        <f>G2/(I2*J2)</f>
        <v>0.74799999999999978</v>
      </c>
      <c r="M2" s="2">
        <f t="shared" ref="M2:M26" si="1">K2/L2</f>
        <v>8837400.0000000019</v>
      </c>
    </row>
    <row r="3" spans="1:13" s="2" customFormat="1">
      <c r="A3" s="2" t="s">
        <v>13</v>
      </c>
      <c r="B3" s="2" t="s">
        <v>14</v>
      </c>
      <c r="C3" s="2">
        <v>6.6</v>
      </c>
      <c r="D3" s="2">
        <v>0.74</v>
      </c>
      <c r="E3" s="2">
        <v>1</v>
      </c>
      <c r="F3" s="2">
        <v>2</v>
      </c>
      <c r="G3" s="2">
        <v>1.0173813</v>
      </c>
      <c r="H3" s="2">
        <v>127.08</v>
      </c>
      <c r="I3" s="2">
        <f t="shared" si="0"/>
        <v>2.1179999999999999</v>
      </c>
      <c r="J3">
        <v>0.65</v>
      </c>
      <c r="K3" s="2">
        <f>(C3*G3)/0.000001</f>
        <v>6714716.5800000001</v>
      </c>
      <c r="L3" s="2">
        <f>G3/(I3*J3)</f>
        <v>0.73899999999999999</v>
      </c>
      <c r="M3" s="2">
        <f t="shared" si="1"/>
        <v>9086220</v>
      </c>
    </row>
    <row r="4" spans="1:13" s="2" customFormat="1">
      <c r="A4" s="2" t="s">
        <v>13</v>
      </c>
      <c r="B4" s="2" t="s">
        <v>14</v>
      </c>
      <c r="C4" s="2">
        <v>6.6</v>
      </c>
      <c r="D4" s="2">
        <v>0.74</v>
      </c>
      <c r="E4" s="2">
        <v>1</v>
      </c>
      <c r="F4" s="2">
        <v>2</v>
      </c>
      <c r="G4" s="2">
        <v>1.26074</v>
      </c>
      <c r="H4" s="2">
        <v>156</v>
      </c>
      <c r="I4" s="2">
        <f t="shared" si="0"/>
        <v>2.6</v>
      </c>
      <c r="J4">
        <v>0.65</v>
      </c>
      <c r="K4" s="2">
        <f>(C4*G4)/0.000001</f>
        <v>8320884</v>
      </c>
      <c r="L4" s="2">
        <f>G4/(I4*J4)</f>
        <v>0.74599999999999989</v>
      </c>
      <c r="M4" s="2">
        <f t="shared" si="1"/>
        <v>11154000.000000002</v>
      </c>
    </row>
    <row r="5" spans="1:13" s="2" customFormat="1">
      <c r="A5" s="2" t="s">
        <v>13</v>
      </c>
      <c r="B5" s="2" t="s">
        <v>14</v>
      </c>
      <c r="C5" s="2">
        <v>6.6</v>
      </c>
      <c r="D5" s="2">
        <v>0.74</v>
      </c>
      <c r="E5" s="2">
        <v>1</v>
      </c>
      <c r="F5" s="2">
        <v>2</v>
      </c>
      <c r="G5" s="2">
        <v>1.4778347999999999</v>
      </c>
      <c r="H5" s="2">
        <v>186.36</v>
      </c>
      <c r="I5" s="2">
        <f t="shared" si="0"/>
        <v>3.1060000000000003</v>
      </c>
      <c r="J5">
        <v>0.65</v>
      </c>
      <c r="K5" s="2">
        <f>(C5*G5)/0.000001</f>
        <v>9753709.6799999978</v>
      </c>
      <c r="L5" s="2">
        <f>G5/(I5*J5)</f>
        <v>0.73199999999999976</v>
      </c>
      <c r="M5" s="2">
        <f t="shared" si="1"/>
        <v>13324740.000000002</v>
      </c>
    </row>
    <row r="6" spans="1:13" s="2" customFormat="1">
      <c r="A6" s="2" t="s">
        <v>13</v>
      </c>
      <c r="B6" s="2" t="s">
        <v>14</v>
      </c>
      <c r="C6" s="2">
        <v>6.6</v>
      </c>
      <c r="D6" s="2">
        <v>0.74</v>
      </c>
      <c r="E6" s="2">
        <v>1</v>
      </c>
      <c r="F6" s="2">
        <v>2</v>
      </c>
      <c r="G6" s="2">
        <v>1.8636045999999999</v>
      </c>
      <c r="H6" s="2">
        <v>229.98</v>
      </c>
      <c r="I6" s="2">
        <f t="shared" si="0"/>
        <v>3.8329999999999997</v>
      </c>
      <c r="J6">
        <v>0.65</v>
      </c>
      <c r="K6" s="2">
        <f>(C6*G6)/0.000001</f>
        <v>12299790.359999999</v>
      </c>
      <c r="L6" s="2">
        <f>G6/(I6*J6)</f>
        <v>0.748</v>
      </c>
      <c r="M6" s="2">
        <f t="shared" si="1"/>
        <v>16443570</v>
      </c>
    </row>
    <row r="7" spans="1:13" s="2" customFormat="1">
      <c r="A7" s="2" t="s">
        <v>15</v>
      </c>
      <c r="B7" s="2" t="s">
        <v>16</v>
      </c>
      <c r="C7" s="2">
        <v>6.8</v>
      </c>
      <c r="D7" s="2">
        <v>0.9</v>
      </c>
      <c r="E7" s="2">
        <v>1</v>
      </c>
      <c r="F7" s="2">
        <v>2</v>
      </c>
      <c r="G7" s="2">
        <v>1</v>
      </c>
      <c r="H7" s="2">
        <f>I7*60</f>
        <v>149.8763520095921</v>
      </c>
      <c r="I7" s="2">
        <f>G7/(L7*J7)</f>
        <v>2.4979392001598684</v>
      </c>
      <c r="J7">
        <v>0.7</v>
      </c>
      <c r="K7" s="2">
        <f>(C7*G7)/0.000001</f>
        <v>6800000</v>
      </c>
      <c r="L7" s="2">
        <v>0.57189999999999996</v>
      </c>
      <c r="M7" s="2">
        <f t="shared" si="1"/>
        <v>11890190.592760973</v>
      </c>
    </row>
    <row r="8" spans="1:13" s="2" customFormat="1">
      <c r="A8" s="2" t="s">
        <v>15</v>
      </c>
      <c r="B8" s="2" t="s">
        <v>16</v>
      </c>
      <c r="C8" s="2">
        <v>6.8</v>
      </c>
      <c r="D8" s="2">
        <v>0.9</v>
      </c>
      <c r="E8" s="2">
        <v>1</v>
      </c>
      <c r="F8" s="2">
        <v>2</v>
      </c>
      <c r="G8" s="2">
        <v>1.5</v>
      </c>
      <c r="H8" s="2">
        <f t="shared" ref="H8:H9" si="2">I8*60</f>
        <v>223.56360384529404</v>
      </c>
      <c r="I8" s="2">
        <f>G8/(L8*J8)</f>
        <v>3.7260600640882338</v>
      </c>
      <c r="J8">
        <v>0.7</v>
      </c>
      <c r="K8" s="2">
        <f>(C8*G8)/0.000001</f>
        <v>10200000</v>
      </c>
      <c r="L8" s="2">
        <v>0.57509999999999994</v>
      </c>
      <c r="M8" s="2">
        <f t="shared" si="1"/>
        <v>17736045.90505999</v>
      </c>
    </row>
    <row r="9" spans="1:13" s="2" customFormat="1">
      <c r="A9" s="2" t="s">
        <v>15</v>
      </c>
      <c r="B9" s="2" t="s">
        <v>16</v>
      </c>
      <c r="C9" s="2">
        <v>6.8</v>
      </c>
      <c r="D9" s="2">
        <v>0.9</v>
      </c>
      <c r="E9" s="2">
        <v>1</v>
      </c>
      <c r="F9" s="2">
        <v>2</v>
      </c>
      <c r="G9" s="2">
        <v>2</v>
      </c>
      <c r="H9" s="2">
        <f t="shared" si="2"/>
        <v>293.99514908004022</v>
      </c>
      <c r="I9" s="2">
        <f>G9/(L9*J9)</f>
        <v>4.8999191513340037</v>
      </c>
      <c r="J9">
        <v>0.7</v>
      </c>
      <c r="K9" s="2">
        <f>(C9*G9)/0.000001</f>
        <v>13600000</v>
      </c>
      <c r="L9" s="2">
        <v>0.58309999999999995</v>
      </c>
      <c r="M9" s="2">
        <f t="shared" si="1"/>
        <v>23323615.160349857</v>
      </c>
    </row>
    <row r="10" spans="1:13" s="2" customFormat="1">
      <c r="A10" t="s">
        <v>17</v>
      </c>
      <c r="B10" t="s">
        <v>18</v>
      </c>
      <c r="C10">
        <v>6.5</v>
      </c>
      <c r="D10">
        <v>1</v>
      </c>
      <c r="E10">
        <v>1</v>
      </c>
      <c r="F10">
        <v>3</v>
      </c>
      <c r="G10">
        <v>1.73</v>
      </c>
      <c r="H10">
        <v>155.14367412517501</v>
      </c>
      <c r="I10" s="2">
        <f t="shared" si="0"/>
        <v>2.58572790208625</v>
      </c>
      <c r="J10">
        <v>0.7</v>
      </c>
      <c r="K10" s="2">
        <f>(C10*G10)/0.000001</f>
        <v>11245000</v>
      </c>
      <c r="L10" s="2">
        <f>G10/(I10*J10)</f>
        <v>0.95579607175006398</v>
      </c>
      <c r="M10" s="2">
        <f t="shared" si="1"/>
        <v>11765061.954492435</v>
      </c>
    </row>
    <row r="11" spans="1:13">
      <c r="A11" t="s">
        <v>17</v>
      </c>
      <c r="B11" t="s">
        <v>18</v>
      </c>
      <c r="C11">
        <v>6.5</v>
      </c>
      <c r="D11">
        <v>1</v>
      </c>
      <c r="E11">
        <v>1</v>
      </c>
      <c r="F11">
        <v>3</v>
      </c>
      <c r="G11">
        <v>1.87</v>
      </c>
      <c r="H11">
        <v>165.12271989303801</v>
      </c>
      <c r="I11" s="2">
        <f t="shared" si="0"/>
        <v>2.7520453315506335</v>
      </c>
      <c r="J11">
        <v>0.7</v>
      </c>
      <c r="K11" s="2">
        <f>(C11*G11)/0.000001</f>
        <v>12155000.000000002</v>
      </c>
      <c r="L11" s="2">
        <f>G11/(I11*J11)</f>
        <v>0.97070660166900724</v>
      </c>
      <c r="M11" s="2">
        <f t="shared" si="1"/>
        <v>12521806.258555382</v>
      </c>
    </row>
    <row r="12" spans="1:13">
      <c r="A12" t="s">
        <v>17</v>
      </c>
      <c r="B12" t="s">
        <v>18</v>
      </c>
      <c r="C12">
        <v>6.5</v>
      </c>
      <c r="D12">
        <v>1</v>
      </c>
      <c r="E12">
        <v>1</v>
      </c>
      <c r="F12">
        <v>3</v>
      </c>
      <c r="G12">
        <v>2</v>
      </c>
      <c r="H12">
        <v>175.06367727111899</v>
      </c>
      <c r="I12" s="2">
        <f t="shared" si="0"/>
        <v>2.9177279545186496</v>
      </c>
      <c r="J12">
        <v>0.7</v>
      </c>
      <c r="K12" s="2">
        <f>(C12*G12)/0.000001</f>
        <v>13000000</v>
      </c>
      <c r="L12" s="2">
        <f>G12/(I12*J12)</f>
        <v>0.97923552218706178</v>
      </c>
      <c r="M12" s="2">
        <f t="shared" si="1"/>
        <v>13275662.193059854</v>
      </c>
    </row>
    <row r="13" spans="1:13">
      <c r="A13" s="3" t="s">
        <v>19</v>
      </c>
      <c r="B13" s="3" t="s">
        <v>20</v>
      </c>
      <c r="C13">
        <v>1.5</v>
      </c>
      <c r="D13">
        <v>0.2</v>
      </c>
      <c r="E13">
        <v>1</v>
      </c>
      <c r="F13">
        <v>5</v>
      </c>
      <c r="G13">
        <v>0.40963270949056002</v>
      </c>
      <c r="H13">
        <v>323.67758186397998</v>
      </c>
      <c r="I13" s="2">
        <f t="shared" si="0"/>
        <v>5.3946263643996666</v>
      </c>
      <c r="J13">
        <v>9.2999999999999999E-2</v>
      </c>
      <c r="K13" s="2">
        <f>(C13*G13)/0.000001</f>
        <v>614449.06423583999</v>
      </c>
      <c r="L13" s="2">
        <f>G13/(I13*J13)</f>
        <v>0.81648894523786741</v>
      </c>
      <c r="M13" s="2">
        <f t="shared" si="1"/>
        <v>752550.37783375347</v>
      </c>
    </row>
    <row r="14" spans="1:13">
      <c r="A14" s="3" t="s">
        <v>19</v>
      </c>
      <c r="B14" s="3" t="s">
        <v>20</v>
      </c>
      <c r="C14">
        <v>1.5</v>
      </c>
      <c r="D14">
        <v>0.2</v>
      </c>
      <c r="E14">
        <v>1</v>
      </c>
      <c r="F14">
        <v>5</v>
      </c>
      <c r="G14">
        <v>0.80216136496032897</v>
      </c>
      <c r="H14">
        <v>648.61460957178804</v>
      </c>
      <c r="I14" s="2">
        <f t="shared" si="0"/>
        <v>10.810243492863133</v>
      </c>
      <c r="J14">
        <v>9.2999999999999999E-2</v>
      </c>
      <c r="K14" s="2">
        <f>(C14*G14)/0.000001</f>
        <v>1203242.0474404935</v>
      </c>
      <c r="L14" s="2">
        <f>G14/(I14*J14)</f>
        <v>0.79789054027998962</v>
      </c>
      <c r="M14" s="2">
        <f t="shared" si="1"/>
        <v>1508028.9672544068</v>
      </c>
    </row>
    <row r="15" spans="1:13">
      <c r="A15" s="3" t="s">
        <v>19</v>
      </c>
      <c r="B15" s="3" t="s">
        <v>20</v>
      </c>
      <c r="C15">
        <v>1.5</v>
      </c>
      <c r="D15">
        <v>0.2</v>
      </c>
      <c r="E15">
        <v>1</v>
      </c>
      <c r="F15">
        <v>5</v>
      </c>
      <c r="G15">
        <v>0.98498613378843003</v>
      </c>
      <c r="H15">
        <v>812.34256926952105</v>
      </c>
      <c r="I15" s="2">
        <f t="shared" si="0"/>
        <v>13.539042821158684</v>
      </c>
      <c r="J15">
        <v>9.2999999999999999E-2</v>
      </c>
      <c r="K15" s="2">
        <f>(C15*G15)/0.000001</f>
        <v>1477479.200682645</v>
      </c>
      <c r="L15" s="2">
        <f>G15/(I15*J15)</f>
        <v>0.78227455886773067</v>
      </c>
      <c r="M15" s="2">
        <f t="shared" si="1"/>
        <v>1888696.4735516366</v>
      </c>
    </row>
    <row r="16" spans="1:13">
      <c r="A16" s="3" t="s">
        <v>19</v>
      </c>
      <c r="B16" s="3" t="s">
        <v>20</v>
      </c>
      <c r="C16">
        <v>1.5</v>
      </c>
      <c r="D16">
        <v>0.2</v>
      </c>
      <c r="E16">
        <v>1</v>
      </c>
      <c r="F16">
        <v>5</v>
      </c>
      <c r="G16">
        <v>1.1775890432314</v>
      </c>
      <c r="H16">
        <v>973.551637279597</v>
      </c>
      <c r="I16" s="2">
        <f t="shared" si="0"/>
        <v>16.225860621326618</v>
      </c>
      <c r="J16">
        <v>9.2999999999999999E-2</v>
      </c>
      <c r="K16" s="2">
        <f>(C16*G16)/0.000001</f>
        <v>1766383.5648471001</v>
      </c>
      <c r="L16" s="2">
        <f>G16/(I16*J16)</f>
        <v>0.78037449428346328</v>
      </c>
      <c r="M16" s="2">
        <f t="shared" si="1"/>
        <v>2263507.5566750634</v>
      </c>
    </row>
    <row r="17" spans="1:13">
      <c r="A17" s="2" t="s">
        <v>21</v>
      </c>
      <c r="B17" s="2" t="s">
        <v>22</v>
      </c>
      <c r="C17" s="2">
        <v>4.5</v>
      </c>
      <c r="D17" s="2">
        <v>0.7</v>
      </c>
      <c r="E17" s="2">
        <v>1</v>
      </c>
      <c r="F17" s="2">
        <v>2</v>
      </c>
      <c r="G17" s="2">
        <v>1</v>
      </c>
      <c r="H17" s="2">
        <v>115</v>
      </c>
      <c r="I17" s="2">
        <f t="shared" si="0"/>
        <v>1.9166666666666667</v>
      </c>
      <c r="J17">
        <v>0.65</v>
      </c>
      <c r="K17" s="2">
        <f>(C17*G17)/0.000001</f>
        <v>4500000</v>
      </c>
      <c r="L17" s="2">
        <f>G17/(I17*J17)</f>
        <v>0.80267558528428096</v>
      </c>
      <c r="M17" s="2">
        <f t="shared" si="1"/>
        <v>5606250</v>
      </c>
    </row>
    <row r="18" spans="1:13">
      <c r="A18" s="2" t="s">
        <v>21</v>
      </c>
      <c r="B18" s="2" t="s">
        <v>22</v>
      </c>
      <c r="C18" s="2">
        <v>4.5</v>
      </c>
      <c r="D18" s="2">
        <v>0.7</v>
      </c>
      <c r="E18" s="2">
        <v>1</v>
      </c>
      <c r="F18" s="2">
        <v>2</v>
      </c>
      <c r="G18" s="2">
        <v>1.5</v>
      </c>
      <c r="H18" s="2">
        <v>173.75</v>
      </c>
      <c r="I18" s="2">
        <f t="shared" si="0"/>
        <v>2.8958333333333335</v>
      </c>
      <c r="J18">
        <v>0.65</v>
      </c>
      <c r="K18" s="2">
        <f>(C18*G18)/0.000001</f>
        <v>6750000</v>
      </c>
      <c r="L18" s="2">
        <f>G18/(I18*J18)</f>
        <v>0.79690094078583273</v>
      </c>
      <c r="M18" s="2">
        <f t="shared" si="1"/>
        <v>8470312.5000000019</v>
      </c>
    </row>
    <row r="19" spans="1:13">
      <c r="A19" s="2" t="s">
        <v>21</v>
      </c>
      <c r="B19" s="2" t="s">
        <v>22</v>
      </c>
      <c r="C19" s="2">
        <v>4.5</v>
      </c>
      <c r="D19" s="2">
        <v>0.7</v>
      </c>
      <c r="E19" s="2">
        <v>1</v>
      </c>
      <c r="F19" s="2">
        <v>2</v>
      </c>
      <c r="G19" s="2">
        <v>2</v>
      </c>
      <c r="H19" s="2">
        <v>217</v>
      </c>
      <c r="I19" s="2">
        <f t="shared" si="0"/>
        <v>3.6166666666666667</v>
      </c>
      <c r="J19">
        <v>0.65</v>
      </c>
      <c r="K19" s="2">
        <f>(C19*G19)/0.000001</f>
        <v>9000000</v>
      </c>
      <c r="L19" s="2">
        <f>G19/(I19*J19)</f>
        <v>0.8507621410847217</v>
      </c>
      <c r="M19" s="2">
        <f t="shared" si="1"/>
        <v>10578750</v>
      </c>
    </row>
    <row r="20" spans="1:13">
      <c r="A20" s="2" t="s">
        <v>21</v>
      </c>
      <c r="B20" s="2" t="s">
        <v>22</v>
      </c>
      <c r="C20" s="2">
        <v>4.5</v>
      </c>
      <c r="D20" s="2">
        <v>0.7</v>
      </c>
      <c r="E20" s="2">
        <v>1</v>
      </c>
      <c r="F20" s="2">
        <v>2</v>
      </c>
      <c r="G20" s="2">
        <v>2.5</v>
      </c>
      <c r="H20" s="2">
        <v>275</v>
      </c>
      <c r="I20" s="2">
        <f t="shared" si="0"/>
        <v>4.583333333333333</v>
      </c>
      <c r="J20">
        <v>0.65</v>
      </c>
      <c r="K20" s="2">
        <f>(C20*G20)/0.000001</f>
        <v>11250000</v>
      </c>
      <c r="L20" s="2">
        <f>G20/(I20*J20)</f>
        <v>0.83916083916083917</v>
      </c>
      <c r="M20" s="2">
        <f t="shared" si="1"/>
        <v>13406250</v>
      </c>
    </row>
    <row r="21" spans="1:13">
      <c r="A21" t="s">
        <v>23</v>
      </c>
      <c r="B21" t="s">
        <v>24</v>
      </c>
      <c r="C21">
        <v>4.3</v>
      </c>
      <c r="D21">
        <v>1.5</v>
      </c>
      <c r="E21">
        <v>2</v>
      </c>
      <c r="F21">
        <v>4</v>
      </c>
      <c r="G21">
        <v>0.48819390148553499</v>
      </c>
      <c r="H21">
        <v>394.82706075827798</v>
      </c>
      <c r="I21" s="2">
        <f t="shared" si="0"/>
        <v>6.5804510126379663</v>
      </c>
      <c r="J21">
        <v>0.56000000000000005</v>
      </c>
      <c r="K21" s="2">
        <f>(C21*G21)/0.000001</f>
        <v>2099233.7763878005</v>
      </c>
      <c r="L21" s="2">
        <f>G21/(I21*J21)</f>
        <v>0.1324794945524313</v>
      </c>
      <c r="M21" s="2">
        <f t="shared" si="1"/>
        <v>15845726.038432224</v>
      </c>
    </row>
    <row r="22" spans="1:13">
      <c r="A22" t="s">
        <v>23</v>
      </c>
      <c r="B22" t="s">
        <v>24</v>
      </c>
      <c r="C22">
        <v>4.3</v>
      </c>
      <c r="D22">
        <v>1.5</v>
      </c>
      <c r="E22">
        <v>2</v>
      </c>
      <c r="F22">
        <v>4</v>
      </c>
      <c r="G22">
        <v>0.76950742767787295</v>
      </c>
      <c r="H22">
        <v>601.05721604966504</v>
      </c>
      <c r="I22" s="2">
        <f t="shared" si="0"/>
        <v>10.017620267494417</v>
      </c>
      <c r="J22">
        <v>0.56000000000000005</v>
      </c>
      <c r="K22" s="2">
        <f>(C22*G22)/0.000001</f>
        <v>3308881.9390148534</v>
      </c>
      <c r="L22" s="2">
        <f>G22/(I22*J22)</f>
        <v>0.13717034284344279</v>
      </c>
      <c r="M22" s="2">
        <f t="shared" si="1"/>
        <v>24122429.604126554</v>
      </c>
    </row>
    <row r="23" spans="1:13">
      <c r="A23" t="s">
        <v>23</v>
      </c>
      <c r="B23" t="s">
        <v>24</v>
      </c>
      <c r="C23">
        <v>4.3</v>
      </c>
      <c r="D23">
        <v>1.5</v>
      </c>
      <c r="E23">
        <v>2</v>
      </c>
      <c r="F23">
        <v>4</v>
      </c>
      <c r="G23">
        <v>0.80672400312744297</v>
      </c>
      <c r="H23">
        <v>598.66587084983303</v>
      </c>
      <c r="I23" s="2">
        <f t="shared" si="0"/>
        <v>9.9777645141638835</v>
      </c>
      <c r="J23">
        <v>0.56000000000000005</v>
      </c>
      <c r="K23" s="2">
        <f>(C23*G23)/0.000001</f>
        <v>3468913.2134480048</v>
      </c>
      <c r="L23" s="2">
        <f>G23/(I23*J23)</f>
        <v>0.14437889118031649</v>
      </c>
      <c r="M23" s="2">
        <f t="shared" si="1"/>
        <v>24026456.950106636</v>
      </c>
    </row>
    <row r="24" spans="1:13">
      <c r="A24" t="s">
        <v>23</v>
      </c>
      <c r="B24" t="s">
        <v>24</v>
      </c>
      <c r="C24">
        <v>4.3</v>
      </c>
      <c r="D24">
        <v>1.5</v>
      </c>
      <c r="E24">
        <v>2</v>
      </c>
      <c r="F24">
        <v>4</v>
      </c>
      <c r="G24">
        <v>1.0573885848319</v>
      </c>
      <c r="H24">
        <v>804.81423746174698</v>
      </c>
      <c r="I24" s="2">
        <f t="shared" si="0"/>
        <v>13.41357062436245</v>
      </c>
      <c r="J24">
        <v>0.56000000000000005</v>
      </c>
      <c r="K24" s="2">
        <f>(C24*G24)/0.000001</f>
        <v>4546770.9147771699</v>
      </c>
      <c r="L24" s="2">
        <f>G24/(I24*J24)</f>
        <v>0.1407674328009349</v>
      </c>
      <c r="M24" s="2">
        <f t="shared" si="1"/>
        <v>32299878.063464783</v>
      </c>
    </row>
    <row r="25" spans="1:13">
      <c r="A25" t="s">
        <v>23</v>
      </c>
      <c r="B25" t="s">
        <v>24</v>
      </c>
      <c r="C25">
        <v>4.3</v>
      </c>
      <c r="D25">
        <v>1.5</v>
      </c>
      <c r="E25">
        <v>2</v>
      </c>
      <c r="F25">
        <v>4</v>
      </c>
      <c r="G25">
        <v>1.0738076622361199</v>
      </c>
      <c r="H25">
        <v>799.87673277593694</v>
      </c>
      <c r="I25" s="2">
        <f t="shared" si="0"/>
        <v>13.331278879598949</v>
      </c>
      <c r="J25">
        <v>0.56000000000000005</v>
      </c>
      <c r="K25" s="2">
        <f>(C25*G25)/0.000001</f>
        <v>4617372.9476153161</v>
      </c>
      <c r="L25" s="2">
        <f>G25/(I25*J25)</f>
        <v>0.14383568897496388</v>
      </c>
      <c r="M25" s="2">
        <f t="shared" si="1"/>
        <v>32101719.542074282</v>
      </c>
    </row>
    <row r="26" spans="1:13">
      <c r="A26" t="s">
        <v>23</v>
      </c>
      <c r="B26" t="s">
        <v>24</v>
      </c>
      <c r="C26">
        <v>4.3</v>
      </c>
      <c r="D26">
        <v>1.5</v>
      </c>
      <c r="E26">
        <v>2</v>
      </c>
      <c r="F26">
        <v>4</v>
      </c>
      <c r="G26">
        <v>1.3080531665363599</v>
      </c>
      <c r="H26">
        <v>994.77331391176801</v>
      </c>
      <c r="I26" s="2">
        <f t="shared" si="0"/>
        <v>16.579555231862802</v>
      </c>
      <c r="J26">
        <v>0.56000000000000005</v>
      </c>
      <c r="K26" s="2">
        <f>(C26*G26)/0.000001</f>
        <v>5624628.6161063481</v>
      </c>
      <c r="L26" s="2">
        <f>G26/(I26*J26)</f>
        <v>0.14088491478159781</v>
      </c>
      <c r="M26" s="2">
        <f t="shared" si="1"/>
        <v>39923568.998325638</v>
      </c>
    </row>
  </sheetData>
  <pageMargins left="0" right="0" top="0.39370078740157483" bottom="0.39370078740157483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L2" sqref="L2"/>
    </sheetView>
  </sheetViews>
  <sheetFormatPr defaultRowHeight="14.25"/>
  <cols>
    <col min="1" max="1" width="40.5" customWidth="1"/>
    <col min="2" max="2" width="24.5" customWidth="1"/>
    <col min="3" max="6" width="10.625" customWidth="1"/>
    <col min="7" max="7" width="14.625" customWidth="1"/>
    <col min="8" max="8" width="14.625" bestFit="1" customWidth="1"/>
    <col min="9" max="9" width="17.125" bestFit="1" customWidth="1"/>
    <col min="10" max="11" width="10.625" customWidth="1"/>
    <col min="12" max="12" width="11.875" bestFit="1" customWidth="1"/>
    <col min="13" max="1022" width="10.625" customWidth="1"/>
  </cols>
  <sheetData>
    <row r="1" spans="1:13" s="1" customFormat="1" ht="1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30</v>
      </c>
    </row>
    <row r="2" spans="1:13">
      <c r="A2" t="s">
        <v>17</v>
      </c>
      <c r="B2" t="s">
        <v>31</v>
      </c>
      <c r="C2" t="s">
        <v>32</v>
      </c>
      <c r="D2">
        <v>5.5</v>
      </c>
      <c r="E2">
        <v>1</v>
      </c>
      <c r="F2">
        <v>2.0499999999999998</v>
      </c>
      <c r="G2">
        <f t="shared" ref="G2:G28" si="0">133.23*F2^0.87</f>
        <v>248.78711675995882</v>
      </c>
      <c r="H2">
        <f t="shared" ref="H2:H28" si="1">G2/60</f>
        <v>4.1464519459993134</v>
      </c>
      <c r="I2">
        <v>0.7</v>
      </c>
      <c r="J2">
        <v>11275000</v>
      </c>
      <c r="K2">
        <f>F2/(H2*I2)</f>
        <v>0.70628370151426656</v>
      </c>
      <c r="L2" s="4">
        <f t="shared" ref="L2:L28" si="2">J2/K2</f>
        <v>15963839.992097355</v>
      </c>
      <c r="M2" t="s">
        <v>33</v>
      </c>
    </row>
    <row r="3" spans="1:13">
      <c r="A3" t="s">
        <v>17</v>
      </c>
      <c r="B3" t="s">
        <v>18</v>
      </c>
      <c r="C3" t="s">
        <v>32</v>
      </c>
      <c r="D3">
        <v>6</v>
      </c>
      <c r="E3">
        <v>1</v>
      </c>
      <c r="F3">
        <v>2.0499999999999998</v>
      </c>
      <c r="G3">
        <f t="shared" si="0"/>
        <v>248.78711675995882</v>
      </c>
      <c r="H3">
        <f t="shared" si="1"/>
        <v>4.1464519459993134</v>
      </c>
      <c r="I3">
        <v>0.7</v>
      </c>
      <c r="J3">
        <v>12300000</v>
      </c>
      <c r="K3">
        <f>F3/(H3*I3)</f>
        <v>0.70628370151426656</v>
      </c>
      <c r="L3" s="4">
        <f t="shared" si="2"/>
        <v>17415098.173197117</v>
      </c>
      <c r="M3" t="s">
        <v>34</v>
      </c>
    </row>
    <row r="4" spans="1:13">
      <c r="A4" t="s">
        <v>37</v>
      </c>
      <c r="B4" t="s">
        <v>38</v>
      </c>
      <c r="C4" t="s">
        <v>32</v>
      </c>
      <c r="D4">
        <v>2</v>
      </c>
      <c r="E4">
        <v>0.9</v>
      </c>
      <c r="F4">
        <v>0.7</v>
      </c>
      <c r="G4">
        <f t="shared" si="0"/>
        <v>97.687123763543696</v>
      </c>
      <c r="H4">
        <f t="shared" si="1"/>
        <v>1.6281187293923949</v>
      </c>
      <c r="I4">
        <v>0.63</v>
      </c>
      <c r="J4">
        <v>1400000</v>
      </c>
      <c r="K4">
        <f>F4/(H4*I4)</f>
        <v>0.68245091162717098</v>
      </c>
      <c r="L4" s="4">
        <f t="shared" si="2"/>
        <v>2051429.5990344174</v>
      </c>
      <c r="M4" t="s">
        <v>39</v>
      </c>
    </row>
    <row r="5" spans="1:13">
      <c r="A5" t="s">
        <v>40</v>
      </c>
      <c r="B5" t="s">
        <v>41</v>
      </c>
      <c r="C5" t="s">
        <v>32</v>
      </c>
      <c r="D5">
        <v>3.45</v>
      </c>
      <c r="E5">
        <v>0.98</v>
      </c>
      <c r="F5">
        <v>2.06</v>
      </c>
      <c r="G5">
        <f t="shared" si="0"/>
        <v>249.84261085028453</v>
      </c>
      <c r="H5">
        <f t="shared" si="1"/>
        <v>4.1640435141714089</v>
      </c>
      <c r="I5">
        <v>0.68600000000000005</v>
      </c>
      <c r="J5">
        <v>7107000</v>
      </c>
      <c r="K5">
        <f>F5/(H5*I5)</f>
        <v>0.72115371553521945</v>
      </c>
      <c r="L5" s="4">
        <f t="shared" si="2"/>
        <v>9855041.7849894725</v>
      </c>
    </row>
    <row r="6" spans="1:13">
      <c r="A6" t="s">
        <v>37</v>
      </c>
      <c r="B6" t="s">
        <v>42</v>
      </c>
      <c r="C6" t="s">
        <v>32</v>
      </c>
      <c r="D6">
        <v>1.54</v>
      </c>
      <c r="E6">
        <v>0.86</v>
      </c>
      <c r="F6">
        <v>0.51</v>
      </c>
      <c r="G6">
        <f t="shared" si="0"/>
        <v>74.163135208083901</v>
      </c>
      <c r="H6">
        <f t="shared" si="1"/>
        <v>1.2360522534680649</v>
      </c>
      <c r="I6">
        <v>0.60199999999999998</v>
      </c>
      <c r="J6">
        <v>785400</v>
      </c>
      <c r="K6">
        <f>F6/(H6*I6)</f>
        <v>0.68538856456694874</v>
      </c>
      <c r="L6" s="4">
        <f t="shared" si="2"/>
        <v>1145919.3231451735</v>
      </c>
      <c r="M6" t="s">
        <v>43</v>
      </c>
    </row>
    <row r="7" spans="1:13">
      <c r="A7" t="s">
        <v>15</v>
      </c>
      <c r="B7" t="s">
        <v>44</v>
      </c>
      <c r="C7" t="s">
        <v>32</v>
      </c>
      <c r="D7">
        <v>3.7</v>
      </c>
      <c r="E7">
        <v>0.9</v>
      </c>
      <c r="F7">
        <v>1</v>
      </c>
      <c r="G7">
        <f t="shared" si="0"/>
        <v>133.22999999999999</v>
      </c>
      <c r="H7">
        <f t="shared" si="1"/>
        <v>2.2204999999999999</v>
      </c>
      <c r="I7">
        <v>0.63</v>
      </c>
      <c r="J7">
        <v>3700000</v>
      </c>
      <c r="K7">
        <f>F7/(H7*I7)</f>
        <v>0.71483971506488964</v>
      </c>
      <c r="L7" s="4">
        <f t="shared" si="2"/>
        <v>5175985.5</v>
      </c>
      <c r="M7" t="s">
        <v>45</v>
      </c>
    </row>
    <row r="8" spans="1:13">
      <c r="A8" t="s">
        <v>46</v>
      </c>
      <c r="B8" t="s">
        <v>47</v>
      </c>
      <c r="C8" t="s">
        <v>32</v>
      </c>
      <c r="D8">
        <v>1.32</v>
      </c>
      <c r="E8">
        <v>0.92</v>
      </c>
      <c r="F8">
        <v>3.33</v>
      </c>
      <c r="G8">
        <f t="shared" si="0"/>
        <v>379.42724377407075</v>
      </c>
      <c r="H8">
        <f t="shared" si="1"/>
        <v>6.3237873962345121</v>
      </c>
      <c r="I8">
        <v>0.64400000000000002</v>
      </c>
      <c r="J8">
        <v>4395600</v>
      </c>
      <c r="K8">
        <f>F8/(H8*I8)</f>
        <v>0.81767572649502696</v>
      </c>
      <c r="L8" s="4">
        <f t="shared" si="2"/>
        <v>5375725.189791034</v>
      </c>
      <c r="M8" t="s">
        <v>48</v>
      </c>
    </row>
    <row r="9" spans="1:13">
      <c r="A9" t="s">
        <v>35</v>
      </c>
      <c r="B9" t="s">
        <v>49</v>
      </c>
      <c r="C9" t="s">
        <v>32</v>
      </c>
      <c r="D9">
        <v>6.6</v>
      </c>
      <c r="E9">
        <v>0.875</v>
      </c>
      <c r="F9">
        <v>2.67</v>
      </c>
      <c r="G9">
        <f t="shared" si="0"/>
        <v>313.08829047882932</v>
      </c>
      <c r="H9">
        <f t="shared" si="1"/>
        <v>5.2181381746471551</v>
      </c>
      <c r="I9">
        <v>0.61249999999999993</v>
      </c>
      <c r="J9">
        <v>17622000</v>
      </c>
      <c r="K9">
        <f>F9/(H9*I9)</f>
        <v>0.83539061779715162</v>
      </c>
      <c r="L9" s="4">
        <f t="shared" si="2"/>
        <v>21094323.571011122</v>
      </c>
      <c r="M9" t="s">
        <v>50</v>
      </c>
    </row>
    <row r="10" spans="1:13">
      <c r="A10" t="s">
        <v>15</v>
      </c>
      <c r="B10" t="s">
        <v>51</v>
      </c>
      <c r="C10" t="s">
        <v>32</v>
      </c>
      <c r="D10">
        <v>3.7</v>
      </c>
      <c r="E10">
        <v>0.8</v>
      </c>
      <c r="F10">
        <v>2</v>
      </c>
      <c r="G10">
        <f t="shared" si="0"/>
        <v>243.49952822812602</v>
      </c>
      <c r="H10">
        <f t="shared" si="1"/>
        <v>4.058325470468767</v>
      </c>
      <c r="I10">
        <v>0.55999999999999983</v>
      </c>
      <c r="J10">
        <v>7400000</v>
      </c>
      <c r="K10">
        <f>F10/(H10*I10)</f>
        <v>0.88002517230734723</v>
      </c>
      <c r="L10" s="4">
        <f t="shared" si="2"/>
        <v>8408850.3748112824</v>
      </c>
      <c r="M10" t="s">
        <v>52</v>
      </c>
    </row>
    <row r="11" spans="1:13">
      <c r="A11" t="s">
        <v>53</v>
      </c>
      <c r="B11" t="s">
        <v>54</v>
      </c>
      <c r="C11" t="s">
        <v>32</v>
      </c>
      <c r="D11">
        <v>1.3</v>
      </c>
      <c r="E11">
        <v>0.8</v>
      </c>
      <c r="F11">
        <v>2</v>
      </c>
      <c r="G11">
        <f t="shared" si="0"/>
        <v>243.49952822812602</v>
      </c>
      <c r="H11">
        <f t="shared" si="1"/>
        <v>4.058325470468767</v>
      </c>
      <c r="I11">
        <v>0.55999999999999983</v>
      </c>
      <c r="J11">
        <v>2600000</v>
      </c>
      <c r="K11">
        <f>F11/(H11*I11)</f>
        <v>0.88002517230734723</v>
      </c>
      <c r="L11" s="4">
        <f t="shared" si="2"/>
        <v>2954460.9425012614</v>
      </c>
      <c r="M11" t="s">
        <v>55</v>
      </c>
    </row>
    <row r="12" spans="1:13">
      <c r="A12" t="s">
        <v>37</v>
      </c>
      <c r="B12" t="s">
        <v>56</v>
      </c>
      <c r="C12" t="s">
        <v>32</v>
      </c>
      <c r="D12">
        <v>1.5</v>
      </c>
      <c r="E12">
        <v>0.75</v>
      </c>
      <c r="F12">
        <v>1.03</v>
      </c>
      <c r="G12">
        <f t="shared" si="0"/>
        <v>136.70059768000223</v>
      </c>
      <c r="H12">
        <f t="shared" si="1"/>
        <v>2.2783432946667039</v>
      </c>
      <c r="I12">
        <v>0.52499999999999991</v>
      </c>
      <c r="J12">
        <v>1545000</v>
      </c>
      <c r="K12">
        <f>F12/(H12*I12)</f>
        <v>0.86111024905567046</v>
      </c>
      <c r="L12" s="4">
        <f t="shared" si="2"/>
        <v>1794195.3445500291</v>
      </c>
      <c r="M12" t="s">
        <v>57</v>
      </c>
    </row>
    <row r="13" spans="1:13">
      <c r="A13" t="s">
        <v>58</v>
      </c>
      <c r="B13" t="s">
        <v>59</v>
      </c>
      <c r="C13" t="s">
        <v>32</v>
      </c>
      <c r="D13">
        <v>5.5</v>
      </c>
      <c r="E13">
        <v>0.74</v>
      </c>
      <c r="F13">
        <v>1.5</v>
      </c>
      <c r="G13">
        <f t="shared" si="0"/>
        <v>189.58388699883918</v>
      </c>
      <c r="H13">
        <f t="shared" si="1"/>
        <v>3.159731449980653</v>
      </c>
      <c r="I13">
        <v>0.51800000000000002</v>
      </c>
      <c r="J13">
        <v>8250000</v>
      </c>
      <c r="K13">
        <f>F13/(H13*I13)</f>
        <v>0.91645538286825812</v>
      </c>
      <c r="L13" s="4">
        <f t="shared" si="2"/>
        <v>9002074.9009948801</v>
      </c>
    </row>
    <row r="14" spans="1:13">
      <c r="A14" t="s">
        <v>60</v>
      </c>
      <c r="B14" t="s">
        <v>61</v>
      </c>
      <c r="C14" t="s">
        <v>32</v>
      </c>
      <c r="D14">
        <v>1.5</v>
      </c>
      <c r="E14">
        <v>0.8</v>
      </c>
      <c r="F14">
        <v>4.1100000000000003</v>
      </c>
      <c r="G14">
        <f t="shared" si="0"/>
        <v>455.66367965312548</v>
      </c>
      <c r="H14">
        <f t="shared" si="1"/>
        <v>7.5943946608854249</v>
      </c>
      <c r="I14">
        <v>0.55999999999999983</v>
      </c>
      <c r="J14">
        <v>6165000</v>
      </c>
      <c r="K14">
        <f>F14/(H14*I14)</f>
        <v>0.96640825793349483</v>
      </c>
      <c r="L14" s="4">
        <f t="shared" si="2"/>
        <v>6379291.515143754</v>
      </c>
      <c r="M14" t="s">
        <v>62</v>
      </c>
    </row>
    <row r="15" spans="1:13">
      <c r="A15" t="s">
        <v>17</v>
      </c>
      <c r="B15" t="s">
        <v>63</v>
      </c>
      <c r="C15" t="s">
        <v>32</v>
      </c>
      <c r="D15">
        <v>4.5</v>
      </c>
      <c r="E15">
        <v>0.75</v>
      </c>
      <c r="F15">
        <v>2.0499999999999998</v>
      </c>
      <c r="G15">
        <f t="shared" si="0"/>
        <v>248.78711675995882</v>
      </c>
      <c r="H15">
        <f t="shared" si="1"/>
        <v>4.1464519459993134</v>
      </c>
      <c r="I15">
        <v>0.52499999999999991</v>
      </c>
      <c r="J15">
        <v>9225000</v>
      </c>
      <c r="K15">
        <f>F15/(H15*I15)</f>
        <v>0.94171160201902215</v>
      </c>
      <c r="L15" s="4">
        <f t="shared" si="2"/>
        <v>9795992.7224233765</v>
      </c>
      <c r="M15" t="s">
        <v>64</v>
      </c>
    </row>
    <row r="16" spans="1:13">
      <c r="A16" t="s">
        <v>58</v>
      </c>
      <c r="B16" t="s">
        <v>59</v>
      </c>
      <c r="C16" t="s">
        <v>32</v>
      </c>
      <c r="D16">
        <v>7.5</v>
      </c>
      <c r="E16">
        <v>0.74</v>
      </c>
      <c r="F16">
        <v>2</v>
      </c>
      <c r="G16">
        <f t="shared" si="0"/>
        <v>243.49952822812602</v>
      </c>
      <c r="H16">
        <f t="shared" si="1"/>
        <v>4.058325470468767</v>
      </c>
      <c r="I16">
        <v>0.51800000000000002</v>
      </c>
      <c r="J16">
        <v>15000000</v>
      </c>
      <c r="K16">
        <f>F16/(H16*I16)</f>
        <v>0.95137856465659121</v>
      </c>
      <c r="L16" s="4">
        <f t="shared" si="2"/>
        <v>15766594.452771161</v>
      </c>
      <c r="M16" t="s">
        <v>65</v>
      </c>
    </row>
    <row r="17" spans="1:13">
      <c r="A17" t="s">
        <v>37</v>
      </c>
      <c r="B17" t="s">
        <v>66</v>
      </c>
      <c r="C17" t="s">
        <v>32</v>
      </c>
      <c r="D17">
        <v>1.1000000000000001</v>
      </c>
      <c r="E17">
        <v>0.7</v>
      </c>
      <c r="F17">
        <v>1.29</v>
      </c>
      <c r="G17">
        <f t="shared" si="0"/>
        <v>166.27045140784179</v>
      </c>
      <c r="H17">
        <f t="shared" si="1"/>
        <v>2.7711741901306963</v>
      </c>
      <c r="I17">
        <v>0.48999999999999994</v>
      </c>
      <c r="J17">
        <v>1419000</v>
      </c>
      <c r="K17">
        <f>F17/(H17*I17)</f>
        <v>0.95001356125517566</v>
      </c>
      <c r="L17" s="4">
        <f t="shared" si="2"/>
        <v>1493662.8884804451</v>
      </c>
      <c r="M17" t="s">
        <v>67</v>
      </c>
    </row>
    <row r="18" spans="1:13">
      <c r="A18" t="s">
        <v>68</v>
      </c>
      <c r="B18" t="s">
        <v>69</v>
      </c>
      <c r="C18" t="s">
        <v>32</v>
      </c>
      <c r="D18">
        <v>3.84</v>
      </c>
      <c r="E18">
        <v>0.71</v>
      </c>
      <c r="F18">
        <v>1.5429999999999999</v>
      </c>
      <c r="G18">
        <f t="shared" si="0"/>
        <v>194.30339259120908</v>
      </c>
      <c r="H18">
        <f t="shared" si="1"/>
        <v>3.2383898765201513</v>
      </c>
      <c r="I18">
        <v>0.49699999999999994</v>
      </c>
      <c r="J18">
        <v>5925120</v>
      </c>
      <c r="K18">
        <f>F18/(H18*I18)</f>
        <v>0.95869487151921029</v>
      </c>
      <c r="L18" s="4">
        <f t="shared" si="2"/>
        <v>6180402.3115411783</v>
      </c>
    </row>
    <row r="19" spans="1:13">
      <c r="A19" t="s">
        <v>35</v>
      </c>
      <c r="B19" t="s">
        <v>70</v>
      </c>
      <c r="C19" t="s">
        <v>32</v>
      </c>
      <c r="D19">
        <v>4.5</v>
      </c>
      <c r="E19">
        <v>0.75</v>
      </c>
      <c r="F19">
        <v>3.08</v>
      </c>
      <c r="G19">
        <f t="shared" si="0"/>
        <v>354.52033519147761</v>
      </c>
      <c r="H19">
        <f t="shared" si="1"/>
        <v>5.9086722531912939</v>
      </c>
      <c r="I19">
        <v>0.52499999999999991</v>
      </c>
      <c r="J19">
        <v>13860000</v>
      </c>
      <c r="K19">
        <f>F19/(H19*I19)</f>
        <v>0.99289085860161919</v>
      </c>
      <c r="L19" s="4">
        <f t="shared" si="2"/>
        <v>13959238.19816443</v>
      </c>
      <c r="M19" t="s">
        <v>36</v>
      </c>
    </row>
    <row r="20" spans="1:13">
      <c r="A20" t="s">
        <v>71</v>
      </c>
      <c r="B20" t="s">
        <v>72</v>
      </c>
      <c r="C20" t="s">
        <v>32</v>
      </c>
      <c r="D20">
        <v>2.6</v>
      </c>
      <c r="E20">
        <v>0.7</v>
      </c>
      <c r="F20">
        <v>1.54</v>
      </c>
      <c r="G20">
        <f t="shared" si="0"/>
        <v>193.97468488444005</v>
      </c>
      <c r="H20">
        <f t="shared" si="1"/>
        <v>3.2329114147406677</v>
      </c>
      <c r="I20">
        <v>0.48999999999999994</v>
      </c>
      <c r="J20">
        <v>4004000</v>
      </c>
      <c r="K20">
        <f>F20/(H20*I20)</f>
        <v>0.97214452846653454</v>
      </c>
      <c r="L20" s="4">
        <f t="shared" si="2"/>
        <v>4118729.1423796099</v>
      </c>
    </row>
    <row r="21" spans="1:13">
      <c r="A21" t="s">
        <v>73</v>
      </c>
      <c r="B21" t="s">
        <v>22</v>
      </c>
      <c r="C21" t="s">
        <v>32</v>
      </c>
      <c r="D21">
        <v>5.3</v>
      </c>
      <c r="E21">
        <v>0.69</v>
      </c>
      <c r="F21">
        <v>1.5</v>
      </c>
      <c r="G21">
        <f t="shared" si="0"/>
        <v>189.58388699883918</v>
      </c>
      <c r="H21">
        <f t="shared" si="1"/>
        <v>3.159731449980653</v>
      </c>
      <c r="I21">
        <v>0.48299999999999993</v>
      </c>
      <c r="J21">
        <v>7950000</v>
      </c>
      <c r="K21">
        <f>F21/(H21*I21)</f>
        <v>0.98286519322103061</v>
      </c>
      <c r="L21" s="4">
        <f t="shared" si="2"/>
        <v>8088596.5388054727</v>
      </c>
    </row>
    <row r="22" spans="1:13">
      <c r="A22" t="s">
        <v>58</v>
      </c>
      <c r="B22" t="s">
        <v>59</v>
      </c>
      <c r="C22" t="s">
        <v>32</v>
      </c>
      <c r="D22">
        <v>4.5</v>
      </c>
      <c r="E22">
        <v>0.69</v>
      </c>
      <c r="F22">
        <v>1.54</v>
      </c>
      <c r="G22">
        <f t="shared" si="0"/>
        <v>193.97468488444005</v>
      </c>
      <c r="H22">
        <f t="shared" si="1"/>
        <v>3.2329114147406677</v>
      </c>
      <c r="I22">
        <v>0.48299999999999993</v>
      </c>
      <c r="J22">
        <v>6930000</v>
      </c>
      <c r="K22">
        <f>F22/(H22*I22)</f>
        <v>0.98623357960373059</v>
      </c>
      <c r="L22" s="4">
        <f t="shared" si="2"/>
        <v>7026732.9599388409</v>
      </c>
    </row>
    <row r="23" spans="1:13">
      <c r="A23" t="s">
        <v>68</v>
      </c>
      <c r="B23" t="s">
        <v>69</v>
      </c>
      <c r="C23" t="s">
        <v>32</v>
      </c>
      <c r="D23">
        <v>3.96</v>
      </c>
      <c r="E23">
        <v>0.71</v>
      </c>
      <c r="F23">
        <v>2.31</v>
      </c>
      <c r="G23">
        <f t="shared" si="0"/>
        <v>276.0224779686792</v>
      </c>
      <c r="H23">
        <f t="shared" si="1"/>
        <v>4.6003746328113202</v>
      </c>
      <c r="I23">
        <v>0.49699999999999994</v>
      </c>
      <c r="J23">
        <v>9147600</v>
      </c>
      <c r="K23">
        <f>F23/(H23*I23)</f>
        <v>1.0103280047658438</v>
      </c>
      <c r="L23" s="4">
        <f t="shared" si="2"/>
        <v>9054089.3223286141</v>
      </c>
      <c r="M23" t="s">
        <v>74</v>
      </c>
    </row>
    <row r="24" spans="1:13">
      <c r="A24" t="s">
        <v>75</v>
      </c>
      <c r="B24" t="s">
        <v>76</v>
      </c>
      <c r="C24" t="s">
        <v>32</v>
      </c>
      <c r="D24">
        <v>5</v>
      </c>
      <c r="E24">
        <v>0.7</v>
      </c>
      <c r="F24">
        <v>2.0499999999999998</v>
      </c>
      <c r="G24">
        <f t="shared" si="0"/>
        <v>248.78711675995882</v>
      </c>
      <c r="H24">
        <f t="shared" si="1"/>
        <v>4.1464519459993134</v>
      </c>
      <c r="I24">
        <v>0.48999999999999994</v>
      </c>
      <c r="J24">
        <v>10250000</v>
      </c>
      <c r="K24">
        <f>F24/(H24*I24)</f>
        <v>1.008976716448952</v>
      </c>
      <c r="L24" s="4">
        <f t="shared" si="2"/>
        <v>10158807.26769832</v>
      </c>
      <c r="M24" t="s">
        <v>77</v>
      </c>
    </row>
    <row r="25" spans="1:13">
      <c r="A25" t="s">
        <v>78</v>
      </c>
      <c r="B25" t="s">
        <v>79</v>
      </c>
      <c r="C25" t="s">
        <v>32</v>
      </c>
      <c r="D25">
        <v>0.7</v>
      </c>
      <c r="E25">
        <v>0.7</v>
      </c>
      <c r="F25">
        <v>2.57</v>
      </c>
      <c r="G25">
        <f t="shared" si="0"/>
        <v>302.86134394205516</v>
      </c>
      <c r="H25">
        <f t="shared" si="1"/>
        <v>5.0476890657009195</v>
      </c>
      <c r="I25">
        <v>0.48999999999999994</v>
      </c>
      <c r="J25">
        <v>1799000</v>
      </c>
      <c r="K25">
        <f>F25/(H25*I25)</f>
        <v>1.0390691444967937</v>
      </c>
      <c r="L25" s="4">
        <f t="shared" si="2"/>
        <v>1731357.3495354152</v>
      </c>
      <c r="M25" t="s">
        <v>80</v>
      </c>
    </row>
    <row r="26" spans="1:13">
      <c r="A26" t="s">
        <v>81</v>
      </c>
      <c r="B26" t="s">
        <v>82</v>
      </c>
      <c r="C26" t="s">
        <v>32</v>
      </c>
      <c r="D26">
        <v>2.1</v>
      </c>
      <c r="E26">
        <v>0.6</v>
      </c>
      <c r="F26">
        <v>0.42</v>
      </c>
      <c r="G26">
        <f t="shared" si="0"/>
        <v>62.636705998500695</v>
      </c>
      <c r="H26">
        <f t="shared" si="1"/>
        <v>1.0439450999750115</v>
      </c>
      <c r="I26">
        <v>0.42</v>
      </c>
      <c r="J26">
        <v>882000</v>
      </c>
      <c r="K26">
        <f>F26/(H26*I26)</f>
        <v>0.95790477873207758</v>
      </c>
      <c r="L26" s="4">
        <f t="shared" si="2"/>
        <v>920759.57817796012</v>
      </c>
      <c r="M26" t="s">
        <v>83</v>
      </c>
    </row>
    <row r="27" spans="1:13">
      <c r="A27" t="s">
        <v>37</v>
      </c>
      <c r="B27" t="s">
        <v>84</v>
      </c>
      <c r="C27" t="s">
        <v>32</v>
      </c>
      <c r="D27">
        <v>0.45</v>
      </c>
      <c r="E27">
        <v>0.63</v>
      </c>
      <c r="F27">
        <v>1</v>
      </c>
      <c r="G27">
        <f t="shared" si="0"/>
        <v>133.22999999999999</v>
      </c>
      <c r="H27">
        <f t="shared" si="1"/>
        <v>2.2204999999999999</v>
      </c>
      <c r="I27">
        <v>0.44099999999999995</v>
      </c>
      <c r="J27">
        <v>450000</v>
      </c>
      <c r="K27">
        <f>F27/(H27*I27)</f>
        <v>1.0211995929498423</v>
      </c>
      <c r="L27" s="4">
        <f t="shared" si="2"/>
        <v>440658.22499999998</v>
      </c>
      <c r="M27" t="s">
        <v>85</v>
      </c>
    </row>
    <row r="28" spans="1:13">
      <c r="A28" t="s">
        <v>86</v>
      </c>
      <c r="B28" t="s">
        <v>87</v>
      </c>
      <c r="C28" t="s">
        <v>32</v>
      </c>
      <c r="D28">
        <v>3.6</v>
      </c>
      <c r="E28">
        <v>0.66</v>
      </c>
      <c r="F28">
        <v>2.57</v>
      </c>
      <c r="G28">
        <f t="shared" si="0"/>
        <v>302.86134394205516</v>
      </c>
      <c r="H28">
        <f t="shared" si="1"/>
        <v>5.0476890657009195</v>
      </c>
      <c r="I28">
        <v>0.46199999999999997</v>
      </c>
      <c r="J28">
        <v>9252000</v>
      </c>
      <c r="K28">
        <f>F28/(H28*I28)</f>
        <v>1.1020430320420538</v>
      </c>
      <c r="L28" s="4">
        <f t="shared" si="2"/>
        <v>8395316.4540737681</v>
      </c>
      <c r="M28" t="s">
        <v>88</v>
      </c>
    </row>
  </sheetData>
  <pageMargins left="0" right="0" top="0.39370078740157483" bottom="0.39370078740157483" header="0" footer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AUV Data</vt:lpstr>
      <vt:lpstr>Torpedo 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Coe</dc:creator>
  <cp:lastModifiedBy>Michael Coe</cp:lastModifiedBy>
  <cp:revision>170</cp:revision>
  <dcterms:created xsi:type="dcterms:W3CDTF">2022-03-05T11:42:52Z</dcterms:created>
  <dcterms:modified xsi:type="dcterms:W3CDTF">2022-11-02T23:10:53Z</dcterms:modified>
</cp:coreProperties>
</file>