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z/Documents/Editing/CPS editing/Krizsan/for QCA/IC_QCA/*2023_cps_submission/"/>
    </mc:Choice>
  </mc:AlternateContent>
  <xr:revisionPtr revIDLastSave="0" documentId="13_ncr:1_{79362FF1-2A81-F94E-B07B-55E38C35CB7E}" xr6:coauthVersionLast="47" xr6:coauthVersionMax="47" xr10:uidLastSave="{00000000-0000-0000-0000-000000000000}"/>
  <bookViews>
    <workbookView xWindow="8300" yWindow="500" windowWidth="17260" windowHeight="1448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7" i="1" l="1"/>
  <c r="G4" i="1"/>
  <c r="I4" i="1"/>
  <c r="D4" i="1" s="1"/>
  <c r="E110" i="1"/>
  <c r="E108" i="1"/>
  <c r="B112" i="1"/>
  <c r="B109" i="1"/>
  <c r="B107" i="1"/>
  <c r="B106" i="1"/>
  <c r="B104" i="1"/>
  <c r="B102" i="1"/>
  <c r="B98" i="1"/>
  <c r="B94" i="1"/>
  <c r="B91" i="1"/>
  <c r="B89" i="1"/>
  <c r="B88" i="1"/>
  <c r="B84" i="1"/>
  <c r="B80" i="1"/>
  <c r="B77" i="1"/>
  <c r="B73" i="1"/>
  <c r="B71" i="1"/>
  <c r="B69" i="1"/>
  <c r="B118" i="1"/>
  <c r="E117" i="1"/>
  <c r="D117" i="1"/>
  <c r="B117" i="1"/>
  <c r="B116" i="1"/>
  <c r="E115" i="1"/>
  <c r="D115" i="1"/>
  <c r="B120" i="1"/>
  <c r="E119" i="1"/>
  <c r="D119" i="1"/>
  <c r="B67" i="1"/>
  <c r="B65" i="1"/>
  <c r="B64" i="1"/>
  <c r="B63" i="1"/>
  <c r="B59" i="1"/>
  <c r="B55" i="1"/>
  <c r="B51" i="1"/>
  <c r="B50" i="1"/>
  <c r="B47" i="1"/>
  <c r="B45" i="1"/>
  <c r="B43" i="1"/>
  <c r="B41" i="1"/>
  <c r="B37" i="1"/>
  <c r="B33" i="1"/>
  <c r="B29" i="1"/>
  <c r="B25" i="1"/>
  <c r="B22" i="1"/>
  <c r="B18" i="1"/>
  <c r="B16" i="1"/>
  <c r="B14" i="1"/>
  <c r="B10" i="1"/>
  <c r="B9" i="1"/>
  <c r="B5" i="1"/>
  <c r="B3" i="1"/>
  <c r="D19" i="1"/>
  <c r="E19" i="1"/>
  <c r="D23" i="1"/>
  <c r="E23" i="1"/>
  <c r="D26" i="1"/>
  <c r="D30" i="1"/>
  <c r="E30" i="1"/>
  <c r="D34" i="1"/>
  <c r="E34" i="1"/>
  <c r="D38" i="1"/>
  <c r="E38" i="1"/>
  <c r="D42" i="1"/>
  <c r="E42" i="1"/>
  <c r="D44" i="1"/>
  <c r="E44" i="1"/>
  <c r="D46" i="1"/>
  <c r="E46" i="1"/>
  <c r="D48" i="1"/>
  <c r="E48" i="1"/>
  <c r="D51" i="1"/>
  <c r="D52" i="1"/>
  <c r="E52" i="1"/>
  <c r="D56" i="1"/>
  <c r="E56" i="1"/>
  <c r="D60" i="1"/>
  <c r="E60" i="1"/>
  <c r="D65" i="1"/>
  <c r="D66" i="1"/>
  <c r="D68" i="1"/>
  <c r="E68" i="1"/>
  <c r="D70" i="1"/>
  <c r="E70" i="1"/>
  <c r="D72" i="1"/>
  <c r="E72" i="1"/>
  <c r="D74" i="1"/>
  <c r="E74" i="1"/>
  <c r="D78" i="1"/>
  <c r="E78" i="1"/>
  <c r="D81" i="1"/>
  <c r="E81" i="1"/>
  <c r="D85" i="1"/>
  <c r="E85" i="1"/>
  <c r="D90" i="1"/>
  <c r="E90" i="1"/>
  <c r="D92" i="1"/>
  <c r="D95" i="1"/>
  <c r="E95" i="1"/>
  <c r="D99" i="1"/>
  <c r="E99" i="1"/>
  <c r="D103" i="1"/>
  <c r="E103" i="1"/>
  <c r="D105" i="1"/>
  <c r="E105" i="1"/>
  <c r="D107" i="1"/>
  <c r="E107" i="1"/>
  <c r="D108" i="1"/>
  <c r="D110" i="1"/>
  <c r="D17" i="1"/>
  <c r="D15" i="1"/>
  <c r="E15" i="1"/>
  <c r="B111" i="1"/>
  <c r="B101" i="1"/>
  <c r="B100" i="1"/>
  <c r="B97" i="1"/>
  <c r="B96" i="1"/>
  <c r="B93" i="1"/>
  <c r="B92" i="1"/>
  <c r="B87" i="1"/>
  <c r="B86" i="1"/>
  <c r="B83" i="1"/>
  <c r="B82" i="1"/>
  <c r="B79" i="1"/>
  <c r="B76" i="1"/>
  <c r="B75" i="1"/>
  <c r="B72" i="1"/>
  <c r="B70" i="1"/>
  <c r="B66" i="1"/>
  <c r="B62" i="1"/>
  <c r="B61" i="1"/>
  <c r="B60" i="1"/>
  <c r="B58" i="1"/>
  <c r="B57" i="1"/>
  <c r="B54" i="1"/>
  <c r="B53" i="1"/>
  <c r="B49" i="1"/>
  <c r="B40" i="1"/>
  <c r="B39" i="1"/>
  <c r="B35" i="1"/>
  <c r="B36" i="1"/>
  <c r="B30" i="1"/>
  <c r="B32" i="1"/>
  <c r="B31" i="1"/>
  <c r="B28" i="1"/>
  <c r="B27" i="1"/>
  <c r="B26" i="1"/>
  <c r="B24" i="1"/>
  <c r="B21" i="1"/>
  <c r="B20" i="1"/>
  <c r="B19" i="1"/>
  <c r="B17" i="1"/>
  <c r="B13" i="1"/>
  <c r="B12" i="1"/>
  <c r="B7" i="1"/>
  <c r="B8" i="1"/>
  <c r="B4" i="1"/>
  <c r="I6" i="1"/>
  <c r="E6" i="1" s="1"/>
  <c r="E11" i="1"/>
  <c r="D11" i="1"/>
  <c r="I2" i="1"/>
  <c r="E2" i="1" s="1"/>
  <c r="V2" i="1"/>
  <c r="D2" i="1" l="1"/>
  <c r="D6" i="1"/>
</calcChain>
</file>

<file path=xl/sharedStrings.xml><?xml version="1.0" encoding="utf-8"?>
<sst xmlns="http://schemas.openxmlformats.org/spreadsheetml/2006/main" count="232" uniqueCount="73">
  <si>
    <t>Albania</t>
  </si>
  <si>
    <t>NR</t>
  </si>
  <si>
    <t>Country</t>
  </si>
  <si>
    <t>R</t>
  </si>
  <si>
    <t>Armenia</t>
  </si>
  <si>
    <t>Posture</t>
  </si>
  <si>
    <t>Days</t>
  </si>
  <si>
    <t>Sequence</t>
  </si>
  <si>
    <t>Order</t>
  </si>
  <si>
    <t>first</t>
  </si>
  <si>
    <t>second</t>
  </si>
  <si>
    <t>third</t>
  </si>
  <si>
    <t>fourth</t>
  </si>
  <si>
    <t>fifth</t>
  </si>
  <si>
    <t>2013jan</t>
  </si>
  <si>
    <t>2014jan</t>
  </si>
  <si>
    <t>2015jan</t>
  </si>
  <si>
    <t>2016jan</t>
  </si>
  <si>
    <t>2017jan</t>
  </si>
  <si>
    <t>2018jan</t>
  </si>
  <si>
    <t>2019jan</t>
  </si>
  <si>
    <t>2020jan</t>
  </si>
  <si>
    <t>2021jan</t>
  </si>
  <si>
    <t>2022jan</t>
  </si>
  <si>
    <t>Austria</t>
  </si>
  <si>
    <t>Azerbaijan</t>
  </si>
  <si>
    <t>Belgium</t>
  </si>
  <si>
    <t>Signed</t>
  </si>
  <si>
    <t>Ratified</t>
  </si>
  <si>
    <t>2011jan</t>
  </si>
  <si>
    <t>2012jan</t>
  </si>
  <si>
    <t>Sign_date</t>
  </si>
  <si>
    <t>Rat_date</t>
  </si>
  <si>
    <t>BiH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</si>
  <si>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</si>
  <si>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</si>
  <si>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</si>
  <si>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</si>
  <si>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</si>
  <si>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</si>
  <si>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</si>
  <si>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</si>
  <si>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</si>
  <si>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</si>
  <si>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</si>
  <si>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</si>
  <si>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</si>
  <si>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</si>
  <si>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</si>
  <si>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</si>
  <si>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</si>
  <si>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</si>
  <si>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</si>
  <si>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Montenegro</t>
  </si>
  <si>
    <t>Netherlands</t>
  </si>
  <si>
    <t>North Macedonia</t>
  </si>
  <si>
    <t>Norway</t>
  </si>
  <si>
    <t>Poland</t>
  </si>
  <si>
    <t>Portugal</t>
  </si>
  <si>
    <t>Moldova</t>
  </si>
  <si>
    <t>Romania</t>
  </si>
  <si>
    <t>Russia</t>
  </si>
  <si>
    <t>Serbia</t>
  </si>
  <si>
    <t>Slovakia</t>
  </si>
  <si>
    <t>Slovenia</t>
  </si>
  <si>
    <t>Spain</t>
  </si>
  <si>
    <t>Sweden</t>
  </si>
  <si>
    <t>Switzerland</t>
  </si>
  <si>
    <t>Ukraine</t>
  </si>
  <si>
    <t>United Kingdom</t>
  </si>
  <si>
    <t>Withdrawn</t>
  </si>
  <si>
    <t>Turkey</t>
  </si>
  <si>
    <t>Withdraw_date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</si>
</sst>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4" fontId="3" fillId="0" borderId="0" xfId="0" applyNumberFormat="1" applyFont="1"/>
    <xf numFmtId="1" fontId="3" fillId="0" borderId="0" xfId="0" applyNumberFormat="1" applyFo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0</c:v>
                </c:pt>
              </c:strCache>
            </c:strRef>
          </c:tx>
          <c:invertIfNegative val="0"/>
          <c:cat>
            <c:strRef>
              <c:f>Sheet1!$A$7:$A$8</c:f>
              <c:strCache>
                <c:ptCount val="2"/>
                <c:pt idx="0">
                  <c:v>Austria</c:v>
                </c:pt>
                <c:pt idx="1">
                  <c:v>Austria</c:v>
                </c:pt>
              </c:strCache>
            </c:strRef>
          </c:cat>
          <c:val>
            <c:numRef>
              <c:f>Sheet1!$B$7:$B$8</c:f>
              <c:numCache>
                <c:formatCode>0</c:formatCode>
                <c:ptCount val="2"/>
                <c:pt idx="0">
                  <c:v>2543</c:v>
                </c:pt>
                <c:pt idx="1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1-0444-9B98-D8BB02592A06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Sheet1!$A$7:$A$8</c:f>
              <c:strCache>
                <c:ptCount val="2"/>
                <c:pt idx="0">
                  <c:v>Austria</c:v>
                </c:pt>
                <c:pt idx="1">
                  <c:v>Austria</c:v>
                </c:pt>
              </c:strCache>
            </c:strRef>
          </c:cat>
          <c:val>
            <c:numRef>
              <c:f>Sheet1!$C$7:$C$8</c:f>
              <c:numCache>
                <c:formatCode>0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1-0444-9B98-D8BB02592A06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130</c:v>
                </c:pt>
              </c:strCache>
            </c:strRef>
          </c:tx>
          <c:invertIfNegative val="0"/>
          <c:cat>
            <c:strRef>
              <c:f>Sheet1!$A$7:$A$8</c:f>
              <c:strCache>
                <c:ptCount val="2"/>
                <c:pt idx="0">
                  <c:v>Austria</c:v>
                </c:pt>
                <c:pt idx="1">
                  <c:v>Austria</c:v>
                </c:pt>
              </c:strCache>
            </c:strRef>
          </c:cat>
          <c:val>
            <c:numRef>
              <c:f>Sheet1!$D$7:$D$8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AEA1-0444-9B98-D8BB02592A06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1048</c:v>
                </c:pt>
              </c:strCache>
            </c:strRef>
          </c:tx>
          <c:invertIfNegative val="0"/>
          <c:cat>
            <c:strRef>
              <c:f>Sheet1!$A$7:$A$8</c:f>
              <c:strCache>
                <c:ptCount val="2"/>
                <c:pt idx="0">
                  <c:v>Austria</c:v>
                </c:pt>
                <c:pt idx="1">
                  <c:v>Austria</c:v>
                </c:pt>
              </c:strCache>
            </c:strRef>
          </c:cat>
          <c:val>
            <c:numRef>
              <c:f>Sheet1!$E$7:$E$8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AEA1-0444-9B98-D8BB02592A06}"/>
            </c:ext>
          </c:extLst>
        </c:ser>
        <c:ser>
          <c:idx val="4"/>
          <c:order val="4"/>
          <c:tx>
            <c:strRef>
              <c:f>Sheet1!$K$6</c:f>
              <c:strCache>
                <c:ptCount val="1"/>
              </c:strCache>
            </c:strRef>
          </c:tx>
          <c:invertIfNegative val="0"/>
          <c:cat>
            <c:strRef>
              <c:f>Sheet1!$A$7:$A$8</c:f>
              <c:strCache>
                <c:ptCount val="2"/>
                <c:pt idx="0">
                  <c:v>Austria</c:v>
                </c:pt>
                <c:pt idx="1">
                  <c:v>Austria</c:v>
                </c:pt>
              </c:strCache>
            </c:strRef>
          </c:cat>
          <c:val>
            <c:numRef>
              <c:f>Sheet1!$K$7:$K$8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AEA1-0444-9B98-D8BB0259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305352"/>
        <c:axId val="2141302280"/>
      </c:barChart>
      <c:catAx>
        <c:axId val="2141305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1302280"/>
        <c:crosses val="autoZero"/>
        <c:auto val="1"/>
        <c:lblAlgn val="ctr"/>
        <c:lblOffset val="100"/>
        <c:noMultiLvlLbl val="0"/>
      </c:catAx>
      <c:valAx>
        <c:axId val="214130228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14130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20</xdr:row>
      <xdr:rowOff>50800</xdr:rowOff>
    </xdr:from>
    <xdr:to>
      <xdr:col>9</xdr:col>
      <xdr:colOff>736600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0"/>
  <sheetViews>
    <sheetView tabSelected="1" workbookViewId="0">
      <pane ySplit="1" topLeftCell="A91" activePane="bottomLeft" state="frozen"/>
      <selection pane="bottomLeft" activeCell="F114" sqref="F114"/>
    </sheetView>
  </sheetViews>
  <sheetFormatPr baseColWidth="10" defaultRowHeight="16" x14ac:dyDescent="0.2"/>
  <cols>
    <col min="2" max="3" width="10.83203125" style="2"/>
    <col min="4" max="4" width="12.6640625" customWidth="1"/>
    <col min="5" max="5" width="11.83203125" bestFit="1" customWidth="1"/>
    <col min="6" max="6" width="11.83203125" customWidth="1"/>
  </cols>
  <sheetData>
    <row r="1" spans="1:22" x14ac:dyDescent="0.2">
      <c r="A1" t="s">
        <v>2</v>
      </c>
      <c r="B1" s="2" t="s">
        <v>6</v>
      </c>
      <c r="C1" s="2" t="s">
        <v>8</v>
      </c>
      <c r="D1" t="s">
        <v>27</v>
      </c>
      <c r="E1" t="s">
        <v>28</v>
      </c>
      <c r="F1" t="s">
        <v>70</v>
      </c>
      <c r="G1" t="s">
        <v>31</v>
      </c>
      <c r="H1" t="s">
        <v>32</v>
      </c>
      <c r="J1" t="s">
        <v>72</v>
      </c>
      <c r="K1" t="s">
        <v>29</v>
      </c>
      <c r="L1" t="s">
        <v>30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</row>
    <row r="2" spans="1:22" x14ac:dyDescent="0.2">
      <c r="A2" t="s">
        <v>0</v>
      </c>
      <c r="B2" s="2">
        <v>0</v>
      </c>
      <c r="C2" s="2">
        <v>1</v>
      </c>
      <c r="D2">
        <f>G2-I2</f>
        <v>352</v>
      </c>
      <c r="E2">
        <f>H2-I2</f>
        <v>765</v>
      </c>
      <c r="G2" s="1">
        <v>40896</v>
      </c>
      <c r="H2" s="1">
        <v>41309</v>
      </c>
      <c r="I2" s="1">
        <f>DATE(2011,1,1)</f>
        <v>40544</v>
      </c>
      <c r="J2" s="1"/>
      <c r="K2">
        <v>0</v>
      </c>
      <c r="L2">
        <v>365</v>
      </c>
      <c r="M2">
        <v>730</v>
      </c>
      <c r="N2">
        <v>1095</v>
      </c>
      <c r="O2">
        <v>1460</v>
      </c>
      <c r="P2">
        <v>1825</v>
      </c>
      <c r="Q2">
        <v>2190</v>
      </c>
      <c r="R2">
        <v>2555</v>
      </c>
      <c r="S2">
        <v>2920</v>
      </c>
      <c r="T2">
        <v>3285</v>
      </c>
      <c r="U2">
        <v>3650</v>
      </c>
      <c r="V2">
        <f>U2+365</f>
        <v>4015</v>
      </c>
    </row>
    <row r="3" spans="1:22" x14ac:dyDescent="0.2">
      <c r="A3" t="s">
        <v>0</v>
      </c>
      <c r="B3" s="2">
        <f>DATE(2023,1,1)-DATE(2011,1,1)</f>
        <v>4383</v>
      </c>
      <c r="C3" s="2">
        <v>2</v>
      </c>
    </row>
    <row r="4" spans="1:22" x14ac:dyDescent="0.2">
      <c r="A4" t="s">
        <v>4</v>
      </c>
      <c r="B4" s="2">
        <f>DATE(2018,5,11)-DATE(2011,1,1)</f>
        <v>2687</v>
      </c>
      <c r="C4" s="2">
        <v>1</v>
      </c>
      <c r="D4">
        <f>G4-I4</f>
        <v>2574</v>
      </c>
      <c r="E4" s="1"/>
      <c r="F4" s="1"/>
      <c r="G4" s="1">
        <f>DATE(2018,1,18)</f>
        <v>43118</v>
      </c>
      <c r="H4" s="1"/>
      <c r="I4" s="1">
        <f>DATE(2011,1,1)</f>
        <v>40544</v>
      </c>
      <c r="J4" s="1"/>
    </row>
    <row r="5" spans="1:22" x14ac:dyDescent="0.2">
      <c r="A5" t="s">
        <v>4</v>
      </c>
      <c r="B5" s="2">
        <f>DATE(2023,1,1)-DATE(2018,5,11)</f>
        <v>1696</v>
      </c>
      <c r="C5" s="2">
        <v>2</v>
      </c>
    </row>
    <row r="6" spans="1:22" x14ac:dyDescent="0.2">
      <c r="A6" t="s">
        <v>24</v>
      </c>
      <c r="B6" s="2">
        <v>0</v>
      </c>
      <c r="C6" s="2">
        <v>1</v>
      </c>
      <c r="D6">
        <f>G6-I6</f>
        <v>130</v>
      </c>
      <c r="E6">
        <f>H6-I6</f>
        <v>1048</v>
      </c>
      <c r="G6" s="1">
        <v>40674</v>
      </c>
      <c r="H6" s="1">
        <v>41592</v>
      </c>
      <c r="I6" s="1">
        <f>DATE(2011,1,1)</f>
        <v>40544</v>
      </c>
      <c r="J6" s="1"/>
    </row>
    <row r="7" spans="1:22" x14ac:dyDescent="0.2">
      <c r="A7" t="s">
        <v>24</v>
      </c>
      <c r="B7" s="2">
        <f>DATE(2017,12,18)-DATE(2011,1,1)</f>
        <v>2543</v>
      </c>
      <c r="C7" s="2">
        <v>2</v>
      </c>
    </row>
    <row r="8" spans="1:22" x14ac:dyDescent="0.2">
      <c r="A8" t="s">
        <v>24</v>
      </c>
      <c r="B8" s="2">
        <f>DATE(2020,1,7)-DATE(2017,12,18)</f>
        <v>750</v>
      </c>
      <c r="C8" s="2">
        <v>3</v>
      </c>
    </row>
    <row r="9" spans="1:22" x14ac:dyDescent="0.2">
      <c r="A9" t="s">
        <v>24</v>
      </c>
      <c r="B9" s="2">
        <f>DATE(2023,1,1)-DATE(2020,1,7)</f>
        <v>1090</v>
      </c>
      <c r="C9" s="2">
        <v>4</v>
      </c>
    </row>
    <row r="10" spans="1:22" x14ac:dyDescent="0.2">
      <c r="A10" t="s">
        <v>25</v>
      </c>
      <c r="B10" s="2">
        <f>DATE(2023,1,1)-DATE(2011,1,1)</f>
        <v>4383</v>
      </c>
      <c r="C10" s="2">
        <v>1</v>
      </c>
    </row>
    <row r="11" spans="1:22" x14ac:dyDescent="0.2">
      <c r="A11" t="s">
        <v>26</v>
      </c>
      <c r="B11" s="2">
        <v>0</v>
      </c>
      <c r="C11" s="2">
        <v>1</v>
      </c>
      <c r="D11">
        <f>G11-I11</f>
        <v>619</v>
      </c>
      <c r="E11">
        <f>H11-I11</f>
        <v>1899</v>
      </c>
      <c r="G11" s="1">
        <v>41163</v>
      </c>
      <c r="H11" s="1">
        <v>42443</v>
      </c>
      <c r="I11" s="3">
        <v>40544</v>
      </c>
      <c r="J11" s="3"/>
    </row>
    <row r="12" spans="1:22" x14ac:dyDescent="0.2">
      <c r="A12" t="s">
        <v>26</v>
      </c>
      <c r="B12" s="2">
        <f>DATE(2014,10,11)-DATE(2011,1,1)</f>
        <v>1379</v>
      </c>
      <c r="C12" s="2">
        <v>2</v>
      </c>
    </row>
    <row r="13" spans="1:22" x14ac:dyDescent="0.2">
      <c r="A13" t="s">
        <v>26</v>
      </c>
      <c r="B13" s="2">
        <f>DATE(2020,10,1)-DATE(2014,10,11)</f>
        <v>2182</v>
      </c>
      <c r="C13" s="2">
        <v>3</v>
      </c>
    </row>
    <row r="14" spans="1:22" x14ac:dyDescent="0.2">
      <c r="A14" t="s">
        <v>26</v>
      </c>
      <c r="B14" s="2">
        <f>DATE(2023,1,1)-DATE(2020,10,1)</f>
        <v>822</v>
      </c>
      <c r="C14" s="2">
        <v>4</v>
      </c>
    </row>
    <row r="15" spans="1:22" x14ac:dyDescent="0.2">
      <c r="A15" t="s">
        <v>33</v>
      </c>
      <c r="B15" s="2">
        <v>0</v>
      </c>
      <c r="C15" s="2">
        <v>1</v>
      </c>
      <c r="D15">
        <f t="shared" ref="D15" si="0">G15-I15</f>
        <v>797</v>
      </c>
      <c r="E15">
        <f t="shared" ref="E15" si="1">H15-I15</f>
        <v>1041</v>
      </c>
      <c r="G15" s="1">
        <v>41341</v>
      </c>
      <c r="H15" s="1">
        <v>41585</v>
      </c>
      <c r="I15" s="3">
        <v>40544</v>
      </c>
    </row>
    <row r="16" spans="1:22" x14ac:dyDescent="0.2">
      <c r="A16" t="s">
        <v>33</v>
      </c>
      <c r="B16" s="2">
        <f>DATE(2023,1,1)-DATE(2011,1,1)</f>
        <v>4383</v>
      </c>
      <c r="C16" s="2">
        <v>2</v>
      </c>
    </row>
    <row r="17" spans="1:9" x14ac:dyDescent="0.2">
      <c r="A17" t="s">
        <v>34</v>
      </c>
      <c r="B17" s="2">
        <f>DATE(2021,12,13)-DATE(2011,1,1)</f>
        <v>3999</v>
      </c>
      <c r="C17" s="2">
        <v>1</v>
      </c>
      <c r="D17">
        <f t="shared" ref="D17:D19" si="2">G17-I17</f>
        <v>1937</v>
      </c>
      <c r="G17" s="1">
        <v>42481</v>
      </c>
      <c r="I17" s="3">
        <v>40544</v>
      </c>
    </row>
    <row r="18" spans="1:9" x14ac:dyDescent="0.2">
      <c r="A18" t="s">
        <v>34</v>
      </c>
      <c r="B18" s="2">
        <f>DATE(2023,1,1)-DATE(2021,12,13)</f>
        <v>384</v>
      </c>
      <c r="C18" s="2">
        <v>2</v>
      </c>
    </row>
    <row r="19" spans="1:9" x14ac:dyDescent="0.2">
      <c r="A19" t="s">
        <v>35</v>
      </c>
      <c r="B19" s="2">
        <f>DATE(2011,12,23)-DATE(2011,1,1)</f>
        <v>356</v>
      </c>
      <c r="C19" s="2">
        <v>1</v>
      </c>
      <c r="D19">
        <f t="shared" si="2"/>
        <v>752</v>
      </c>
      <c r="E19">
        <f t="shared" ref="E19" si="3">H19-I19</f>
        <v>2719</v>
      </c>
      <c r="G19" s="1">
        <v>41296</v>
      </c>
      <c r="H19" s="1">
        <v>43263</v>
      </c>
      <c r="I19" s="3">
        <v>40544</v>
      </c>
    </row>
    <row r="20" spans="1:9" x14ac:dyDescent="0.2">
      <c r="A20" t="s">
        <v>35</v>
      </c>
      <c r="B20" s="2">
        <f>DATE(2016,1,22)-DATE(2011,12,23)</f>
        <v>1491</v>
      </c>
      <c r="C20" s="2">
        <v>2</v>
      </c>
    </row>
    <row r="21" spans="1:9" x14ac:dyDescent="0.2">
      <c r="A21" t="s">
        <v>35</v>
      </c>
      <c r="B21" s="2">
        <f>DATE(2016,10,19)-DATE(2016,1,22)</f>
        <v>271</v>
      </c>
      <c r="C21" s="2">
        <v>3</v>
      </c>
    </row>
    <row r="22" spans="1:9" x14ac:dyDescent="0.2">
      <c r="A22" t="s">
        <v>35</v>
      </c>
      <c r="B22" s="2">
        <f>DATE(2023,1,1)-DATE(2016,10,19)</f>
        <v>2265</v>
      </c>
      <c r="C22" s="2">
        <v>4</v>
      </c>
    </row>
    <row r="23" spans="1:9" x14ac:dyDescent="0.2">
      <c r="A23" t="s">
        <v>36</v>
      </c>
      <c r="B23" s="2">
        <v>0</v>
      </c>
      <c r="C23" s="2">
        <v>1</v>
      </c>
      <c r="D23">
        <f t="shared" ref="D23:D74" si="4">G23-I23</f>
        <v>1627</v>
      </c>
      <c r="E23">
        <f t="shared" ref="E23:E74" si="5">H23-I23</f>
        <v>2505</v>
      </c>
      <c r="G23" s="1">
        <v>42171</v>
      </c>
      <c r="H23" s="1">
        <v>43049</v>
      </c>
      <c r="I23" s="3">
        <v>40544</v>
      </c>
    </row>
    <row r="24" spans="1:9" x14ac:dyDescent="0.2">
      <c r="A24" t="s">
        <v>36</v>
      </c>
      <c r="B24" s="2">
        <f>DATE(2013,2,28)-DATE(2011,1,1)</f>
        <v>789</v>
      </c>
      <c r="C24" s="2">
        <v>2</v>
      </c>
    </row>
    <row r="25" spans="1:9" x14ac:dyDescent="0.2">
      <c r="A25" t="s">
        <v>36</v>
      </c>
      <c r="B25" s="2">
        <f>DATE(2023,1,1)-DATE(2013,2,28)</f>
        <v>3594</v>
      </c>
      <c r="C25" s="2">
        <v>3</v>
      </c>
    </row>
    <row r="26" spans="1:9" x14ac:dyDescent="0.2">
      <c r="A26" t="s">
        <v>37</v>
      </c>
      <c r="B26" s="2">
        <f>DATE(2013,7,10)-DATE(2011,1,1)</f>
        <v>921</v>
      </c>
      <c r="C26" s="2">
        <v>1</v>
      </c>
      <c r="D26">
        <f t="shared" si="4"/>
        <v>1948</v>
      </c>
      <c r="G26" s="1">
        <v>42492</v>
      </c>
      <c r="I26" s="3">
        <v>40544</v>
      </c>
    </row>
    <row r="27" spans="1:9" x14ac:dyDescent="0.2">
      <c r="A27" t="s">
        <v>37</v>
      </c>
      <c r="B27" s="2">
        <f>DATE(2017,12,13)-DATE(2013,7,10)</f>
        <v>1617</v>
      </c>
      <c r="C27" s="2">
        <v>2</v>
      </c>
    </row>
    <row r="28" spans="1:9" x14ac:dyDescent="0.2">
      <c r="A28" t="s">
        <v>37</v>
      </c>
      <c r="B28" s="2">
        <f>DATE(2018,6,27)-DATE(2017,12,13)</f>
        <v>196</v>
      </c>
      <c r="C28" s="2">
        <v>3</v>
      </c>
    </row>
    <row r="29" spans="1:9" x14ac:dyDescent="0.2">
      <c r="A29" t="s">
        <v>37</v>
      </c>
      <c r="B29" s="2">
        <f>DATE(2023,1,1)-DATE(2018,6,27)</f>
        <v>1649</v>
      </c>
      <c r="C29" s="2">
        <v>4</v>
      </c>
    </row>
    <row r="30" spans="1:9" x14ac:dyDescent="0.2">
      <c r="A30" t="s">
        <v>38</v>
      </c>
      <c r="B30" s="2">
        <f>DATE(2011,10,3)-DATE(2011,1,1)</f>
        <v>275</v>
      </c>
      <c r="C30" s="2">
        <v>1</v>
      </c>
      <c r="D30">
        <f t="shared" si="4"/>
        <v>1014</v>
      </c>
      <c r="E30">
        <f t="shared" si="5"/>
        <v>1208</v>
      </c>
      <c r="G30" s="1">
        <v>41558</v>
      </c>
      <c r="H30" s="1">
        <v>41752</v>
      </c>
      <c r="I30" s="3">
        <v>40544</v>
      </c>
    </row>
    <row r="31" spans="1:9" x14ac:dyDescent="0.2">
      <c r="A31" t="s">
        <v>38</v>
      </c>
      <c r="B31" s="2">
        <f>DATE(2015,6,28)-DATE(2011,10,3)</f>
        <v>1364</v>
      </c>
      <c r="C31" s="2">
        <v>2</v>
      </c>
    </row>
    <row r="32" spans="1:9" x14ac:dyDescent="0.2">
      <c r="A32" t="s">
        <v>38</v>
      </c>
      <c r="B32" s="2">
        <f>DATE(2019,6,27)-DATE(2015,6,28)</f>
        <v>1460</v>
      </c>
      <c r="C32" s="2">
        <v>3</v>
      </c>
    </row>
    <row r="33" spans="1:9" x14ac:dyDescent="0.2">
      <c r="A33" t="s">
        <v>38</v>
      </c>
      <c r="B33" s="2">
        <f>DATE(2023,1,1)-DATE(2019,6,27)</f>
        <v>1284</v>
      </c>
      <c r="C33" s="2">
        <v>4</v>
      </c>
    </row>
    <row r="34" spans="1:9" x14ac:dyDescent="0.2">
      <c r="A34" t="s">
        <v>39</v>
      </c>
      <c r="B34" s="2">
        <v>0</v>
      </c>
      <c r="C34" s="2">
        <v>1</v>
      </c>
      <c r="D34">
        <f t="shared" si="4"/>
        <v>1431</v>
      </c>
      <c r="E34">
        <f t="shared" si="5"/>
        <v>2490</v>
      </c>
      <c r="G34" s="1">
        <v>41975</v>
      </c>
      <c r="H34" s="1">
        <v>43034</v>
      </c>
      <c r="I34" s="3">
        <v>40544</v>
      </c>
    </row>
    <row r="35" spans="1:9" x14ac:dyDescent="0.2">
      <c r="A35" t="s">
        <v>39</v>
      </c>
      <c r="B35" s="2">
        <f>DATE(2011,4,6)-DATE(2011,1,1)</f>
        <v>95</v>
      </c>
      <c r="C35" s="2">
        <v>2</v>
      </c>
    </row>
    <row r="36" spans="1:9" x14ac:dyDescent="0.2">
      <c r="A36" t="s">
        <v>39</v>
      </c>
      <c r="B36" s="2">
        <f>DATE(2014,3,26)-DATE(2011,4,6)</f>
        <v>1085</v>
      </c>
      <c r="C36" s="2">
        <v>3</v>
      </c>
    </row>
    <row r="37" spans="1:9" x14ac:dyDescent="0.2">
      <c r="A37" t="s">
        <v>39</v>
      </c>
      <c r="B37" s="2">
        <f>DATE(2023,1,1)-DATE(2014,3,26)</f>
        <v>3203</v>
      </c>
      <c r="C37" s="2">
        <v>4</v>
      </c>
    </row>
    <row r="38" spans="1:9" x14ac:dyDescent="0.2">
      <c r="A38" t="s">
        <v>40</v>
      </c>
      <c r="B38" s="2">
        <v>0</v>
      </c>
      <c r="C38" s="2">
        <v>1</v>
      </c>
      <c r="D38">
        <f t="shared" si="4"/>
        <v>130</v>
      </c>
      <c r="E38">
        <f t="shared" si="5"/>
        <v>1567</v>
      </c>
      <c r="G38" s="1">
        <v>40674</v>
      </c>
      <c r="H38" s="1">
        <v>42111</v>
      </c>
      <c r="I38" s="3">
        <v>40544</v>
      </c>
    </row>
    <row r="39" spans="1:9" x14ac:dyDescent="0.2">
      <c r="A39" t="s">
        <v>40</v>
      </c>
      <c r="B39" s="2">
        <f>DATE(2015,5,29)-DATE(2011,1,1)</f>
        <v>1609</v>
      </c>
      <c r="C39" s="2">
        <v>2</v>
      </c>
    </row>
    <row r="40" spans="1:9" x14ac:dyDescent="0.2">
      <c r="A40" t="s">
        <v>40</v>
      </c>
      <c r="B40" s="2">
        <f>DATE(2019,6,6)-DATE(2015,5,29)</f>
        <v>1469</v>
      </c>
      <c r="C40" s="2">
        <v>3</v>
      </c>
    </row>
    <row r="41" spans="1:9" x14ac:dyDescent="0.2">
      <c r="A41" t="s">
        <v>40</v>
      </c>
      <c r="B41" s="2">
        <f>DATE(2023,1,1)-DATE(2019,6,6)</f>
        <v>1305</v>
      </c>
      <c r="C41" s="2">
        <v>4</v>
      </c>
    </row>
    <row r="42" spans="1:9" x14ac:dyDescent="0.2">
      <c r="A42" t="s">
        <v>41</v>
      </c>
      <c r="B42" s="2">
        <v>0</v>
      </c>
      <c r="C42" s="2">
        <v>1</v>
      </c>
      <c r="D42">
        <f t="shared" si="4"/>
        <v>130</v>
      </c>
      <c r="E42">
        <f t="shared" si="5"/>
        <v>1280</v>
      </c>
      <c r="G42" s="1">
        <v>40674</v>
      </c>
      <c r="H42" s="1">
        <v>41824</v>
      </c>
      <c r="I42" s="3">
        <v>40544</v>
      </c>
    </row>
    <row r="43" spans="1:9" x14ac:dyDescent="0.2">
      <c r="A43" t="s">
        <v>41</v>
      </c>
      <c r="B43" s="2">
        <f>DATE(2023,1,1)-DATE(2011,1,1)</f>
        <v>4383</v>
      </c>
      <c r="C43" s="2">
        <v>2</v>
      </c>
    </row>
    <row r="44" spans="1:9" x14ac:dyDescent="0.2">
      <c r="A44" t="s">
        <v>42</v>
      </c>
      <c r="B44" s="2">
        <v>0</v>
      </c>
      <c r="C44" s="2">
        <v>1</v>
      </c>
      <c r="D44">
        <f t="shared" si="4"/>
        <v>1265</v>
      </c>
      <c r="E44">
        <f t="shared" si="5"/>
        <v>2330</v>
      </c>
      <c r="G44" s="1">
        <v>41809</v>
      </c>
      <c r="H44" s="1">
        <v>42874</v>
      </c>
      <c r="I44" s="3">
        <v>40544</v>
      </c>
    </row>
    <row r="45" spans="1:9" x14ac:dyDescent="0.2">
      <c r="A45" t="s">
        <v>42</v>
      </c>
      <c r="B45" s="2">
        <f>DATE(2023,1,1)-DATE(2011,1,1)</f>
        <v>4383</v>
      </c>
      <c r="C45" s="2">
        <v>2</v>
      </c>
    </row>
    <row r="46" spans="1:9" x14ac:dyDescent="0.2">
      <c r="A46" t="s">
        <v>43</v>
      </c>
      <c r="B46" s="2">
        <v>0</v>
      </c>
      <c r="C46" s="2">
        <v>1</v>
      </c>
      <c r="D46">
        <f t="shared" si="4"/>
        <v>130</v>
      </c>
      <c r="E46">
        <f t="shared" si="5"/>
        <v>2476</v>
      </c>
      <c r="G46" s="1">
        <v>40674</v>
      </c>
      <c r="H46" s="1">
        <v>43020</v>
      </c>
      <c r="I46" s="3">
        <v>40544</v>
      </c>
    </row>
    <row r="47" spans="1:9" x14ac:dyDescent="0.2">
      <c r="A47" t="s">
        <v>43</v>
      </c>
      <c r="B47" s="2">
        <f>DATE(2023,1,1)-DATE(2011,1,1)</f>
        <v>4383</v>
      </c>
      <c r="C47" s="2">
        <v>2</v>
      </c>
    </row>
    <row r="48" spans="1:9" x14ac:dyDescent="0.2">
      <c r="A48" t="s">
        <v>44</v>
      </c>
      <c r="B48" s="2">
        <v>0</v>
      </c>
      <c r="C48" s="2">
        <v>1</v>
      </c>
      <c r="D48">
        <f t="shared" si="4"/>
        <v>130</v>
      </c>
      <c r="E48">
        <f t="shared" si="5"/>
        <v>2725</v>
      </c>
      <c r="G48" s="1">
        <v>40674</v>
      </c>
      <c r="H48" s="1">
        <v>43269</v>
      </c>
      <c r="I48" s="3">
        <v>40544</v>
      </c>
    </row>
    <row r="49" spans="1:9" x14ac:dyDescent="0.2">
      <c r="A49" t="s">
        <v>44</v>
      </c>
      <c r="B49" s="2">
        <f>DATE(2019,7,8)-DATE(2011,1,1)</f>
        <v>3110</v>
      </c>
      <c r="C49" s="2">
        <v>2</v>
      </c>
    </row>
    <row r="50" spans="1:9" x14ac:dyDescent="0.2">
      <c r="A50" t="s">
        <v>44</v>
      </c>
      <c r="B50" s="2">
        <f>DATE(2023,1,1)-DATE(2019,7,8)</f>
        <v>1273</v>
      </c>
      <c r="C50" s="2">
        <v>3</v>
      </c>
    </row>
    <row r="51" spans="1:9" x14ac:dyDescent="0.2">
      <c r="A51" t="s">
        <v>45</v>
      </c>
      <c r="B51" s="2">
        <f>DATE(2023,1,1)-DATE(2011,1,1)</f>
        <v>4383</v>
      </c>
      <c r="C51" s="2">
        <v>1</v>
      </c>
      <c r="D51">
        <f t="shared" si="4"/>
        <v>1168</v>
      </c>
      <c r="G51" s="1">
        <v>41712</v>
      </c>
      <c r="I51" s="3">
        <v>40544</v>
      </c>
    </row>
    <row r="52" spans="1:9" x14ac:dyDescent="0.2">
      <c r="A52" t="s">
        <v>46</v>
      </c>
      <c r="B52" s="2">
        <v>0</v>
      </c>
      <c r="C52" s="2">
        <v>1</v>
      </c>
      <c r="D52">
        <f t="shared" si="4"/>
        <v>130</v>
      </c>
      <c r="E52">
        <f t="shared" si="5"/>
        <v>2672</v>
      </c>
      <c r="G52" s="1">
        <v>40674</v>
      </c>
      <c r="H52" s="1">
        <v>43216</v>
      </c>
      <c r="I52" s="3">
        <v>40544</v>
      </c>
    </row>
    <row r="53" spans="1:9" x14ac:dyDescent="0.2">
      <c r="A53" t="s">
        <v>46</v>
      </c>
      <c r="B53" s="2">
        <f>DATE(2013,5,23)-DATE(2011,1,1)</f>
        <v>873</v>
      </c>
      <c r="C53" s="2">
        <v>2</v>
      </c>
    </row>
    <row r="54" spans="1:9" x14ac:dyDescent="0.2">
      <c r="A54" t="s">
        <v>46</v>
      </c>
      <c r="B54" s="2">
        <f>DATE(2017,1,11)-DATE(2013,5,23)</f>
        <v>1329</v>
      </c>
      <c r="C54" s="2">
        <v>3</v>
      </c>
    </row>
    <row r="55" spans="1:9" x14ac:dyDescent="0.2">
      <c r="A55" t="s">
        <v>46</v>
      </c>
      <c r="B55" s="2">
        <f>DATE(2023,1,1)-DATE(2017,1,11)</f>
        <v>2181</v>
      </c>
      <c r="C55" s="2">
        <v>4</v>
      </c>
    </row>
    <row r="56" spans="1:9" x14ac:dyDescent="0.2">
      <c r="A56" t="s">
        <v>47</v>
      </c>
      <c r="B56" s="2">
        <v>0</v>
      </c>
      <c r="C56" s="2">
        <v>1</v>
      </c>
      <c r="D56">
        <f t="shared" si="4"/>
        <v>1779</v>
      </c>
      <c r="E56">
        <f t="shared" si="5"/>
        <v>2672</v>
      </c>
      <c r="G56" s="1">
        <v>42323</v>
      </c>
      <c r="H56" s="1">
        <v>43216</v>
      </c>
      <c r="I56" s="3">
        <v>40544</v>
      </c>
    </row>
    <row r="57" spans="1:9" x14ac:dyDescent="0.2">
      <c r="A57" t="s">
        <v>47</v>
      </c>
      <c r="B57" s="2">
        <f>DATE(2016,5,6)-DATE(2011,1,1)</f>
        <v>1952</v>
      </c>
      <c r="C57" s="2">
        <v>2</v>
      </c>
    </row>
    <row r="58" spans="1:9" x14ac:dyDescent="0.2">
      <c r="A58" t="s">
        <v>47</v>
      </c>
      <c r="B58" s="2">
        <f>DATE(2020,6,27)-DATE(2016,5,6)</f>
        <v>1513</v>
      </c>
      <c r="C58" s="2">
        <v>3</v>
      </c>
    </row>
    <row r="59" spans="1:9" x14ac:dyDescent="0.2">
      <c r="A59" t="s">
        <v>47</v>
      </c>
      <c r="B59" s="2">
        <f>DATE(2023,1,1)-DATE(2020,6,27)</f>
        <v>918</v>
      </c>
      <c r="C59" s="2">
        <v>4</v>
      </c>
    </row>
    <row r="60" spans="1:9" x14ac:dyDescent="0.2">
      <c r="A60" t="s">
        <v>48</v>
      </c>
      <c r="B60" s="2">
        <f>DATE(2011,11,16)-DATE(2011,1,1)</f>
        <v>319</v>
      </c>
      <c r="C60" s="2">
        <v>1</v>
      </c>
      <c r="D60">
        <f t="shared" si="4"/>
        <v>635</v>
      </c>
      <c r="E60">
        <f t="shared" si="5"/>
        <v>983</v>
      </c>
      <c r="G60" s="1">
        <v>41179</v>
      </c>
      <c r="H60" s="1">
        <v>41527</v>
      </c>
      <c r="I60" s="3">
        <v>40544</v>
      </c>
    </row>
    <row r="61" spans="1:9" x14ac:dyDescent="0.2">
      <c r="A61" t="s">
        <v>48</v>
      </c>
      <c r="B61" s="2">
        <f>DATE(2018,6,1)-DATE(2011,11,16)</f>
        <v>2389</v>
      </c>
      <c r="C61" s="2">
        <v>2</v>
      </c>
    </row>
    <row r="62" spans="1:9" x14ac:dyDescent="0.2">
      <c r="A62" t="s">
        <v>48</v>
      </c>
      <c r="B62" s="2">
        <f>DATE(2019,9,5)-DATE(2018,6,1)</f>
        <v>461</v>
      </c>
      <c r="C62" s="2">
        <v>3</v>
      </c>
    </row>
    <row r="63" spans="1:9" x14ac:dyDescent="0.2">
      <c r="A63" t="s">
        <v>48</v>
      </c>
      <c r="B63" s="2">
        <f>DATE(2022,10,22)-DATE(2019,9,5)</f>
        <v>1143</v>
      </c>
      <c r="C63" s="2">
        <v>4</v>
      </c>
    </row>
    <row r="64" spans="1:9" x14ac:dyDescent="0.2">
      <c r="A64" t="s">
        <v>48</v>
      </c>
      <c r="B64" s="2">
        <f>DATE(2023,1,1)-DATE(2022,10,22)</f>
        <v>71</v>
      </c>
      <c r="C64" s="2">
        <v>5</v>
      </c>
    </row>
    <row r="65" spans="1:9" x14ac:dyDescent="0.2">
      <c r="A65" t="s">
        <v>49</v>
      </c>
      <c r="B65" s="2">
        <f>DATE(2023,1,1)-DATE(2011,1,1)</f>
        <v>4383</v>
      </c>
      <c r="C65" s="2">
        <v>1</v>
      </c>
      <c r="D65">
        <f t="shared" si="4"/>
        <v>1964</v>
      </c>
      <c r="G65" s="1">
        <v>42508</v>
      </c>
      <c r="I65" s="3">
        <v>40544</v>
      </c>
    </row>
    <row r="66" spans="1:9" x14ac:dyDescent="0.2">
      <c r="A66" t="s">
        <v>50</v>
      </c>
      <c r="B66" s="2">
        <f>DATE(2012,12,13)-DATE(2011,1,1)</f>
        <v>712</v>
      </c>
      <c r="C66" s="2">
        <v>1</v>
      </c>
      <c r="D66">
        <f t="shared" si="4"/>
        <v>888</v>
      </c>
      <c r="G66" s="1">
        <v>41432</v>
      </c>
      <c r="I66" s="3">
        <v>40544</v>
      </c>
    </row>
    <row r="67" spans="1:9" x14ac:dyDescent="0.2">
      <c r="A67" t="s">
        <v>50</v>
      </c>
      <c r="B67" s="2">
        <f>DATE(2023,1,1)-DATE(2012,12,13)</f>
        <v>3671</v>
      </c>
      <c r="C67" s="2">
        <v>2</v>
      </c>
    </row>
    <row r="68" spans="1:9" x14ac:dyDescent="0.2">
      <c r="A68" t="s">
        <v>53</v>
      </c>
      <c r="B68" s="2">
        <v>0</v>
      </c>
      <c r="C68" s="2">
        <v>1</v>
      </c>
      <c r="D68">
        <f t="shared" si="4"/>
        <v>130</v>
      </c>
      <c r="E68">
        <f t="shared" si="5"/>
        <v>842</v>
      </c>
      <c r="G68" s="1">
        <v>40674</v>
      </c>
      <c r="H68" s="1">
        <v>41386</v>
      </c>
      <c r="I68" s="3">
        <v>40544</v>
      </c>
    </row>
    <row r="69" spans="1:9" x14ac:dyDescent="0.2">
      <c r="A69" t="s">
        <v>53</v>
      </c>
      <c r="B69" s="2">
        <f>DATE(2023,1,1)-DATE(2011,1,1)</f>
        <v>4383</v>
      </c>
      <c r="C69" s="2">
        <v>2</v>
      </c>
    </row>
    <row r="70" spans="1:9" x14ac:dyDescent="0.2">
      <c r="A70" t="s">
        <v>54</v>
      </c>
      <c r="B70" s="2">
        <f>DATE(2012,11,5)-DATE(2011,1,1)</f>
        <v>674</v>
      </c>
      <c r="C70" s="2">
        <v>1</v>
      </c>
      <c r="D70">
        <f t="shared" si="4"/>
        <v>683</v>
      </c>
      <c r="E70">
        <f t="shared" si="5"/>
        <v>1782</v>
      </c>
      <c r="G70" s="1">
        <v>41227</v>
      </c>
      <c r="H70" s="1">
        <v>42326</v>
      </c>
      <c r="I70" s="3">
        <v>40544</v>
      </c>
    </row>
    <row r="71" spans="1:9" x14ac:dyDescent="0.2">
      <c r="A71" t="s">
        <v>54</v>
      </c>
      <c r="B71" s="2">
        <f>DATE(2023,1,1)-DATE(2012,11,5)</f>
        <v>3709</v>
      </c>
      <c r="C71" s="2">
        <v>2</v>
      </c>
    </row>
    <row r="72" spans="1:9" x14ac:dyDescent="0.2">
      <c r="A72" t="s">
        <v>55</v>
      </c>
      <c r="B72" s="2">
        <f>DATE(2016,12,11)-DATE(2011,1,1)</f>
        <v>2171</v>
      </c>
      <c r="C72" s="2">
        <v>1</v>
      </c>
      <c r="D72">
        <f t="shared" si="4"/>
        <v>188</v>
      </c>
      <c r="E72">
        <f t="shared" si="5"/>
        <v>2638</v>
      </c>
      <c r="G72" s="1">
        <v>40732</v>
      </c>
      <c r="H72" s="1">
        <v>43182</v>
      </c>
      <c r="I72" s="3">
        <v>40544</v>
      </c>
    </row>
    <row r="73" spans="1:9" x14ac:dyDescent="0.2">
      <c r="A73" t="s">
        <v>55</v>
      </c>
      <c r="B73" s="2">
        <f>DATE(2023,1,1)-DATE(2016,12,11)</f>
        <v>2212</v>
      </c>
      <c r="C73" s="2">
        <v>2</v>
      </c>
    </row>
    <row r="74" spans="1:9" x14ac:dyDescent="0.2">
      <c r="A74" t="s">
        <v>56</v>
      </c>
      <c r="B74" s="2">
        <v>0</v>
      </c>
      <c r="C74" s="2">
        <v>1</v>
      </c>
      <c r="D74">
        <f t="shared" si="4"/>
        <v>187</v>
      </c>
      <c r="E74">
        <f t="shared" si="5"/>
        <v>2377</v>
      </c>
      <c r="G74" s="1">
        <v>40731</v>
      </c>
      <c r="H74" s="1">
        <v>42921</v>
      </c>
      <c r="I74" s="3">
        <v>40544</v>
      </c>
    </row>
    <row r="75" spans="1:9" x14ac:dyDescent="0.2">
      <c r="A75" t="s">
        <v>56</v>
      </c>
      <c r="B75" s="2">
        <f>DATE(2013,10,16)-DATE(2011,1,1)</f>
        <v>1019</v>
      </c>
      <c r="C75" s="2">
        <v>2</v>
      </c>
    </row>
    <row r="76" spans="1:9" x14ac:dyDescent="0.2">
      <c r="A76" t="s">
        <v>56</v>
      </c>
      <c r="B76" s="2">
        <f>DATE(2021,10,14)-DATE(2013,10,16)</f>
        <v>2920</v>
      </c>
      <c r="C76" s="2">
        <v>3</v>
      </c>
    </row>
    <row r="77" spans="1:9" x14ac:dyDescent="0.2">
      <c r="A77" t="s">
        <v>56</v>
      </c>
      <c r="B77" s="2">
        <f>DATE(2023,1,1)-DATE(2021,10,14)</f>
        <v>444</v>
      </c>
      <c r="C77" s="2">
        <v>4</v>
      </c>
    </row>
    <row r="78" spans="1:9" x14ac:dyDescent="0.2">
      <c r="A78" t="s">
        <v>57</v>
      </c>
      <c r="B78" s="2">
        <v>0</v>
      </c>
      <c r="C78" s="2">
        <v>1</v>
      </c>
      <c r="D78">
        <f t="shared" ref="D78:D110" si="6">G78-I78</f>
        <v>717</v>
      </c>
      <c r="E78">
        <f t="shared" ref="E78:E107" si="7">H78-I78</f>
        <v>1577</v>
      </c>
      <c r="G78" s="1">
        <v>41261</v>
      </c>
      <c r="H78" s="1">
        <v>42121</v>
      </c>
      <c r="I78" s="3">
        <v>40544</v>
      </c>
    </row>
    <row r="79" spans="1:9" x14ac:dyDescent="0.2">
      <c r="A79" t="s">
        <v>57</v>
      </c>
      <c r="B79" s="2">
        <f>DATE(2015,11,16)-DATE(2011,1,1)</f>
        <v>1780</v>
      </c>
      <c r="C79" s="2">
        <v>2</v>
      </c>
    </row>
    <row r="80" spans="1:9" x14ac:dyDescent="0.2">
      <c r="A80" t="s">
        <v>57</v>
      </c>
      <c r="B80" s="2">
        <f>DATE(2023,1,1)-DATE(2015,11,16)</f>
        <v>2603</v>
      </c>
      <c r="C80" s="2">
        <v>3</v>
      </c>
    </row>
    <row r="81" spans="1:9" x14ac:dyDescent="0.2">
      <c r="A81" t="s">
        <v>58</v>
      </c>
      <c r="B81" s="2">
        <v>0</v>
      </c>
      <c r="C81" s="2">
        <v>1</v>
      </c>
      <c r="D81">
        <f t="shared" si="6"/>
        <v>130</v>
      </c>
      <c r="E81">
        <f t="shared" si="7"/>
        <v>766</v>
      </c>
      <c r="G81" s="1">
        <v>40674</v>
      </c>
      <c r="H81" s="1">
        <v>41310</v>
      </c>
      <c r="I81" s="3">
        <v>40544</v>
      </c>
    </row>
    <row r="82" spans="1:9" x14ac:dyDescent="0.2">
      <c r="A82" t="s">
        <v>58</v>
      </c>
      <c r="B82" s="2">
        <f>DATE(2011,6,21)-DATE(2011,1,1)</f>
        <v>171</v>
      </c>
      <c r="C82" s="2">
        <v>2</v>
      </c>
    </row>
    <row r="83" spans="1:9" x14ac:dyDescent="0.2">
      <c r="A83" t="s">
        <v>58</v>
      </c>
      <c r="B83" s="2">
        <f>DATE(2015,11,26)-DATE(2011,6,21)</f>
        <v>1619</v>
      </c>
      <c r="C83" s="2">
        <v>3</v>
      </c>
    </row>
    <row r="84" spans="1:9" x14ac:dyDescent="0.2">
      <c r="A84" t="s">
        <v>58</v>
      </c>
      <c r="B84" s="2">
        <f>DATE(2023,1,1)-DATE(2015,11,26)</f>
        <v>2593</v>
      </c>
      <c r="C84" s="2">
        <v>4</v>
      </c>
    </row>
    <row r="85" spans="1:9" x14ac:dyDescent="0.2">
      <c r="A85" t="s">
        <v>60</v>
      </c>
      <c r="B85" s="2">
        <v>0</v>
      </c>
      <c r="C85" s="2">
        <v>1</v>
      </c>
      <c r="D85">
        <f t="shared" si="6"/>
        <v>1273</v>
      </c>
      <c r="E85">
        <f t="shared" si="7"/>
        <v>1969</v>
      </c>
      <c r="G85" s="1">
        <v>41817</v>
      </c>
      <c r="H85" s="1">
        <v>42513</v>
      </c>
      <c r="I85" s="3">
        <v>40544</v>
      </c>
    </row>
    <row r="86" spans="1:9" x14ac:dyDescent="0.2">
      <c r="A86" t="s">
        <v>60</v>
      </c>
      <c r="B86" s="2">
        <f>DATE(2019,11,4)-DATE(2011,1,1)</f>
        <v>3229</v>
      </c>
      <c r="C86" s="2">
        <v>2</v>
      </c>
    </row>
    <row r="87" spans="1:9" x14ac:dyDescent="0.2">
      <c r="A87" t="s">
        <v>60</v>
      </c>
      <c r="B87" s="2">
        <f>DATE(2020,12,23)-DATE(2019,11,4)</f>
        <v>415</v>
      </c>
      <c r="C87" s="2">
        <v>3</v>
      </c>
    </row>
    <row r="88" spans="1:9" x14ac:dyDescent="0.2">
      <c r="A88" t="s">
        <v>60</v>
      </c>
      <c r="B88" s="2">
        <f>DATE(2023,1,1)-DATE(2020,12,23)</f>
        <v>739</v>
      </c>
      <c r="C88" s="2">
        <v>4</v>
      </c>
    </row>
    <row r="89" spans="1:9" x14ac:dyDescent="0.2">
      <c r="A89" t="s">
        <v>61</v>
      </c>
      <c r="B89" s="2">
        <f>DATE(2023,1,1)-DATE(2011,1,1)</f>
        <v>4383</v>
      </c>
      <c r="C89" s="2">
        <v>1</v>
      </c>
    </row>
    <row r="90" spans="1:9" x14ac:dyDescent="0.2">
      <c r="A90" t="s">
        <v>62</v>
      </c>
      <c r="B90" s="4">
        <v>0</v>
      </c>
      <c r="C90" s="4">
        <v>1</v>
      </c>
      <c r="D90">
        <f t="shared" si="6"/>
        <v>459</v>
      </c>
      <c r="E90">
        <f t="shared" si="7"/>
        <v>1055</v>
      </c>
      <c r="G90" s="1">
        <v>41003</v>
      </c>
      <c r="H90" s="1">
        <v>41599</v>
      </c>
      <c r="I90" s="3">
        <v>40544</v>
      </c>
    </row>
    <row r="91" spans="1:9" x14ac:dyDescent="0.2">
      <c r="A91" t="s">
        <v>62</v>
      </c>
      <c r="B91" s="2">
        <f>DATE(2023,1,1)-DATE(2011,1,1)</f>
        <v>4383</v>
      </c>
      <c r="C91" s="4">
        <v>2</v>
      </c>
    </row>
    <row r="92" spans="1:9" x14ac:dyDescent="0.2">
      <c r="A92" t="s">
        <v>63</v>
      </c>
      <c r="B92" s="2">
        <f>DATE(2012,4,4)-DATE(2011,1,1)</f>
        <v>459</v>
      </c>
      <c r="C92" s="2">
        <v>1</v>
      </c>
      <c r="D92">
        <f t="shared" si="6"/>
        <v>130</v>
      </c>
      <c r="G92" s="1">
        <v>40674</v>
      </c>
      <c r="I92" s="3">
        <v>40544</v>
      </c>
    </row>
    <row r="93" spans="1:9" x14ac:dyDescent="0.2">
      <c r="A93" t="s">
        <v>63</v>
      </c>
      <c r="B93" s="2">
        <f>DATE(2020,3,21)-DATE(2012,4,4)</f>
        <v>2908</v>
      </c>
      <c r="C93" s="2">
        <v>2</v>
      </c>
    </row>
    <row r="94" spans="1:9" x14ac:dyDescent="0.2">
      <c r="A94" t="s">
        <v>63</v>
      </c>
      <c r="B94" s="2">
        <f>DATE(2023,1,1)-DATE(2020,3,21)</f>
        <v>1016</v>
      </c>
      <c r="C94" s="2">
        <v>3</v>
      </c>
    </row>
    <row r="95" spans="1:9" x14ac:dyDescent="0.2">
      <c r="A95" t="s">
        <v>64</v>
      </c>
      <c r="B95" s="2">
        <v>0</v>
      </c>
      <c r="C95" s="2">
        <v>1</v>
      </c>
      <c r="D95">
        <f t="shared" si="6"/>
        <v>250</v>
      </c>
      <c r="E95">
        <f t="shared" si="7"/>
        <v>1496</v>
      </c>
      <c r="G95" s="1">
        <v>40794</v>
      </c>
      <c r="H95" s="1">
        <v>42040</v>
      </c>
      <c r="I95" s="3">
        <v>40544</v>
      </c>
    </row>
    <row r="96" spans="1:9" x14ac:dyDescent="0.2">
      <c r="A96" t="s">
        <v>64</v>
      </c>
      <c r="B96" s="2">
        <f>DATE(2012,2,10)-DATE(2011,1,1)</f>
        <v>405</v>
      </c>
      <c r="C96" s="2">
        <v>2</v>
      </c>
    </row>
    <row r="97" spans="1:10" x14ac:dyDescent="0.2">
      <c r="A97" t="s">
        <v>64</v>
      </c>
      <c r="B97" s="2">
        <f>DATE(2013,3,20)-DATE(2012,2,10)</f>
        <v>404</v>
      </c>
      <c r="C97" s="2">
        <v>3</v>
      </c>
    </row>
    <row r="98" spans="1:10" x14ac:dyDescent="0.2">
      <c r="A98" t="s">
        <v>64</v>
      </c>
      <c r="B98" s="2">
        <f>DATE(2023,1,1)-DATE(2013,3,20)</f>
        <v>3574</v>
      </c>
      <c r="C98" s="2">
        <v>4</v>
      </c>
    </row>
    <row r="99" spans="1:10" x14ac:dyDescent="0.2">
      <c r="A99" t="s">
        <v>65</v>
      </c>
      <c r="B99" s="2">
        <v>0</v>
      </c>
      <c r="C99" s="2">
        <v>1</v>
      </c>
      <c r="D99">
        <f t="shared" si="6"/>
        <v>130</v>
      </c>
      <c r="E99">
        <f t="shared" si="7"/>
        <v>1195</v>
      </c>
      <c r="G99" s="1">
        <v>40674</v>
      </c>
      <c r="H99" s="1">
        <v>41739</v>
      </c>
      <c r="I99" s="3">
        <v>40544</v>
      </c>
    </row>
    <row r="100" spans="1:10" x14ac:dyDescent="0.2">
      <c r="A100" t="s">
        <v>65</v>
      </c>
      <c r="B100" s="2">
        <f>DATE(2011,12,22)-DATE(2011,1,1)</f>
        <v>355</v>
      </c>
      <c r="C100" s="2">
        <v>2</v>
      </c>
    </row>
    <row r="101" spans="1:10" x14ac:dyDescent="0.2">
      <c r="A101" t="s">
        <v>65</v>
      </c>
      <c r="B101" s="2">
        <f>DATE(2020,1,13)-DATE(2011,12,22)</f>
        <v>2944</v>
      </c>
      <c r="C101" s="2">
        <v>3</v>
      </c>
    </row>
    <row r="102" spans="1:10" x14ac:dyDescent="0.2">
      <c r="A102" t="s">
        <v>65</v>
      </c>
      <c r="B102" s="2">
        <f>DATE(2023,1,1)-DATE(2020,1,13)</f>
        <v>1084</v>
      </c>
      <c r="C102" s="2">
        <v>4</v>
      </c>
    </row>
    <row r="103" spans="1:10" x14ac:dyDescent="0.2">
      <c r="A103" t="s">
        <v>66</v>
      </c>
      <c r="B103" s="2">
        <v>0</v>
      </c>
      <c r="C103" s="2">
        <v>1</v>
      </c>
      <c r="D103">
        <f t="shared" si="6"/>
        <v>130</v>
      </c>
      <c r="E103">
        <f t="shared" si="7"/>
        <v>1277</v>
      </c>
      <c r="G103" s="1">
        <v>40674</v>
      </c>
      <c r="H103" s="1">
        <v>41821</v>
      </c>
      <c r="I103" s="3">
        <v>40544</v>
      </c>
    </row>
    <row r="104" spans="1:10" x14ac:dyDescent="0.2">
      <c r="A104" t="s">
        <v>66</v>
      </c>
      <c r="B104" s="2">
        <f>DATE(2023,1,1)-DATE(2011,1,1)</f>
        <v>4383</v>
      </c>
      <c r="C104" s="2">
        <v>2</v>
      </c>
    </row>
    <row r="105" spans="1:10" x14ac:dyDescent="0.2">
      <c r="A105" t="s">
        <v>67</v>
      </c>
      <c r="B105" s="2">
        <v>0</v>
      </c>
      <c r="C105" s="2">
        <v>1</v>
      </c>
      <c r="D105">
        <f t="shared" si="6"/>
        <v>984</v>
      </c>
      <c r="E105">
        <f t="shared" si="7"/>
        <v>2539</v>
      </c>
      <c r="G105" s="1">
        <v>41528</v>
      </c>
      <c r="H105" s="1">
        <v>43083</v>
      </c>
      <c r="I105" s="3">
        <v>40544</v>
      </c>
    </row>
    <row r="106" spans="1:10" x14ac:dyDescent="0.2">
      <c r="A106" t="s">
        <v>67</v>
      </c>
      <c r="B106" s="2">
        <f>DATE(2023,1,1)-DATE(2011,1,1)</f>
        <v>4383</v>
      </c>
      <c r="C106" s="2">
        <v>2</v>
      </c>
    </row>
    <row r="107" spans="1:10" x14ac:dyDescent="0.2">
      <c r="A107" t="s">
        <v>71</v>
      </c>
      <c r="B107" s="2">
        <f>DATE(2023,1,1)-DATE(2011,1,1)</f>
        <v>4383</v>
      </c>
      <c r="C107" s="2">
        <v>1</v>
      </c>
      <c r="D107">
        <f t="shared" si="6"/>
        <v>130</v>
      </c>
      <c r="E107">
        <f t="shared" si="7"/>
        <v>438</v>
      </c>
      <c r="F107">
        <f>J107-I107</f>
        <v>3834</v>
      </c>
      <c r="G107" s="1">
        <v>40674</v>
      </c>
      <c r="H107" s="1">
        <v>40982</v>
      </c>
      <c r="I107" s="3">
        <v>40544</v>
      </c>
      <c r="J107" s="1">
        <v>44378</v>
      </c>
    </row>
    <row r="108" spans="1:10" x14ac:dyDescent="0.2">
      <c r="A108" t="s">
        <v>68</v>
      </c>
      <c r="B108" s="2">
        <v>0</v>
      </c>
      <c r="C108" s="2">
        <v>1</v>
      </c>
      <c r="D108">
        <f t="shared" si="6"/>
        <v>310</v>
      </c>
      <c r="E108">
        <f>H108-I108</f>
        <v>4216</v>
      </c>
      <c r="G108" s="1">
        <v>40854</v>
      </c>
      <c r="H108" s="1">
        <v>44760</v>
      </c>
      <c r="I108" s="3">
        <v>40544</v>
      </c>
    </row>
    <row r="109" spans="1:10" x14ac:dyDescent="0.2">
      <c r="A109" t="s">
        <v>68</v>
      </c>
      <c r="B109" s="2">
        <f>DATE(2023,1,1)-DATE(2011,1,1)</f>
        <v>4383</v>
      </c>
      <c r="C109" s="2">
        <v>2</v>
      </c>
    </row>
    <row r="110" spans="1:10" x14ac:dyDescent="0.2">
      <c r="A110" t="s">
        <v>69</v>
      </c>
      <c r="B110" s="2">
        <v>0</v>
      </c>
      <c r="C110" s="2">
        <v>1</v>
      </c>
      <c r="D110">
        <f t="shared" si="6"/>
        <v>524</v>
      </c>
      <c r="E110">
        <f>H110-I110</f>
        <v>4219</v>
      </c>
      <c r="G110" s="1">
        <v>41068</v>
      </c>
      <c r="H110" s="1">
        <v>44763</v>
      </c>
      <c r="I110" s="3">
        <v>40544</v>
      </c>
    </row>
    <row r="111" spans="1:10" x14ac:dyDescent="0.2">
      <c r="A111" t="s">
        <v>69</v>
      </c>
      <c r="B111" s="2">
        <f>DATE(2015,5,8)-DATE(2011,1,1)</f>
        <v>1588</v>
      </c>
      <c r="C111" s="2">
        <v>2</v>
      </c>
    </row>
    <row r="112" spans="1:10" x14ac:dyDescent="0.2">
      <c r="A112" t="s">
        <v>69</v>
      </c>
      <c r="B112" s="2">
        <f>DATE(2023,1,1)-DATE(2015,5,8)</f>
        <v>2795</v>
      </c>
      <c r="C112" s="2">
        <v>3</v>
      </c>
    </row>
    <row r="115" spans="1:9" x14ac:dyDescent="0.2">
      <c r="A115" t="s">
        <v>51</v>
      </c>
      <c r="B115" s="2">
        <v>0</v>
      </c>
      <c r="C115" s="2">
        <v>1</v>
      </c>
      <c r="D115">
        <f t="shared" ref="D115" si="8">G115-I115</f>
        <v>130</v>
      </c>
      <c r="E115">
        <f t="shared" ref="E115" si="9">H115-I115</f>
        <v>2775</v>
      </c>
      <c r="G115" s="1">
        <v>40674</v>
      </c>
      <c r="H115" s="1">
        <v>43319</v>
      </c>
      <c r="I115" s="3">
        <v>40544</v>
      </c>
    </row>
    <row r="116" spans="1:9" x14ac:dyDescent="0.2">
      <c r="A116" t="s">
        <v>51</v>
      </c>
      <c r="B116" s="2">
        <f>DATE(2023,1,1)-DATE(2011,1,1)</f>
        <v>4383</v>
      </c>
      <c r="C116" s="2">
        <v>2</v>
      </c>
    </row>
    <row r="117" spans="1:9" x14ac:dyDescent="0.2">
      <c r="A117" t="s">
        <v>52</v>
      </c>
      <c r="B117" s="2">
        <f>DATE(2013,3,11)-DATE(2011,1,1)</f>
        <v>800</v>
      </c>
      <c r="C117" s="2">
        <v>1</v>
      </c>
      <c r="D117">
        <f t="shared" ref="D117" si="10">G117-I117</f>
        <v>506</v>
      </c>
      <c r="E117">
        <f t="shared" ref="E117" si="11">H117-I117</f>
        <v>1305</v>
      </c>
      <c r="G117" s="1">
        <v>41050</v>
      </c>
      <c r="H117" s="1">
        <v>41849</v>
      </c>
      <c r="I117" s="3">
        <v>40544</v>
      </c>
    </row>
    <row r="118" spans="1:9" x14ac:dyDescent="0.2">
      <c r="A118" t="s">
        <v>52</v>
      </c>
      <c r="B118" s="2">
        <f>DATE(2023,1,1)-DATE(2013,3,11)</f>
        <v>3583</v>
      </c>
      <c r="C118" s="2">
        <v>2</v>
      </c>
    </row>
    <row r="119" spans="1:9" x14ac:dyDescent="0.2">
      <c r="A119" t="s">
        <v>59</v>
      </c>
      <c r="B119" s="2">
        <v>0</v>
      </c>
      <c r="C119" s="2">
        <v>1</v>
      </c>
      <c r="D119">
        <f t="shared" ref="D119" si="12">G119-I119</f>
        <v>2228</v>
      </c>
      <c r="E119">
        <f t="shared" ref="E119" si="13">H119-I119</f>
        <v>3939</v>
      </c>
      <c r="G119" s="1">
        <v>42772</v>
      </c>
      <c r="H119" s="1">
        <v>44483</v>
      </c>
      <c r="I119" s="3">
        <v>40544</v>
      </c>
    </row>
    <row r="120" spans="1:9" x14ac:dyDescent="0.2">
      <c r="A120" t="s">
        <v>59</v>
      </c>
      <c r="B120" s="2">
        <f>DATE(2023,1,1)-DATE(2011,1,1)</f>
        <v>4383</v>
      </c>
      <c r="C120" s="2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57"/>
  <sheetViews>
    <sheetView topLeftCell="A40" workbookViewId="0">
      <selection activeCell="A57" sqref="A47:C57"/>
    </sheetView>
  </sheetViews>
  <sheetFormatPr baseColWidth="10" defaultRowHeight="16" x14ac:dyDescent="0.2"/>
  <sheetData>
    <row r="3" spans="1:8" x14ac:dyDescent="0.2">
      <c r="A3" t="s">
        <v>0</v>
      </c>
      <c r="B3" s="1">
        <v>40664</v>
      </c>
      <c r="C3" s="1">
        <v>41639</v>
      </c>
      <c r="D3" s="1">
        <v>42736</v>
      </c>
      <c r="E3" s="1">
        <v>43830</v>
      </c>
    </row>
    <row r="5" spans="1:8" x14ac:dyDescent="0.2">
      <c r="A5" t="s">
        <v>2</v>
      </c>
      <c r="B5" t="s">
        <v>1</v>
      </c>
      <c r="C5" t="s">
        <v>3</v>
      </c>
      <c r="D5" t="s">
        <v>1</v>
      </c>
      <c r="E5" t="s">
        <v>3</v>
      </c>
      <c r="F5" t="s">
        <v>1</v>
      </c>
      <c r="G5" t="s">
        <v>3</v>
      </c>
      <c r="H5" t="s">
        <v>1</v>
      </c>
    </row>
    <row r="6" spans="1:8" x14ac:dyDescent="0.2">
      <c r="A6" t="s">
        <v>0</v>
      </c>
      <c r="B6">
        <v>2000</v>
      </c>
      <c r="C6">
        <v>1000</v>
      </c>
      <c r="D6">
        <v>650</v>
      </c>
    </row>
    <row r="7" spans="1:8" x14ac:dyDescent="0.2">
      <c r="A7" t="s">
        <v>4</v>
      </c>
      <c r="B7">
        <v>1000</v>
      </c>
      <c r="C7">
        <v>500</v>
      </c>
      <c r="D7">
        <v>1000</v>
      </c>
      <c r="E7">
        <v>500</v>
      </c>
      <c r="F7">
        <v>650</v>
      </c>
    </row>
    <row r="10" spans="1:8" x14ac:dyDescent="0.2">
      <c r="A10" t="s">
        <v>2</v>
      </c>
      <c r="B10" t="s">
        <v>1</v>
      </c>
      <c r="C10" t="s">
        <v>3</v>
      </c>
      <c r="D10" t="s">
        <v>1</v>
      </c>
      <c r="E10" t="s">
        <v>3</v>
      </c>
      <c r="F10" t="s">
        <v>1</v>
      </c>
      <c r="G10" t="s">
        <v>3</v>
      </c>
      <c r="H10" t="s">
        <v>1</v>
      </c>
    </row>
    <row r="11" spans="1:8" x14ac:dyDescent="0.2">
      <c r="A11" t="s">
        <v>0</v>
      </c>
      <c r="B11">
        <v>2000</v>
      </c>
      <c r="C11">
        <v>1000</v>
      </c>
      <c r="D11">
        <v>650</v>
      </c>
      <c r="E11">
        <v>0</v>
      </c>
      <c r="F11">
        <v>0</v>
      </c>
      <c r="G11">
        <v>0</v>
      </c>
      <c r="H11">
        <v>0</v>
      </c>
    </row>
    <row r="12" spans="1:8" x14ac:dyDescent="0.2">
      <c r="A12" t="s">
        <v>4</v>
      </c>
      <c r="B12">
        <v>1000</v>
      </c>
      <c r="C12">
        <v>500</v>
      </c>
      <c r="D12">
        <v>1000</v>
      </c>
      <c r="E12">
        <v>500</v>
      </c>
      <c r="F12">
        <v>650</v>
      </c>
      <c r="G12">
        <v>0</v>
      </c>
      <c r="H12">
        <v>0</v>
      </c>
    </row>
    <row r="16" spans="1:8" x14ac:dyDescent="0.2">
      <c r="A16" t="s">
        <v>2</v>
      </c>
      <c r="B16" t="s">
        <v>6</v>
      </c>
      <c r="C16" t="s">
        <v>5</v>
      </c>
    </row>
    <row r="17" spans="1:3" x14ac:dyDescent="0.2">
      <c r="A17" t="s">
        <v>0</v>
      </c>
      <c r="B17">
        <v>2000</v>
      </c>
      <c r="C17" t="s">
        <v>1</v>
      </c>
    </row>
    <row r="18" spans="1:3" x14ac:dyDescent="0.2">
      <c r="A18" t="s">
        <v>0</v>
      </c>
      <c r="B18">
        <v>1000</v>
      </c>
      <c r="C18" t="s">
        <v>3</v>
      </c>
    </row>
    <row r="19" spans="1:3" x14ac:dyDescent="0.2">
      <c r="A19" t="s">
        <v>0</v>
      </c>
      <c r="B19">
        <v>650</v>
      </c>
      <c r="C19" t="s">
        <v>1</v>
      </c>
    </row>
    <row r="20" spans="1:3" x14ac:dyDescent="0.2">
      <c r="A20" t="s">
        <v>4</v>
      </c>
      <c r="B20">
        <v>1000</v>
      </c>
      <c r="C20" t="s">
        <v>1</v>
      </c>
    </row>
    <row r="21" spans="1:3" x14ac:dyDescent="0.2">
      <c r="A21" t="s">
        <v>4</v>
      </c>
      <c r="B21">
        <v>500</v>
      </c>
      <c r="C21" t="s">
        <v>3</v>
      </c>
    </row>
    <row r="22" spans="1:3" x14ac:dyDescent="0.2">
      <c r="A22" t="s">
        <v>4</v>
      </c>
      <c r="B22">
        <v>1000</v>
      </c>
      <c r="C22" t="s">
        <v>1</v>
      </c>
    </row>
    <row r="23" spans="1:3" x14ac:dyDescent="0.2">
      <c r="A23" t="s">
        <v>4</v>
      </c>
      <c r="B23">
        <v>500</v>
      </c>
      <c r="C23" t="s">
        <v>3</v>
      </c>
    </row>
    <row r="24" spans="1:3" x14ac:dyDescent="0.2">
      <c r="A24" t="s">
        <v>4</v>
      </c>
      <c r="B24">
        <v>650</v>
      </c>
      <c r="C24" t="s">
        <v>1</v>
      </c>
    </row>
    <row r="26" spans="1:3" x14ac:dyDescent="0.2">
      <c r="A26" t="s">
        <v>2</v>
      </c>
      <c r="B26" t="s">
        <v>6</v>
      </c>
      <c r="C26" t="s">
        <v>7</v>
      </c>
    </row>
    <row r="27" spans="1:3" x14ac:dyDescent="0.2">
      <c r="A27" t="s">
        <v>0</v>
      </c>
      <c r="B27">
        <v>2000</v>
      </c>
      <c r="C27">
        <v>1</v>
      </c>
    </row>
    <row r="28" spans="1:3" x14ac:dyDescent="0.2">
      <c r="A28" t="s">
        <v>0</v>
      </c>
      <c r="B28">
        <v>1000</v>
      </c>
      <c r="C28">
        <v>2</v>
      </c>
    </row>
    <row r="29" spans="1:3" x14ac:dyDescent="0.2">
      <c r="A29" t="s">
        <v>0</v>
      </c>
      <c r="B29">
        <v>650</v>
      </c>
      <c r="C29">
        <v>3</v>
      </c>
    </row>
    <row r="30" spans="1:3" x14ac:dyDescent="0.2">
      <c r="A30" t="s">
        <v>4</v>
      </c>
      <c r="B30">
        <v>1000</v>
      </c>
      <c r="C30">
        <v>1</v>
      </c>
    </row>
    <row r="31" spans="1:3" x14ac:dyDescent="0.2">
      <c r="A31" t="s">
        <v>4</v>
      </c>
      <c r="B31">
        <v>500</v>
      </c>
      <c r="C31">
        <v>2</v>
      </c>
    </row>
    <row r="32" spans="1:3" x14ac:dyDescent="0.2">
      <c r="A32" t="s">
        <v>4</v>
      </c>
      <c r="B32">
        <v>1000</v>
      </c>
      <c r="C32">
        <v>3</v>
      </c>
    </row>
    <row r="33" spans="1:5" x14ac:dyDescent="0.2">
      <c r="A33" t="s">
        <v>4</v>
      </c>
      <c r="B33">
        <v>500</v>
      </c>
      <c r="C33">
        <v>4</v>
      </c>
    </row>
    <row r="34" spans="1:5" x14ac:dyDescent="0.2">
      <c r="A34" t="s">
        <v>4</v>
      </c>
      <c r="B34">
        <v>650</v>
      </c>
      <c r="C34">
        <v>5</v>
      </c>
    </row>
    <row r="37" spans="1:5" x14ac:dyDescent="0.2">
      <c r="A37" t="s">
        <v>2</v>
      </c>
      <c r="B37" t="s">
        <v>6</v>
      </c>
      <c r="C37" t="s">
        <v>8</v>
      </c>
    </row>
    <row r="38" spans="1:5" x14ac:dyDescent="0.2">
      <c r="A38" t="s">
        <v>0</v>
      </c>
      <c r="B38">
        <v>2000</v>
      </c>
      <c r="C38" t="s">
        <v>9</v>
      </c>
    </row>
    <row r="39" spans="1:5" x14ac:dyDescent="0.2">
      <c r="A39" t="s">
        <v>0</v>
      </c>
      <c r="B39">
        <v>1000</v>
      </c>
      <c r="C39" t="s">
        <v>10</v>
      </c>
    </row>
    <row r="40" spans="1:5" x14ac:dyDescent="0.2">
      <c r="A40" t="s">
        <v>0</v>
      </c>
      <c r="B40">
        <v>650</v>
      </c>
      <c r="C40" t="s">
        <v>11</v>
      </c>
    </row>
    <row r="41" spans="1:5" x14ac:dyDescent="0.2">
      <c r="A41" t="s">
        <v>4</v>
      </c>
      <c r="B41">
        <v>1000</v>
      </c>
      <c r="C41" t="s">
        <v>9</v>
      </c>
    </row>
    <row r="42" spans="1:5" x14ac:dyDescent="0.2">
      <c r="A42" t="s">
        <v>4</v>
      </c>
      <c r="B42">
        <v>500</v>
      </c>
      <c r="C42" t="s">
        <v>10</v>
      </c>
    </row>
    <row r="43" spans="1:5" x14ac:dyDescent="0.2">
      <c r="A43" t="s">
        <v>4</v>
      </c>
      <c r="B43">
        <v>1000</v>
      </c>
      <c r="C43" t="s">
        <v>11</v>
      </c>
    </row>
    <row r="44" spans="1:5" x14ac:dyDescent="0.2">
      <c r="A44" t="s">
        <v>4</v>
      </c>
      <c r="B44">
        <v>500</v>
      </c>
      <c r="C44" t="s">
        <v>12</v>
      </c>
    </row>
    <row r="45" spans="1:5" x14ac:dyDescent="0.2">
      <c r="A45" t="s">
        <v>4</v>
      </c>
      <c r="B45">
        <v>650</v>
      </c>
      <c r="C45" t="s">
        <v>13</v>
      </c>
    </row>
    <row r="47" spans="1:5" x14ac:dyDescent="0.2">
      <c r="A47" t="s">
        <v>2</v>
      </c>
      <c r="B47" t="s">
        <v>6</v>
      </c>
      <c r="C47" t="s">
        <v>8</v>
      </c>
      <c r="E47" t="s">
        <v>8</v>
      </c>
    </row>
    <row r="48" spans="1:5" x14ac:dyDescent="0.2">
      <c r="A48" t="s">
        <v>0</v>
      </c>
      <c r="B48">
        <v>2000</v>
      </c>
      <c r="C48">
        <v>1</v>
      </c>
      <c r="E48" t="s">
        <v>9</v>
      </c>
    </row>
    <row r="49" spans="1:5" x14ac:dyDescent="0.2">
      <c r="A49" t="s">
        <v>0</v>
      </c>
      <c r="B49">
        <v>1000</v>
      </c>
      <c r="C49">
        <v>2</v>
      </c>
      <c r="E49" t="s">
        <v>10</v>
      </c>
    </row>
    <row r="50" spans="1:5" x14ac:dyDescent="0.2">
      <c r="A50" t="s">
        <v>0</v>
      </c>
      <c r="B50">
        <v>650</v>
      </c>
      <c r="C50">
        <v>3</v>
      </c>
      <c r="E50" t="s">
        <v>11</v>
      </c>
    </row>
    <row r="51" spans="1:5" x14ac:dyDescent="0.2">
      <c r="A51" t="s">
        <v>0</v>
      </c>
      <c r="B51">
        <v>0</v>
      </c>
      <c r="C51">
        <v>4</v>
      </c>
      <c r="E51" t="s">
        <v>12</v>
      </c>
    </row>
    <row r="52" spans="1:5" x14ac:dyDescent="0.2">
      <c r="A52" t="s">
        <v>0</v>
      </c>
      <c r="B52">
        <v>0</v>
      </c>
      <c r="C52">
        <v>5</v>
      </c>
      <c r="E52" t="s">
        <v>13</v>
      </c>
    </row>
    <row r="53" spans="1:5" x14ac:dyDescent="0.2">
      <c r="A53" t="s">
        <v>4</v>
      </c>
      <c r="B53">
        <v>1000</v>
      </c>
      <c r="C53">
        <v>1</v>
      </c>
      <c r="E53" t="s">
        <v>9</v>
      </c>
    </row>
    <row r="54" spans="1:5" x14ac:dyDescent="0.2">
      <c r="A54" t="s">
        <v>4</v>
      </c>
      <c r="B54">
        <v>500</v>
      </c>
      <c r="C54">
        <v>2</v>
      </c>
      <c r="E54" t="s">
        <v>10</v>
      </c>
    </row>
    <row r="55" spans="1:5" x14ac:dyDescent="0.2">
      <c r="A55" t="s">
        <v>4</v>
      </c>
      <c r="B55">
        <v>1000</v>
      </c>
      <c r="C55">
        <v>3</v>
      </c>
      <c r="E55" t="s">
        <v>11</v>
      </c>
    </row>
    <row r="56" spans="1:5" x14ac:dyDescent="0.2">
      <c r="A56" t="s">
        <v>4</v>
      </c>
      <c r="B56">
        <v>500</v>
      </c>
      <c r="C56">
        <v>4</v>
      </c>
      <c r="E56" t="s">
        <v>12</v>
      </c>
    </row>
    <row r="57" spans="1:5" x14ac:dyDescent="0.2">
      <c r="A57" t="s">
        <v>4</v>
      </c>
      <c r="B57">
        <v>650</v>
      </c>
      <c r="C57">
        <v>5</v>
      </c>
      <c r="E57" t="s">
        <v>13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Zeller</dc:creator>
  <cp:lastModifiedBy>Zeller, Michael</cp:lastModifiedBy>
  <dcterms:created xsi:type="dcterms:W3CDTF">2022-03-05T15:29:28Z</dcterms:created>
  <dcterms:modified xsi:type="dcterms:W3CDTF">2023-11-08T15:05:09Z</dcterms:modified>
</cp:coreProperties>
</file>