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0"/>
  </bookViews>
  <sheets>
    <sheet name="Familienbudget" sheetId="1" r:id="rId1"/>
  </sheets>
  <definedNames>
    <definedName name="BudgetJahr">Familienbudget!$C$2</definedName>
    <definedName name="_xlnm.Print_Titles" localSheetId="0">Familienbudget!$13:$13</definedName>
  </definedNames>
  <calcPr calcId="152511"/>
</workbook>
</file>

<file path=xl/calcChain.xml><?xml version="1.0" encoding="utf-8"?>
<calcChain xmlns="http://schemas.openxmlformats.org/spreadsheetml/2006/main">
  <c r="O14" i="1" l="1"/>
  <c r="O16" i="1"/>
  <c r="O17" i="1"/>
  <c r="O18" i="1"/>
  <c r="O19" i="1"/>
  <c r="O20" i="1"/>
  <c r="O21" i="1"/>
  <c r="O22" i="1"/>
  <c r="O23" i="1"/>
  <c r="O24" i="1"/>
  <c r="O25" i="1"/>
  <c r="O26" i="1"/>
  <c r="O27" i="1"/>
  <c r="E28" i="1" l="1"/>
  <c r="G28" i="1"/>
  <c r="H28" i="1"/>
  <c r="I28" i="1"/>
  <c r="J28" i="1"/>
  <c r="K28" i="1"/>
  <c r="L28" i="1"/>
  <c r="F11" i="1"/>
  <c r="G11" i="1"/>
  <c r="I11" i="1"/>
  <c r="K11" i="1"/>
  <c r="M11" i="1"/>
  <c r="D11" i="1"/>
  <c r="F28" i="1"/>
  <c r="F5" i="1" s="1"/>
  <c r="M28" i="1"/>
  <c r="N28" i="1"/>
  <c r="C28" i="1"/>
  <c r="O8" i="1"/>
  <c r="E11" i="1"/>
  <c r="H11" i="1"/>
  <c r="J11" i="1"/>
  <c r="L11" i="1"/>
  <c r="N11" i="1"/>
  <c r="C11" i="1"/>
  <c r="N5" i="1" l="1"/>
  <c r="J5" i="1"/>
  <c r="C5" i="1"/>
  <c r="D28" i="1"/>
  <c r="D5" i="1" s="1"/>
  <c r="O15" i="1"/>
  <c r="I5" i="1"/>
  <c r="E5" i="1"/>
  <c r="K5" i="1"/>
  <c r="G5" i="1"/>
  <c r="M5" i="1"/>
  <c r="L5" i="1"/>
  <c r="H5" i="1"/>
  <c r="O9" i="1"/>
  <c r="O10" i="1"/>
  <c r="O11" i="1" l="1"/>
  <c r="O28" i="1"/>
  <c r="O5" i="1" l="1"/>
</calcChain>
</file>

<file path=xl/sharedStrings.xml><?xml version="1.0" encoding="utf-8"?>
<sst xmlns="http://schemas.openxmlformats.org/spreadsheetml/2006/main" count="67" uniqueCount="39">
  <si>
    <t>Gas</t>
  </si>
  <si>
    <t>Internet</t>
  </si>
  <si>
    <t>JAN</t>
  </si>
  <si>
    <t>FEB</t>
  </si>
  <si>
    <t>APR</t>
  </si>
  <si>
    <t>JUN</t>
  </si>
  <si>
    <t>JUL</t>
  </si>
  <si>
    <t>AUG</t>
  </si>
  <si>
    <t>SEP</t>
  </si>
  <si>
    <t>NOV</t>
  </si>
  <si>
    <t>TREND</t>
  </si>
  <si>
    <t>BUDGET DER FAMILIE SCHMITT</t>
  </si>
  <si>
    <t>JAHR:</t>
  </si>
  <si>
    <t>VERFÜGBARES BARVERMÖGEN</t>
  </si>
  <si>
    <t>Monatliches Barvermögen</t>
  </si>
  <si>
    <t>ART DER EINKÜNFTE</t>
  </si>
  <si>
    <t>Einkommen 1</t>
  </si>
  <si>
    <t>Einkommen 2</t>
  </si>
  <si>
    <t>Sonstige Einkommen</t>
  </si>
  <si>
    <t>MÄR</t>
  </si>
  <si>
    <t>MAI</t>
  </si>
  <si>
    <t>OKT</t>
  </si>
  <si>
    <t>DEZ</t>
  </si>
  <si>
    <t>SUMME JAHR BIS HEUTE</t>
  </si>
  <si>
    <t>SUMME EINKÜNFTE</t>
  </si>
  <si>
    <t>AUSGABEN</t>
  </si>
  <si>
    <t>Wohnen</t>
  </si>
  <si>
    <t>Lebensmittel</t>
  </si>
  <si>
    <t>KFZ-Kosten</t>
  </si>
  <si>
    <t>Versicherungen</t>
  </si>
  <si>
    <t>Festnetztelefon</t>
  </si>
  <si>
    <t>Handykosten</t>
  </si>
  <si>
    <t>Kabelfernsehen</t>
  </si>
  <si>
    <t>Strom</t>
  </si>
  <si>
    <t>Wasser</t>
  </si>
  <si>
    <t>Unterhaltung</t>
  </si>
  <si>
    <t>Unterrichtsgebühren</t>
  </si>
  <si>
    <t>Spareinlagen</t>
  </si>
  <si>
    <t>SUMME AUSGABEN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</si>
</sst>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0" x14ac:knownFonts="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Bookman Old Style"/>
      <family val="1"/>
      <scheme val="major"/>
    </font>
    <font>
      <b/>
      <sz val="22"/>
      <color theme="0" tint="-0.34998626667073579"/>
      <name val="Bookman Old Style"/>
      <family val="2"/>
      <scheme val="major"/>
    </font>
    <font>
      <b/>
      <sz val="14"/>
      <color theme="0" tint="-0.34998626667073579"/>
      <name val="Bookman Old Style"/>
      <family val="1"/>
      <scheme val="major"/>
    </font>
    <font>
      <sz val="11"/>
      <color theme="1"/>
      <name val="Bookman Old Style"/>
      <family val="1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Fill="0" applyAlignment="0" applyProtection="0"/>
  </cellStyleXfs>
  <cellXfs count="24">
    <xf numFmtId="0" fontId="0" fillId="0" borderId="0" xfId="0">
      <alignment vertical="center"/>
    </xf>
    <xf numFmtId="0" fontId="1" fillId="0" borderId="0" xfId="2" applyFill="1"/>
    <xf numFmtId="0" fontId="0" fillId="0" borderId="0" xfId="0" applyFill="1">
      <alignment vertic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2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2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5" fillId="0" borderId="0" xfId="2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3" fillId="0" borderId="0" xfId="3" applyFont="1" applyFill="1" applyBorder="1" applyAlignment="1">
      <alignment horizontal="left"/>
    </xf>
    <xf numFmtId="0" fontId="0" fillId="0" borderId="0" xfId="2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1" applyAlignment="1">
      <alignment vertical="center"/>
    </xf>
    <xf numFmtId="0" fontId="7" fillId="0" borderId="0" xfId="1" applyFill="1" applyBorder="1" applyAlignment="1">
      <alignment horizontal="right" vertical="center"/>
    </xf>
    <xf numFmtId="0" fontId="7" fillId="0" borderId="0" xfId="1" applyFill="1" applyBorder="1" applyAlignment="1">
      <alignment vertical="center"/>
    </xf>
    <xf numFmtId="164" fontId="0" fillId="0" borderId="0" xfId="2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>
      <alignment vertical="center"/>
    </xf>
    <xf numFmtId="0" fontId="0" fillId="0" borderId="0" xfId="0" applyAlignment="1">
      <alignment horizontal="center"/>
    </xf>
  </cellXfs>
  <cellStyles count="8">
    <cellStyle name="20 % - Akzent1" xfId="2" builtinId="30"/>
    <cellStyle name="Ergebnis" xfId="7" builtinId="25" customBuiltin="1"/>
    <cellStyle name="Standard" xfId="0" builtinId="0" customBuiltin="1"/>
    <cellStyle name="Überschrift" xfId="3" builtinId="15" customBuiltin="1"/>
    <cellStyle name="Überschrift 1" xfId="1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Family Budget Cash Available 3" defaultPivotStyle="PivotStyleMedium4">
    <tableStyle name="Family Budget Cash Available" pivot="0" count="6">
      <tableStyleElement type="wholeTable" dxfId="103"/>
      <tableStyleElement type="headerRow" dxfId="102"/>
      <tableStyleElement type="totalRow" dxfId="101"/>
      <tableStyleElement type="firstColumn" dxfId="100"/>
      <tableStyleElement type="firstHeaderCell" dxfId="99"/>
      <tableStyleElement type="firstTotalCell" dxfId="98"/>
    </tableStyle>
    <tableStyle name="Family Budget Cash Available 2" pivot="0" count="6">
      <tableStyleElement type="wholeTable" dxfId="97"/>
      <tableStyleElement type="headerRow" dxfId="96"/>
      <tableStyleElement type="totalRow" dxfId="95"/>
      <tableStyleElement type="firstColumn" dxfId="94"/>
      <tableStyleElement type="firstHeaderCell" dxfId="93"/>
      <tableStyleElement type="firstTotalCell" dxfId="92"/>
    </tableStyle>
    <tableStyle name="Family Budget Cash Available 3" pivot="0" count="6">
      <tableStyleElement type="wholeTable" dxfId="91"/>
      <tableStyleElement type="headerRow" dxfId="90"/>
      <tableStyleElement type="totalRow" dxfId="89"/>
      <tableStyleElement type="firstColumn" dxfId="88"/>
      <tableStyleElement type="firstHeaderCell" dxfId="87"/>
      <tableStyleElement type="firstTotalCell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486835</xdr:colOff>
      <xdr:row>0</xdr:row>
      <xdr:rowOff>126996</xdr:rowOff>
    </xdr:from>
    <xdr:to>
      <xdr:col>15</xdr:col>
      <xdr:colOff>944030</xdr:colOff>
      <xdr:row>2</xdr:row>
      <xdr:rowOff>27195</xdr:rowOff>
    </xdr:to>
    <xdr:sp macro="" textlink="">
      <xdr:nvSpPr>
        <xdr:cNvPr id="2" name="Kopfzeile Grafik" descr="Line drawing of tree and house" title="Budget Artwork"/>
        <xdr:cNvSpPr>
          <a:spLocks noChangeAspect="1" noEditPoints="1"/>
        </xdr:cNvSpPr>
      </xdr:nvSpPr>
      <xdr:spPr bwMode="auto">
        <a:xfrm>
          <a:off x="7768168" y="126996"/>
          <a:ext cx="5590112" cy="588116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tables/table1.xml><?xml version="1.0" encoding="utf-8"?>
<table xmlns="http://schemas.openxmlformats.org/spreadsheetml/2006/main" id="1" name="tblEinkünfte" displayName="tblEinkünfte" ref="B7:P11" totalsRowCount="1">
  <tableColumns count="15">
    <tableColumn id="1" name="ART DER EINKÜNFTE" totalsRowLabel="SUMME EINKÜNFTE" totalsRowDxfId="85"/>
    <tableColumn id="2" name="JAN" totalsRowFunction="sum" dataDxfId="84" totalsRowDxfId="83"/>
    <tableColumn id="3" name="FEB" totalsRowFunction="sum" dataDxfId="82" totalsRowDxfId="81"/>
    <tableColumn id="4" name="MÄR" totalsRowFunction="sum" dataDxfId="80" totalsRowDxfId="79"/>
    <tableColumn id="5" name="APR" totalsRowFunction="sum" dataDxfId="78" totalsRowDxfId="77"/>
    <tableColumn id="6" name="MAI" totalsRowFunction="sum" dataDxfId="76" totalsRowDxfId="75"/>
    <tableColumn id="7" name="JUN" totalsRowFunction="sum" dataDxfId="74" totalsRowDxfId="73"/>
    <tableColumn id="8" name="JUL" totalsRowFunction="sum" dataDxfId="72" totalsRowDxfId="71"/>
    <tableColumn id="9" name="AUG" totalsRowFunction="sum" dataDxfId="70" totalsRowDxfId="69"/>
    <tableColumn id="10" name="SEP" totalsRowFunction="sum" dataDxfId="68" totalsRowDxfId="67"/>
    <tableColumn id="11" name="OKT" totalsRowFunction="sum" dataDxfId="66" totalsRowDxfId="65"/>
    <tableColumn id="12" name="NOV" totalsRowFunction="sum" dataDxfId="64" totalsRowDxfId="63"/>
    <tableColumn id="13" name="DEZ" totalsRowFunction="sum" dataDxfId="62" totalsRowDxfId="61"/>
    <tableColumn id="14" name="SUMME JAHR BIS HEUTE" totalsRowFunction="sum" dataDxfId="60" totalsRowDxfId="59">
      <calculatedColumnFormula>SUM(tblEinkünfte[[#This Row],[JAN]:[DEZ]])</calculatedColumnFormula>
    </tableColumn>
    <tableColumn id="15" name="TREND" totalsRowDxfId="58"/>
  </tableColumns>
  <tableStyleInfo name="Family Budget Cash Available 2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2.xml><?xml version="1.0" encoding="utf-8"?>
<table xmlns="http://schemas.openxmlformats.org/spreadsheetml/2006/main" id="2" name="tblAusgaben" displayName="tblAusgaben" ref="B13:P28" totalsRowCount="1">
  <tableColumns count="15">
    <tableColumn id="1" name="AUSGABEN" totalsRowLabel="SUMME AUSGABEN" dataDxfId="57" totalsRowDxfId="56"/>
    <tableColumn id="2" name="JAN" totalsRowFunction="sum" dataDxfId="55" totalsRowDxfId="54"/>
    <tableColumn id="3" name="FEB" totalsRowFunction="sum" dataDxfId="53" totalsRowDxfId="52"/>
    <tableColumn id="4" name="MÄR" totalsRowFunction="sum" dataDxfId="51" totalsRowDxfId="50"/>
    <tableColumn id="5" name="APR" totalsRowFunction="sum" dataDxfId="49" totalsRowDxfId="48"/>
    <tableColumn id="6" name="MAI" totalsRowFunction="sum" dataDxfId="47" totalsRowDxfId="46"/>
    <tableColumn id="7" name="JUN" totalsRowFunction="sum" dataDxfId="45" totalsRowDxfId="44"/>
    <tableColumn id="8" name="JUL" totalsRowFunction="sum" dataDxfId="43" totalsRowDxfId="42"/>
    <tableColumn id="9" name="AUG" totalsRowFunction="sum" dataDxfId="41" totalsRowDxfId="40"/>
    <tableColumn id="10" name="SEP" totalsRowFunction="sum" dataDxfId="39" totalsRowDxfId="38"/>
    <tableColumn id="11" name="OKT" totalsRowFunction="sum" dataDxfId="37" totalsRowDxfId="36"/>
    <tableColumn id="12" name="NOV" totalsRowFunction="sum" dataDxfId="35" totalsRowDxfId="34"/>
    <tableColumn id="13" name="DEZ" totalsRowFunction="sum" dataDxfId="33" totalsRowDxfId="32"/>
    <tableColumn id="14" name="SUMME JAHR BIS HEUTE" totalsRowFunction="sum" dataDxfId="31" totalsRowDxfId="30">
      <calculatedColumnFormula>SUM(tblAusgaben[[#This Row],[JAN]:[DEZ]])</calculatedColumnFormula>
    </tableColumn>
    <tableColumn id="15" name="TREND" totalsRowDxfId="29"/>
  </tableColumns>
  <tableStyleInfo name="Family Budget Cash Available 3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ables/table3.xml><?xml version="1.0" encoding="utf-8"?>
<table xmlns="http://schemas.openxmlformats.org/spreadsheetml/2006/main" id="3" name="tblVerfügbaresBarvermögen" displayName="tblVerfügbaresBarvermögen" ref="B4:P5">
  <tableColumns count="15">
    <tableColumn id="1" name="VERFÜGBARES BARVERMÖGEN" totalsRowLabel="Total" dataDxfId="28" totalsRowDxfId="27"/>
    <tableColumn id="2" name="JAN" dataDxfId="26" totalsRowDxfId="25">
      <calculatedColumnFormula>tblEinkünfte[[#Totals],[JAN]]-tblAusgaben[[#Totals],[JAN]]</calculatedColumnFormula>
    </tableColumn>
    <tableColumn id="3" name="FEB" dataDxfId="24" totalsRowDxfId="23">
      <calculatedColumnFormula>tblEinkünfte[[#Totals],[FEB]]-tblAusgaben[[#Totals],[FEB]]</calculatedColumnFormula>
    </tableColumn>
    <tableColumn id="4" name="MÄR" dataDxfId="22" totalsRowDxfId="21">
      <calculatedColumnFormula>tblEinkünfte[[#Totals],[MÄR]]-tblAusgaben[[#Totals],[MÄR]]</calculatedColumnFormula>
    </tableColumn>
    <tableColumn id="5" name="APR" dataDxfId="20" totalsRowDxfId="19">
      <calculatedColumnFormula>tblEinkünfte[[#Totals],[APR]]-tblAusgaben[[#Totals],[APR]]</calculatedColumnFormula>
    </tableColumn>
    <tableColumn id="6" name="MAI" dataDxfId="18" totalsRowDxfId="17">
      <calculatedColumnFormula>tblEinkünfte[[#Totals],[MAI]]-tblAusgaben[[#Totals],[MAI]]</calculatedColumnFormula>
    </tableColumn>
    <tableColumn id="7" name="JUN" dataDxfId="16" totalsRowDxfId="15">
      <calculatedColumnFormula>tblEinkünfte[[#Totals],[JUN]]-tblAusgaben[[#Totals],[JUN]]</calculatedColumnFormula>
    </tableColumn>
    <tableColumn id="8" name="JUL" dataDxfId="14" totalsRowDxfId="13">
      <calculatedColumnFormula>tblEinkünfte[[#Totals],[JUL]]-tblAusgaben[[#Totals],[JUL]]</calculatedColumnFormula>
    </tableColumn>
    <tableColumn id="9" name="AUG" dataDxfId="12" totalsRowDxfId="11">
      <calculatedColumnFormula>tblEinkünfte[[#Totals],[AUG]]-tblAusgaben[[#Totals],[AUG]]</calculatedColumnFormula>
    </tableColumn>
    <tableColumn id="10" name="SEP" dataDxfId="10" totalsRowDxfId="9">
      <calculatedColumnFormula>tblEinkünfte[[#Totals],[SEP]]-tblAusgaben[[#Totals],[SEP]]</calculatedColumnFormula>
    </tableColumn>
    <tableColumn id="11" name="OKT" dataDxfId="8" totalsRowDxfId="7">
      <calculatedColumnFormula>tblEinkünfte[[#Totals],[OKT]]-tblAusgaben[[#Totals],[OKT]]</calculatedColumnFormula>
    </tableColumn>
    <tableColumn id="12" name="NOV" dataDxfId="6" totalsRowDxfId="5">
      <calculatedColumnFormula>tblEinkünfte[[#Totals],[NOV]]-tblAusgaben[[#Totals],[NOV]]</calculatedColumnFormula>
    </tableColumn>
    <tableColumn id="13" name="DEZ" dataDxfId="4" totalsRowDxfId="3">
      <calculatedColumnFormula>tblEinkünfte[[#Totals],[DEZ]]-tblAusgaben[[#Totals],[DEZ]]</calculatedColumnFormula>
    </tableColumn>
    <tableColumn id="14" name="SUMME JAHR BIS HEUTE" dataDxfId="2" totalsRowDxfId="1">
      <calculatedColumnFormula>tblEinkünfte[[#Totals],[SUMME JAHR BIS HEUTE]]-tblAusgaben[[#Totals],[SUMME JAHR BIS HEUTE]]</calculatedColumnFormula>
    </tableColumn>
    <tableColumn id="15" name="TREND" totalsRowFunction="count" totalsRowDxfId="0"/>
  </tableColumns>
  <tableStyleInfo name="Family Budget Cash Available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P28"/>
  <sheetViews>
    <sheetView showGridLines="0" tabSelected="1" zoomScaleNormal="100" workbookViewId="0"/>
  </sheetViews>
  <sheetFormatPr baseColWidth="10" defaultColWidth="9.140625" defaultRowHeight="21" customHeight="1" x14ac:dyDescent="0.2"/>
  <cols>
    <col min="1" max="1" width="1.42578125" style="2" customWidth="1"/>
    <col min="2" max="2" width="38.5703125" style="2" customWidth="1"/>
    <col min="3" max="14" width="12" style="2" customWidth="1"/>
    <col min="15" max="15" width="16.7109375" style="2" customWidth="1"/>
    <col min="16" max="16" width="14.42578125" style="2" customWidth="1"/>
    <col min="17" max="16384" width="9.140625" style="2"/>
  </cols>
  <sheetData>
    <row r="1" spans="1:16" ht="33" customHeight="1" x14ac:dyDescent="0.4">
      <c r="A1" s="1"/>
      <c r="B1" s="13" t="s">
        <v>11</v>
      </c>
      <c r="C1" s="1"/>
      <c r="D1" s="1"/>
      <c r="E1" s="1"/>
      <c r="F1" s="1"/>
      <c r="H1" s="1"/>
      <c r="I1" s="1"/>
      <c r="J1" s="1"/>
      <c r="M1" s="1"/>
      <c r="N1"/>
      <c r="O1"/>
      <c r="P1"/>
    </row>
    <row r="2" spans="1:16" ht="21" customHeight="1" x14ac:dyDescent="0.25">
      <c r="A2" s="1"/>
      <c r="B2" s="3" t="s">
        <v>12</v>
      </c>
      <c r="C2" s="4">
        <v>2013</v>
      </c>
      <c r="D2" s="1"/>
      <c r="E2" s="1"/>
      <c r="F2" s="1"/>
      <c r="H2" s="1"/>
      <c r="I2" s="1"/>
      <c r="J2" s="1"/>
      <c r="K2" s="1"/>
      <c r="L2" s="1"/>
      <c r="M2" s="1"/>
      <c r="N2"/>
    </row>
    <row r="3" spans="1:16" ht="2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s="11" customFormat="1" ht="21" customHeight="1" x14ac:dyDescent="0.2">
      <c r="A4" s="10"/>
      <c r="B4" s="17" t="s">
        <v>13</v>
      </c>
      <c r="C4" s="18" t="s">
        <v>2</v>
      </c>
      <c r="D4" s="18" t="s">
        <v>3</v>
      </c>
      <c r="E4" s="18" t="s">
        <v>19</v>
      </c>
      <c r="F4" s="18" t="s">
        <v>4</v>
      </c>
      <c r="G4" s="18" t="s">
        <v>20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21</v>
      </c>
      <c r="M4" s="18" t="s">
        <v>9</v>
      </c>
      <c r="N4" s="18" t="s">
        <v>22</v>
      </c>
      <c r="O4" s="18" t="s">
        <v>23</v>
      </c>
      <c r="P4" s="18" t="s">
        <v>10</v>
      </c>
    </row>
    <row r="5" spans="1:16" s="6" customFormat="1" ht="21" customHeight="1" x14ac:dyDescent="0.2">
      <c r="A5" s="5"/>
      <c r="B5" s="8" t="s">
        <v>14</v>
      </c>
      <c r="C5" s="20">
        <f>tblEinkünfte[[#Totals],[JAN]]-tblAusgaben[[#Totals],[JAN]]</f>
        <v>1220</v>
      </c>
      <c r="D5" s="20">
        <f>tblEinkünfte[[#Totals],[FEB]]-tblAusgaben[[#Totals],[FEB]]</f>
        <v>1587</v>
      </c>
      <c r="E5" s="20">
        <f>tblEinkünfte[[#Totals],[MÄR]]-tblAusgaben[[#Totals],[MÄR]]</f>
        <v>1174</v>
      </c>
      <c r="F5" s="20">
        <f>tblEinkünfte[[#Totals],[APR]]-tblAusgaben[[#Totals],[APR]]</f>
        <v>1445</v>
      </c>
      <c r="G5" s="20">
        <f>tblEinkünfte[[#Totals],[MAI]]-tblAusgaben[[#Totals],[MAI]]</f>
        <v>1391</v>
      </c>
      <c r="H5" s="20">
        <f>tblEinkünfte[[#Totals],[JUN]]-tblAusgaben[[#Totals],[JUN]]</f>
        <v>1434</v>
      </c>
      <c r="I5" s="20">
        <f>tblEinkünfte[[#Totals],[JUL]]-tblAusgaben[[#Totals],[JUL]]</f>
        <v>1085</v>
      </c>
      <c r="J5" s="20">
        <f>tblEinkünfte[[#Totals],[AUG]]-tblAusgaben[[#Totals],[AUG]]</f>
        <v>1181</v>
      </c>
      <c r="K5" s="20">
        <f>tblEinkünfte[[#Totals],[SEP]]-tblAusgaben[[#Totals],[SEP]]</f>
        <v>1445</v>
      </c>
      <c r="L5" s="20">
        <f>tblEinkünfte[[#Totals],[OKT]]-tblAusgaben[[#Totals],[OKT]]</f>
        <v>1466</v>
      </c>
      <c r="M5" s="20">
        <f>tblEinkünfte[[#Totals],[NOV]]-tblAusgaben[[#Totals],[NOV]]</f>
        <v>0</v>
      </c>
      <c r="N5" s="20">
        <f>tblEinkünfte[[#Totals],[DEZ]]-tblAusgaben[[#Totals],[DEZ]]</f>
        <v>0</v>
      </c>
      <c r="O5" s="20">
        <f>tblEinkünfte[[#Totals],[SUMME JAHR BIS HEUTE]]-tblAusgaben[[#Totals],[SUMME JAHR BIS HEUTE]]</f>
        <v>13428</v>
      </c>
      <c r="P5" s="14"/>
    </row>
    <row r="6" spans="1:16" ht="2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1" customHeight="1" x14ac:dyDescent="0.2">
      <c r="A7" s="1"/>
      <c r="B7" s="19" t="s">
        <v>15</v>
      </c>
      <c r="C7" s="18" t="s">
        <v>2</v>
      </c>
      <c r="D7" s="18" t="s">
        <v>3</v>
      </c>
      <c r="E7" s="18" t="s">
        <v>19</v>
      </c>
      <c r="F7" s="18" t="s">
        <v>4</v>
      </c>
      <c r="G7" s="18" t="s">
        <v>20</v>
      </c>
      <c r="H7" s="18" t="s">
        <v>5</v>
      </c>
      <c r="I7" s="18" t="s">
        <v>6</v>
      </c>
      <c r="J7" s="18" t="s">
        <v>7</v>
      </c>
      <c r="K7" s="18" t="s">
        <v>8</v>
      </c>
      <c r="L7" s="18" t="s">
        <v>21</v>
      </c>
      <c r="M7" s="18" t="s">
        <v>9</v>
      </c>
      <c r="N7" s="18" t="s">
        <v>22</v>
      </c>
      <c r="O7" s="18" t="s">
        <v>23</v>
      </c>
      <c r="P7" s="18" t="s">
        <v>10</v>
      </c>
    </row>
    <row r="8" spans="1:16" s="9" customFormat="1" ht="21" customHeight="1" x14ac:dyDescent="0.2">
      <c r="A8" s="7"/>
      <c r="B8" s="12" t="s">
        <v>16</v>
      </c>
      <c r="C8" s="21">
        <v>4000</v>
      </c>
      <c r="D8" s="21">
        <v>4410</v>
      </c>
      <c r="E8" s="21">
        <v>4019</v>
      </c>
      <c r="F8" s="21">
        <v>4263</v>
      </c>
      <c r="G8" s="21">
        <v>4123</v>
      </c>
      <c r="H8" s="21">
        <v>4308</v>
      </c>
      <c r="I8" s="21">
        <v>4162</v>
      </c>
      <c r="J8" s="21">
        <v>4165</v>
      </c>
      <c r="K8" s="21">
        <v>4248</v>
      </c>
      <c r="L8" s="21">
        <v>4324</v>
      </c>
      <c r="M8" s="21"/>
      <c r="N8" s="21"/>
      <c r="O8" s="21">
        <f>SUM(tblEinkünfte[[#This Row],[JAN]:[DEZ]])</f>
        <v>42022</v>
      </c>
      <c r="P8" s="12"/>
    </row>
    <row r="9" spans="1:16" s="8" customFormat="1" ht="21" customHeight="1" x14ac:dyDescent="0.2">
      <c r="B9" s="12" t="s">
        <v>17</v>
      </c>
      <c r="C9" s="21">
        <v>275</v>
      </c>
      <c r="D9" s="21">
        <v>296</v>
      </c>
      <c r="E9" s="21">
        <v>251</v>
      </c>
      <c r="F9" s="21">
        <v>269</v>
      </c>
      <c r="G9" s="21">
        <v>252</v>
      </c>
      <c r="H9" s="21">
        <v>252</v>
      </c>
      <c r="I9" s="21">
        <v>262</v>
      </c>
      <c r="J9" s="21">
        <v>258</v>
      </c>
      <c r="K9" s="21">
        <v>296</v>
      </c>
      <c r="L9" s="21">
        <v>270</v>
      </c>
      <c r="M9" s="21"/>
      <c r="N9" s="21"/>
      <c r="O9" s="21">
        <f>SUM(tblEinkünfte[[#This Row],[JAN]:[DEZ]])</f>
        <v>2681</v>
      </c>
      <c r="P9" s="12"/>
    </row>
    <row r="10" spans="1:16" s="9" customFormat="1" ht="21" customHeight="1" x14ac:dyDescent="0.2">
      <c r="A10" s="7"/>
      <c r="B10" s="12" t="s">
        <v>18</v>
      </c>
      <c r="C10" s="21">
        <v>500</v>
      </c>
      <c r="D10" s="21">
        <v>507</v>
      </c>
      <c r="E10" s="21">
        <v>551</v>
      </c>
      <c r="F10" s="21">
        <v>556</v>
      </c>
      <c r="G10" s="21">
        <v>588</v>
      </c>
      <c r="H10" s="21">
        <v>534</v>
      </c>
      <c r="I10" s="21">
        <v>533</v>
      </c>
      <c r="J10" s="21">
        <v>585</v>
      </c>
      <c r="K10" s="21">
        <v>560</v>
      </c>
      <c r="L10" s="21">
        <v>520</v>
      </c>
      <c r="M10" s="21"/>
      <c r="N10" s="21"/>
      <c r="O10" s="21">
        <f>SUM(tblEinkünfte[[#This Row],[JAN]:[DEZ]])</f>
        <v>5434</v>
      </c>
      <c r="P10" s="12"/>
    </row>
    <row r="11" spans="1:16" ht="21" customHeight="1" x14ac:dyDescent="0.2">
      <c r="A11" s="1"/>
      <c r="B11" s="12" t="s">
        <v>24</v>
      </c>
      <c r="C11" s="22">
        <f>SUBTOTAL(109,tblEinkünfte[JAN])</f>
        <v>4775</v>
      </c>
      <c r="D11" s="22">
        <f>SUBTOTAL(109,tblEinkünfte[FEB])</f>
        <v>5213</v>
      </c>
      <c r="E11" s="22">
        <f>SUBTOTAL(109,tblEinkünfte[MÄR])</f>
        <v>4821</v>
      </c>
      <c r="F11" s="22">
        <f>SUBTOTAL(109,tblEinkünfte[APR])</f>
        <v>5088</v>
      </c>
      <c r="G11" s="22">
        <f>SUBTOTAL(109,tblEinkünfte[MAI])</f>
        <v>4963</v>
      </c>
      <c r="H11" s="22">
        <f>SUBTOTAL(109,tblEinkünfte[JUN])</f>
        <v>5094</v>
      </c>
      <c r="I11" s="22">
        <f>SUBTOTAL(109,tblEinkünfte[JUL])</f>
        <v>4957</v>
      </c>
      <c r="J11" s="22">
        <f>SUBTOTAL(109,tblEinkünfte[AUG])</f>
        <v>5008</v>
      </c>
      <c r="K11" s="22">
        <f>SUBTOTAL(109,tblEinkünfte[SEP])</f>
        <v>5104</v>
      </c>
      <c r="L11" s="22">
        <f>SUBTOTAL(109,tblEinkünfte[OKT])</f>
        <v>5114</v>
      </c>
      <c r="M11" s="22">
        <f>SUBTOTAL(109,tblEinkünfte[NOV])</f>
        <v>0</v>
      </c>
      <c r="N11" s="22">
        <f>SUBTOTAL(109,tblEinkünfte[DEZ])</f>
        <v>0</v>
      </c>
      <c r="O11" s="22">
        <f>SUBTOTAL(109,tblEinkünfte[SUMME JAHR BIS HEUTE])</f>
        <v>50137</v>
      </c>
      <c r="P11" s="15"/>
    </row>
    <row r="12" spans="1:16" ht="21" customHeight="1" x14ac:dyDescent="0.2">
      <c r="A12" s="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ht="21" customHeight="1" x14ac:dyDescent="0.2">
      <c r="A13" s="1"/>
      <c r="B13" s="19" t="s">
        <v>25</v>
      </c>
      <c r="C13" s="18" t="s">
        <v>2</v>
      </c>
      <c r="D13" s="18" t="s">
        <v>3</v>
      </c>
      <c r="E13" s="18" t="s">
        <v>19</v>
      </c>
      <c r="F13" s="18" t="s">
        <v>4</v>
      </c>
      <c r="G13" s="18" t="s">
        <v>20</v>
      </c>
      <c r="H13" s="18" t="s">
        <v>5</v>
      </c>
      <c r="I13" s="18" t="s">
        <v>6</v>
      </c>
      <c r="J13" s="18" t="s">
        <v>7</v>
      </c>
      <c r="K13" s="18" t="s">
        <v>8</v>
      </c>
      <c r="L13" s="18" t="s">
        <v>21</v>
      </c>
      <c r="M13" s="18" t="s">
        <v>9</v>
      </c>
      <c r="N13" s="18" t="s">
        <v>22</v>
      </c>
      <c r="O13" s="18" t="s">
        <v>23</v>
      </c>
      <c r="P13" s="18" t="s">
        <v>10</v>
      </c>
    </row>
    <row r="14" spans="1:16" ht="21" customHeight="1" x14ac:dyDescent="0.2">
      <c r="A14" s="1"/>
      <c r="B14" s="12" t="s">
        <v>26</v>
      </c>
      <c r="C14" s="21">
        <v>1500</v>
      </c>
      <c r="D14" s="21">
        <v>1500</v>
      </c>
      <c r="E14" s="21">
        <v>1500</v>
      </c>
      <c r="F14" s="21">
        <v>1500</v>
      </c>
      <c r="G14" s="21">
        <v>1500</v>
      </c>
      <c r="H14" s="21">
        <v>1500</v>
      </c>
      <c r="I14" s="21">
        <v>1500</v>
      </c>
      <c r="J14" s="21">
        <v>1500</v>
      </c>
      <c r="K14" s="21">
        <v>1500</v>
      </c>
      <c r="L14" s="21">
        <v>1500</v>
      </c>
      <c r="M14" s="21"/>
      <c r="N14" s="21"/>
      <c r="O14" s="21">
        <f>SUM(tblAusgaben[[#This Row],[JAN]:[DEZ]])</f>
        <v>15000</v>
      </c>
      <c r="P14" s="16"/>
    </row>
    <row r="15" spans="1:16" ht="21" customHeight="1" x14ac:dyDescent="0.2">
      <c r="A15" s="1"/>
      <c r="B15" s="12" t="s">
        <v>27</v>
      </c>
      <c r="C15" s="21">
        <v>250</v>
      </c>
      <c r="D15" s="21">
        <v>331</v>
      </c>
      <c r="E15" s="21">
        <v>299</v>
      </c>
      <c r="F15" s="21">
        <v>333</v>
      </c>
      <c r="G15" s="21">
        <v>324</v>
      </c>
      <c r="H15" s="21">
        <v>313</v>
      </c>
      <c r="I15" s="21">
        <v>338</v>
      </c>
      <c r="J15" s="21">
        <v>225</v>
      </c>
      <c r="K15" s="21">
        <v>258</v>
      </c>
      <c r="L15" s="21">
        <v>322</v>
      </c>
      <c r="M15" s="21"/>
      <c r="N15" s="21"/>
      <c r="O15" s="21">
        <f>SUM(tblAusgaben[[#This Row],[JAN]:[DEZ]])</f>
        <v>2993</v>
      </c>
      <c r="P15" s="16"/>
    </row>
    <row r="16" spans="1:16" ht="21" customHeight="1" x14ac:dyDescent="0.2">
      <c r="A16" s="1"/>
      <c r="B16" s="12" t="s">
        <v>28</v>
      </c>
      <c r="C16" s="21">
        <v>345</v>
      </c>
      <c r="D16" s="21">
        <v>345</v>
      </c>
      <c r="E16" s="21">
        <v>345</v>
      </c>
      <c r="F16" s="21">
        <v>345</v>
      </c>
      <c r="G16" s="21">
        <v>345</v>
      </c>
      <c r="H16" s="21">
        <v>345</v>
      </c>
      <c r="I16" s="21">
        <v>345</v>
      </c>
      <c r="J16" s="21">
        <v>345</v>
      </c>
      <c r="K16" s="21">
        <v>345</v>
      </c>
      <c r="L16" s="21">
        <v>345</v>
      </c>
      <c r="M16" s="21"/>
      <c r="N16" s="21"/>
      <c r="O16" s="21">
        <f>SUM(tblAusgaben[[#This Row],[JAN]:[DEZ]])</f>
        <v>3450</v>
      </c>
      <c r="P16" s="16"/>
    </row>
    <row r="17" spans="1:16" ht="21" customHeight="1" x14ac:dyDescent="0.2">
      <c r="A17" s="1"/>
      <c r="B17" s="12" t="s">
        <v>29</v>
      </c>
      <c r="C17" s="21">
        <v>120</v>
      </c>
      <c r="D17" s="21">
        <v>120</v>
      </c>
      <c r="E17" s="21">
        <v>120</v>
      </c>
      <c r="F17" s="21">
        <v>120</v>
      </c>
      <c r="G17" s="21">
        <v>120</v>
      </c>
      <c r="H17" s="21">
        <v>120</v>
      </c>
      <c r="I17" s="21">
        <v>120</v>
      </c>
      <c r="J17" s="21">
        <v>120</v>
      </c>
      <c r="K17" s="21">
        <v>120</v>
      </c>
      <c r="L17" s="21">
        <v>120</v>
      </c>
      <c r="M17" s="21"/>
      <c r="N17" s="21"/>
      <c r="O17" s="21">
        <f>SUM(tblAusgaben[[#This Row],[JAN]:[DEZ]])</f>
        <v>1200</v>
      </c>
      <c r="P17" s="16"/>
    </row>
    <row r="18" spans="1:16" ht="21" customHeight="1" x14ac:dyDescent="0.2">
      <c r="A18" s="1"/>
      <c r="B18" s="12" t="s">
        <v>30</v>
      </c>
      <c r="C18" s="21">
        <v>50</v>
      </c>
      <c r="D18" s="21">
        <v>50</v>
      </c>
      <c r="E18" s="21">
        <v>50</v>
      </c>
      <c r="F18" s="21">
        <v>50</v>
      </c>
      <c r="G18" s="21">
        <v>50</v>
      </c>
      <c r="H18" s="21">
        <v>50</v>
      </c>
      <c r="I18" s="21">
        <v>50</v>
      </c>
      <c r="J18" s="21">
        <v>50</v>
      </c>
      <c r="K18" s="21">
        <v>50</v>
      </c>
      <c r="L18" s="21">
        <v>50</v>
      </c>
      <c r="M18" s="21"/>
      <c r="N18" s="21"/>
      <c r="O18" s="21">
        <f>SUM(tblAusgaben[[#This Row],[JAN]:[DEZ]])</f>
        <v>500</v>
      </c>
      <c r="P18" s="16"/>
    </row>
    <row r="19" spans="1:16" ht="21" customHeight="1" x14ac:dyDescent="0.2">
      <c r="A19" s="1"/>
      <c r="B19" s="12" t="s">
        <v>31</v>
      </c>
      <c r="C19" s="21">
        <v>72</v>
      </c>
      <c r="D19" s="21">
        <v>70</v>
      </c>
      <c r="E19" s="21">
        <v>80</v>
      </c>
      <c r="F19" s="21">
        <v>70</v>
      </c>
      <c r="G19" s="21">
        <v>75</v>
      </c>
      <c r="H19" s="21">
        <v>80</v>
      </c>
      <c r="I19" s="21">
        <v>90</v>
      </c>
      <c r="J19" s="21">
        <v>73</v>
      </c>
      <c r="K19" s="21">
        <v>75</v>
      </c>
      <c r="L19" s="21">
        <v>70</v>
      </c>
      <c r="M19" s="21"/>
      <c r="N19" s="21"/>
      <c r="O19" s="21">
        <f>SUM(tblAusgaben[[#This Row],[JAN]:[DEZ]])</f>
        <v>755</v>
      </c>
      <c r="P19" s="16"/>
    </row>
    <row r="20" spans="1:16" ht="21" customHeight="1" x14ac:dyDescent="0.2">
      <c r="A20" s="1"/>
      <c r="B20" s="12" t="s">
        <v>32</v>
      </c>
      <c r="C20" s="21">
        <v>60</v>
      </c>
      <c r="D20" s="21">
        <v>63</v>
      </c>
      <c r="E20" s="21">
        <v>65</v>
      </c>
      <c r="F20" s="21">
        <v>60</v>
      </c>
      <c r="G20" s="21">
        <v>65</v>
      </c>
      <c r="H20" s="21">
        <v>60</v>
      </c>
      <c r="I20" s="21">
        <v>63</v>
      </c>
      <c r="J20" s="21">
        <v>60</v>
      </c>
      <c r="K20" s="21">
        <v>63</v>
      </c>
      <c r="L20" s="21">
        <v>60</v>
      </c>
      <c r="M20" s="21"/>
      <c r="N20" s="21"/>
      <c r="O20" s="21">
        <f>SUM(tblAusgaben[[#This Row],[JAN]:[DEZ]])</f>
        <v>619</v>
      </c>
      <c r="P20" s="16"/>
    </row>
    <row r="21" spans="1:16" ht="21" customHeight="1" x14ac:dyDescent="0.2">
      <c r="A21" s="1"/>
      <c r="B21" s="12" t="s">
        <v>1</v>
      </c>
      <c r="C21" s="21">
        <v>45</v>
      </c>
      <c r="D21" s="21">
        <v>45</v>
      </c>
      <c r="E21" s="21">
        <v>45</v>
      </c>
      <c r="F21" s="21">
        <v>45</v>
      </c>
      <c r="G21" s="21">
        <v>45</v>
      </c>
      <c r="H21" s="21">
        <v>45</v>
      </c>
      <c r="I21" s="21">
        <v>45</v>
      </c>
      <c r="J21" s="21">
        <v>45</v>
      </c>
      <c r="K21" s="21">
        <v>45</v>
      </c>
      <c r="L21" s="21">
        <v>45</v>
      </c>
      <c r="M21" s="21"/>
      <c r="N21" s="21"/>
      <c r="O21" s="21">
        <f>SUM(tblAusgaben[[#This Row],[JAN]:[DEZ]])</f>
        <v>450</v>
      </c>
      <c r="P21" s="16"/>
    </row>
    <row r="22" spans="1:16" ht="21" customHeight="1" x14ac:dyDescent="0.2">
      <c r="A22" s="1"/>
      <c r="B22" s="12" t="s">
        <v>33</v>
      </c>
      <c r="C22" s="21">
        <v>155</v>
      </c>
      <c r="D22" s="21">
        <v>155</v>
      </c>
      <c r="E22" s="21">
        <v>158</v>
      </c>
      <c r="F22" s="21">
        <v>160</v>
      </c>
      <c r="G22" s="21">
        <v>165</v>
      </c>
      <c r="H22" s="21">
        <v>200</v>
      </c>
      <c r="I22" s="21">
        <v>340</v>
      </c>
      <c r="J22" s="21">
        <v>350</v>
      </c>
      <c r="K22" s="21">
        <v>240</v>
      </c>
      <c r="L22" s="21">
        <v>180</v>
      </c>
      <c r="M22" s="21"/>
      <c r="N22" s="21"/>
      <c r="O22" s="21">
        <f>SUM(tblAusgaben[[#This Row],[JAN]:[DEZ]])</f>
        <v>2103</v>
      </c>
      <c r="P22" s="16"/>
    </row>
    <row r="23" spans="1:16" ht="21" customHeight="1" x14ac:dyDescent="0.2">
      <c r="A23" s="1"/>
      <c r="B23" s="12" t="s">
        <v>34</v>
      </c>
      <c r="C23" s="21">
        <v>35</v>
      </c>
      <c r="D23" s="21">
        <v>35</v>
      </c>
      <c r="E23" s="21">
        <v>37</v>
      </c>
      <c r="F23" s="21">
        <v>39</v>
      </c>
      <c r="G23" s="21">
        <v>45</v>
      </c>
      <c r="H23" s="21">
        <v>42</v>
      </c>
      <c r="I23" s="21">
        <v>42</v>
      </c>
      <c r="J23" s="21">
        <v>36</v>
      </c>
      <c r="K23" s="21">
        <v>38</v>
      </c>
      <c r="L23" s="21">
        <v>40</v>
      </c>
      <c r="M23" s="21"/>
      <c r="N23" s="21"/>
      <c r="O23" s="21">
        <f>SUM(tblAusgaben[[#This Row],[JAN]:[DEZ]])</f>
        <v>389</v>
      </c>
      <c r="P23" s="16"/>
    </row>
    <row r="24" spans="1:16" ht="21" customHeight="1" x14ac:dyDescent="0.2">
      <c r="A24" s="1"/>
      <c r="B24" s="12" t="s">
        <v>0</v>
      </c>
      <c r="C24" s="21">
        <v>50</v>
      </c>
      <c r="D24" s="21">
        <v>45</v>
      </c>
      <c r="E24" s="21">
        <v>40</v>
      </c>
      <c r="F24" s="21">
        <v>40</v>
      </c>
      <c r="G24" s="21">
        <v>42</v>
      </c>
      <c r="H24" s="21">
        <v>50</v>
      </c>
      <c r="I24" s="21">
        <v>55</v>
      </c>
      <c r="J24" s="21">
        <v>40</v>
      </c>
      <c r="K24" s="21">
        <v>43</v>
      </c>
      <c r="L24" s="21">
        <v>30</v>
      </c>
      <c r="M24" s="21"/>
      <c r="N24" s="21"/>
      <c r="O24" s="21">
        <f>SUM(tblAusgaben[[#This Row],[JAN]:[DEZ]])</f>
        <v>435</v>
      </c>
      <c r="P24" s="16"/>
    </row>
    <row r="25" spans="1:16" ht="21" customHeight="1" x14ac:dyDescent="0.2">
      <c r="A25" s="1"/>
      <c r="B25" s="12" t="s">
        <v>35</v>
      </c>
      <c r="C25" s="21">
        <v>123</v>
      </c>
      <c r="D25" s="21">
        <v>92</v>
      </c>
      <c r="E25" s="21">
        <v>58</v>
      </c>
      <c r="F25" s="21">
        <v>131</v>
      </c>
      <c r="G25" s="21">
        <v>46</v>
      </c>
      <c r="H25" s="21">
        <v>105</v>
      </c>
      <c r="I25" s="21">
        <v>84</v>
      </c>
      <c r="J25" s="21">
        <v>108</v>
      </c>
      <c r="K25" s="21">
        <v>132</v>
      </c>
      <c r="L25" s="21">
        <v>136</v>
      </c>
      <c r="M25" s="21"/>
      <c r="N25" s="21"/>
      <c r="O25" s="21">
        <f>SUM(tblAusgaben[[#This Row],[JAN]:[DEZ]])</f>
        <v>1015</v>
      </c>
      <c r="P25" s="16"/>
    </row>
    <row r="26" spans="1:16" ht="21" customHeight="1" x14ac:dyDescent="0.2">
      <c r="A26" s="1"/>
      <c r="B26" s="12" t="s">
        <v>36</v>
      </c>
      <c r="C26" s="21">
        <v>550</v>
      </c>
      <c r="D26" s="21">
        <v>550</v>
      </c>
      <c r="E26" s="21">
        <v>550</v>
      </c>
      <c r="F26" s="21">
        <v>550</v>
      </c>
      <c r="G26" s="21">
        <v>550</v>
      </c>
      <c r="H26" s="21">
        <v>550</v>
      </c>
      <c r="I26" s="21">
        <v>550</v>
      </c>
      <c r="J26" s="21">
        <v>550</v>
      </c>
      <c r="K26" s="21">
        <v>550</v>
      </c>
      <c r="L26" s="21">
        <v>550</v>
      </c>
      <c r="M26" s="21"/>
      <c r="N26" s="21"/>
      <c r="O26" s="21">
        <f>SUM(tblAusgaben[[#This Row],[JAN]:[DEZ]])</f>
        <v>5500</v>
      </c>
      <c r="P26" s="16"/>
    </row>
    <row r="27" spans="1:16" customFormat="1" ht="21" customHeight="1" x14ac:dyDescent="0.2">
      <c r="B27" s="12" t="s">
        <v>37</v>
      </c>
      <c r="C27" s="21">
        <v>200</v>
      </c>
      <c r="D27" s="21">
        <v>225</v>
      </c>
      <c r="E27" s="21">
        <v>300</v>
      </c>
      <c r="F27" s="21">
        <v>200</v>
      </c>
      <c r="G27" s="21">
        <v>200</v>
      </c>
      <c r="H27" s="21">
        <v>200</v>
      </c>
      <c r="I27" s="21">
        <v>250</v>
      </c>
      <c r="J27" s="21">
        <v>325</v>
      </c>
      <c r="K27" s="21">
        <v>200</v>
      </c>
      <c r="L27" s="21">
        <v>200</v>
      </c>
      <c r="M27" s="21"/>
      <c r="N27" s="21"/>
      <c r="O27" s="21">
        <f>SUM(tblAusgaben[[#This Row],[JAN]:[DEZ]])</f>
        <v>2300</v>
      </c>
      <c r="P27" s="16"/>
    </row>
    <row r="28" spans="1:16" ht="21" customHeight="1" x14ac:dyDescent="0.2">
      <c r="A28" s="1"/>
      <c r="B28" s="12" t="s">
        <v>38</v>
      </c>
      <c r="C28" s="22">
        <f>SUBTOTAL(109,tblAusgaben[JAN])</f>
        <v>3555</v>
      </c>
      <c r="D28" s="22">
        <f>SUBTOTAL(109,tblAusgaben[FEB])</f>
        <v>3626</v>
      </c>
      <c r="E28" s="22">
        <f>SUBTOTAL(109,tblAusgaben[MÄR])</f>
        <v>3647</v>
      </c>
      <c r="F28" s="22">
        <f>SUBTOTAL(109,tblAusgaben[APR])</f>
        <v>3643</v>
      </c>
      <c r="G28" s="22">
        <f>SUBTOTAL(109,tblAusgaben[MAI])</f>
        <v>3572</v>
      </c>
      <c r="H28" s="22">
        <f>SUBTOTAL(109,tblAusgaben[JUN])</f>
        <v>3660</v>
      </c>
      <c r="I28" s="22">
        <f>SUBTOTAL(109,tblAusgaben[JUL])</f>
        <v>3872</v>
      </c>
      <c r="J28" s="22">
        <f>SUBTOTAL(109,tblAusgaben[AUG])</f>
        <v>3827</v>
      </c>
      <c r="K28" s="22">
        <f>SUBTOTAL(109,tblAusgaben[SEP])</f>
        <v>3659</v>
      </c>
      <c r="L28" s="22">
        <f>SUBTOTAL(109,tblAusgaben[OKT])</f>
        <v>3648</v>
      </c>
      <c r="M28" s="22">
        <f>SUBTOTAL(109,tblAusgaben[NOV])</f>
        <v>0</v>
      </c>
      <c r="N28" s="22">
        <f>SUBTOTAL(109,tblAusgaben[DEZ])</f>
        <v>0</v>
      </c>
      <c r="O28" s="22">
        <f>SUBTOTAL(109,tblAusgaben[SUMME JAHR BIS HEUTE])</f>
        <v>36709</v>
      </c>
      <c r="P28" s="15"/>
    </row>
  </sheetData>
  <mergeCells count="1">
    <mergeCell ref="B12:P12"/>
  </mergeCell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Familienbudget!C28:N28</xm:f>
              <xm:sqref>P28</xm:sqref>
            </x14:sparkline>
            <x14:sparkline>
              <xm:f>Familienbudget!C11:N11</xm:f>
              <xm:sqref>P11</xm:sqref>
            </x14:sparkline>
            <x14:sparkline>
              <xm:f>Familienbudget!C5:N5</xm:f>
              <xm:sqref>P5</xm:sqref>
            </x14:sparkline>
          </x14:sparklines>
        </x14:sparklineGroup>
        <x14:sparklineGroup displayEmptyCellsAs="gap" markers="1" high="1" low="1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Familienbudget!C8:N8</xm:f>
              <xm:sqref>P8</xm:sqref>
            </x14:sparkline>
            <x14:sparkline>
              <xm:f>Familienbudget!C9:N9</xm:f>
              <xm:sqref>P9</xm:sqref>
            </x14:sparkline>
            <x14:sparkline>
              <xm:f>Familienbudget!C10:N10</xm:f>
              <xm:sqref>P10</xm:sqref>
            </x14:sparkline>
          </x14:sparklines>
        </x14:sparklineGroup>
        <x14:sparklineGroup displayEmptyCellsAs="span" markers="1" high="1" low="1" displayHidden="1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Familienbudget!C14:N14</xm:f>
              <xm:sqref>P14</xm:sqref>
            </x14:sparkline>
            <x14:sparkline>
              <xm:f>Familienbudget!C15:N15</xm:f>
              <xm:sqref>P15</xm:sqref>
            </x14:sparkline>
            <x14:sparkline>
              <xm:f>Familienbudget!C16:N16</xm:f>
              <xm:sqref>P16</xm:sqref>
            </x14:sparkline>
            <x14:sparkline>
              <xm:f>Familienbudget!C17:N17</xm:f>
              <xm:sqref>P17</xm:sqref>
            </x14:sparkline>
            <x14:sparkline>
              <xm:f>Familienbudget!C18:N18</xm:f>
              <xm:sqref>P18</xm:sqref>
            </x14:sparkline>
            <x14:sparkline>
              <xm:f>Familienbudget!C19:N19</xm:f>
              <xm:sqref>P19</xm:sqref>
            </x14:sparkline>
            <x14:sparkline>
              <xm:f>Familienbudget!C20:N20</xm:f>
              <xm:sqref>P20</xm:sqref>
            </x14:sparkline>
            <x14:sparkline>
              <xm:f>Familienbudget!C21:N21</xm:f>
              <xm:sqref>P21</xm:sqref>
            </x14:sparkline>
            <x14:sparkline>
              <xm:f>Familienbudget!C22:N22</xm:f>
              <xm:sqref>P22</xm:sqref>
            </x14:sparkline>
            <x14:sparkline>
              <xm:f>Familienbudget!C23:N23</xm:f>
              <xm:sqref>P23</xm:sqref>
            </x14:sparkline>
            <x14:sparkline>
              <xm:f>Familienbudget!C24:N24</xm:f>
              <xm:sqref>P24</xm:sqref>
            </x14:sparkline>
            <x14:sparkline>
              <xm:f>Familienbudget!C25:N25</xm:f>
              <xm:sqref>P25</xm:sqref>
            </x14:sparkline>
            <x14:sparkline>
              <xm:f>Familienbudget!C26:N26</xm:f>
              <xm:sqref>P26</xm:sqref>
            </x14:sparkline>
            <x14:sparkline>
              <xm:f>Familienbudget!C27:N27</xm:f>
              <xm:sqref>P27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25E1ED9-A64D-4557-A31C-3D71608F23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Familienbudget</vt:lpstr>
      <vt:lpstr>BudgetJahr</vt:lpstr>
      <vt:lpstr>Familienbudget!Drucktitel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2015-06-15T22:04:38Z</dcterms:created>
  <dcterms:modified xsi:type="dcterms:W3CDTF">2015-06-15T22:04:39Z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</Properties>
</file>