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koller/Documents/Vorles/AKLV/aklv/aklv/Examples/Excel/"/>
    </mc:Choice>
  </mc:AlternateContent>
  <xr:revisionPtr revIDLastSave="0" documentId="8_{BB42D961-C9BB-2043-9748-4CACE15ABBA1}" xr6:coauthVersionLast="47" xr6:coauthVersionMax="47" xr10:uidLastSave="{00000000-0000-0000-0000-000000000000}"/>
  <bookViews>
    <workbookView xWindow="680" yWindow="760" windowWidth="28040" windowHeight="17240" activeTab="1" xr2:uid="{FED287F3-1684-154B-BF8C-F1775749359B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5" i="2"/>
  <c r="J5" i="2"/>
  <c r="K5" i="2"/>
  <c r="H5" i="2"/>
  <c r="I6" i="2"/>
  <c r="J6" i="2"/>
  <c r="K6" i="2"/>
  <c r="H6" i="2"/>
  <c r="I7" i="2"/>
  <c r="J7" i="2"/>
  <c r="K7" i="2"/>
  <c r="H7" i="2"/>
  <c r="I8" i="2"/>
  <c r="J8" i="2"/>
  <c r="K8" i="2"/>
  <c r="H8" i="2"/>
  <c r="I9" i="2"/>
  <c r="J9" i="2"/>
  <c r="K9" i="2"/>
  <c r="H9" i="2"/>
  <c r="I10" i="2"/>
  <c r="J10" i="2"/>
  <c r="K10" i="2"/>
  <c r="H10" i="2"/>
  <c r="I11" i="2"/>
  <c r="J11" i="2"/>
  <c r="K11" i="2"/>
  <c r="H11" i="2"/>
  <c r="I12" i="2"/>
  <c r="J12" i="2"/>
  <c r="K12" i="2"/>
  <c r="H12" i="2"/>
  <c r="H13" i="2"/>
  <c r="I13" i="2"/>
  <c r="K13" i="2"/>
  <c r="J4" i="2"/>
  <c r="K4" i="2"/>
  <c r="I4" i="2"/>
  <c r="F13" i="2"/>
  <c r="F12" i="2"/>
  <c r="F11" i="2"/>
  <c r="F10" i="2"/>
  <c r="F9" i="2"/>
  <c r="F8" i="2"/>
  <c r="F7" i="2"/>
  <c r="F6" i="2"/>
  <c r="F5" i="2"/>
  <c r="F4" i="2"/>
  <c r="E13" i="2"/>
  <c r="D13" i="2"/>
  <c r="D12" i="2"/>
  <c r="D11" i="2"/>
  <c r="D10" i="2"/>
  <c r="D9" i="2"/>
  <c r="D8" i="2"/>
  <c r="D7" i="2"/>
  <c r="D6" i="2"/>
  <c r="D5" i="2"/>
  <c r="D4" i="2"/>
  <c r="C5" i="2"/>
  <c r="C6" i="2"/>
  <c r="C7" i="2"/>
  <c r="C8" i="2"/>
  <c r="C9" i="2"/>
  <c r="C10" i="2"/>
  <c r="C11" i="2"/>
  <c r="C12" i="2"/>
  <c r="C13" i="2"/>
  <c r="C4" i="2"/>
  <c r="B5" i="2"/>
  <c r="B6" i="2"/>
  <c r="B7" i="2"/>
  <c r="B8" i="2"/>
  <c r="B9" i="2"/>
  <c r="B10" i="2"/>
  <c r="B11" i="2"/>
  <c r="B12" i="2"/>
  <c r="B4" i="2"/>
  <c r="A5" i="2"/>
  <c r="A6" i="2"/>
  <c r="A7" i="2"/>
  <c r="A8" i="2"/>
  <c r="A9" i="2"/>
  <c r="A10" i="2"/>
  <c r="A11" i="2"/>
  <c r="A12" i="2"/>
  <c r="A13" i="2"/>
  <c r="A4" i="2"/>
  <c r="G15" i="1"/>
  <c r="G18" i="1"/>
  <c r="E18" i="1"/>
  <c r="C18" i="1"/>
  <c r="C17" i="1"/>
  <c r="G14" i="1"/>
  <c r="E14" i="1"/>
  <c r="E13" i="1"/>
  <c r="C14" i="1"/>
  <c r="C13" i="1"/>
  <c r="B14" i="1"/>
  <c r="B13" i="1"/>
  <c r="B12" i="1"/>
  <c r="E6" i="1"/>
  <c r="D6" i="1"/>
  <c r="D5" i="1"/>
  <c r="E5" i="1"/>
  <c r="C5" i="1"/>
  <c r="C6" i="1"/>
  <c r="B6" i="1"/>
</calcChain>
</file>

<file path=xl/sharedStrings.xml><?xml version="1.0" encoding="utf-8"?>
<sst xmlns="http://schemas.openxmlformats.org/spreadsheetml/2006/main" count="31" uniqueCount="27">
  <si>
    <t xml:space="preserve">Term </t>
  </si>
  <si>
    <t>10 years</t>
  </si>
  <si>
    <t>i</t>
  </si>
  <si>
    <t>t = 0</t>
  </si>
  <si>
    <t>t= 10</t>
  </si>
  <si>
    <t>t=0</t>
  </si>
  <si>
    <t>t=4</t>
  </si>
  <si>
    <t>t=10</t>
  </si>
  <si>
    <t>Liabilities</t>
  </si>
  <si>
    <t>Z10</t>
  </si>
  <si>
    <t>Gain for PH / Market Value Adjuster</t>
  </si>
  <si>
    <t>Fix it</t>
  </si>
  <si>
    <t>a)</t>
  </si>
  <si>
    <t>Market Value Adjuster</t>
  </si>
  <si>
    <t>b)</t>
  </si>
  <si>
    <t>Put Option on the ZCB at t=4</t>
  </si>
  <si>
    <t>t</t>
  </si>
  <si>
    <t>Mort</t>
  </si>
  <si>
    <t>Mixed Endowment 100000</t>
  </si>
  <si>
    <t>Death</t>
  </si>
  <si>
    <t>tpx</t>
  </si>
  <si>
    <t>Surv</t>
  </si>
  <si>
    <t>Total</t>
  </si>
  <si>
    <t>Lapse</t>
  </si>
  <si>
    <t>M+S</t>
  </si>
  <si>
    <t>L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</si>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</sst>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7" formatCode="_(* #,##0_);_(* \(#,##0\);_(* &quot;-&quot;??_);_(@_)"/>
    <numFmt numFmtId="168" formatCode="0.000"/>
    <numFmt numFmtId="170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  <font>
      <sz val="12"/>
      <color rgb="FF00B050"/>
      <name val="Aptos Narrow"/>
      <family val="2"/>
      <scheme val="minor"/>
    </font>
    <font>
      <sz val="12"/>
      <color theme="4" tint="0.3999755851924192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167" fontId="0" fillId="0" borderId="0" xfId="1" applyNumberFormat="1" applyFont="1"/>
    <xf numFmtId="9" fontId="0" fillId="2" borderId="0" xfId="0" applyNumberFormat="1" applyFill="1"/>
    <xf numFmtId="167" fontId="0" fillId="2" borderId="0" xfId="1" applyNumberFormat="1" applyFont="1" applyFill="1"/>
    <xf numFmtId="167" fontId="0" fillId="0" borderId="0" xfId="0" applyNumberFormat="1"/>
    <xf numFmtId="43" fontId="0" fillId="0" borderId="0" xfId="0" applyNumberFormat="1"/>
    <xf numFmtId="167" fontId="2" fillId="0" borderId="0" xfId="0" applyNumberFormat="1" applyFont="1"/>
    <xf numFmtId="0" fontId="2" fillId="0" borderId="0" xfId="0" applyFont="1"/>
    <xf numFmtId="167" fontId="3" fillId="0" borderId="0" xfId="0" applyNumberFormat="1" applyFont="1"/>
    <xf numFmtId="0" fontId="0" fillId="2" borderId="0" xfId="0" applyFill="1" applyAlignment="1">
      <alignment horizontal="center"/>
    </xf>
    <xf numFmtId="167" fontId="4" fillId="0" borderId="0" xfId="0" applyNumberFormat="1" applyFont="1"/>
    <xf numFmtId="43" fontId="4" fillId="0" borderId="0" xfId="0" applyNumberFormat="1" applyFont="1"/>
    <xf numFmtId="168" fontId="0" fillId="0" borderId="0" xfId="0" applyNumberFormat="1"/>
    <xf numFmtId="170" fontId="0" fillId="0" borderId="0" xfId="0" applyNumberFormat="1"/>
    <xf numFmtId="0" fontId="0" fillId="2" borderId="0" xfId="0" applyFill="1"/>
    <xf numFmtId="170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Lapse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Sheet2!$F$4:$F$13</c:f>
              <c:numCache>
                <c:formatCode>0.0</c:formatCode>
                <c:ptCount val="10"/>
                <c:pt idx="0">
                  <c:v>1000</c:v>
                </c:pt>
                <c:pt idx="1">
                  <c:v>990.00000000000011</c:v>
                </c:pt>
                <c:pt idx="2">
                  <c:v>980.1</c:v>
                </c:pt>
                <c:pt idx="3">
                  <c:v>970.29899999999998</c:v>
                </c:pt>
                <c:pt idx="4">
                  <c:v>960.59600999999998</c:v>
                </c:pt>
                <c:pt idx="5">
                  <c:v>950.99004989999992</c:v>
                </c:pt>
                <c:pt idx="6">
                  <c:v>941.48014940099984</c:v>
                </c:pt>
                <c:pt idx="7">
                  <c:v>932.06534790699004</c:v>
                </c:pt>
                <c:pt idx="8">
                  <c:v>922.74469442791997</c:v>
                </c:pt>
                <c:pt idx="9">
                  <c:v>91351.724748364068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C-CE41-A7DF-60FAC782D553}"/>
            </c:ext>
          </c:extLst>
        </c:ser>
        <c:ser>
          <c:idx val="1"/>
          <c:order val="1"/>
          <c:tx>
            <c:v>6% Lapse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Sheet2!$K$4:$K$13</c:f>
              <c:numCache>
                <c:formatCode>0.0</c:formatCode>
                <c:ptCount val="10"/>
                <c:pt idx="0">
                  <c:v>6939.9999999999982</c:v>
                </c:pt>
                <c:pt idx="1">
                  <c:v>6398.9579999999978</c:v>
                </c:pt>
                <c:pt idx="2">
                  <c:v>5900.1696305999976</c:v>
                </c:pt>
                <c:pt idx="3">
                  <c:v>5440.3297488934186</c:v>
                </c:pt>
                <c:pt idx="4">
                  <c:v>5016.3921199061697</c:v>
                </c:pt>
                <c:pt idx="5">
                  <c:v>4625.5491084906098</c:v>
                </c:pt>
                <c:pt idx="6">
                  <c:v>4265.2129660217952</c:v>
                </c:pt>
                <c:pt idx="7">
                  <c:v>3932.9985865223416</c:v>
                </c:pt>
                <c:pt idx="8">
                  <c:v>3626.7076167077703</c:v>
                </c:pt>
                <c:pt idx="9">
                  <c:v>49439.052883906268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C-CE41-A7DF-60FAC782D553}"/>
            </c:ext>
          </c:extLst>
        </c:ser>
        <c:ser>
          <c:idx val="2"/>
          <c:order val="2"/>
          <c:tx>
            <c:v>15% Lapse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Sheet2!$L$4:$L$13</c:f>
              <c:numCache>
                <c:formatCode>General</c:formatCode>
                <c:ptCount val="10"/>
                <c:pt idx="0">
                  <c:v>15849.999999999995</c:v>
                </c:pt>
                <c:pt idx="1">
                  <c:v>13189.259999999997</c:v>
                </c:pt>
                <c:pt idx="2">
                  <c:v>10975.244615999996</c:v>
                </c:pt>
                <c:pt idx="3">
                  <c:v>9132.940462665596</c:v>
                </c:pt>
                <c:pt idx="4">
                  <c:v>7599.932002352708</c:v>
                </c:pt>
                <c:pt idx="5">
                  <c:v>6324.2855725805139</c:v>
                </c:pt>
                <c:pt idx="6">
                  <c:v>5262.7888624741136</c:v>
                </c:pt>
                <c:pt idx="7">
                  <c:v>4379.4861214990469</c:v>
                </c:pt>
                <c:pt idx="8">
                  <c:v>3644.45941754969</c:v>
                </c:pt>
                <c:pt idx="9">
                  <c:v>17906.554373659939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C-CE41-A7DF-60FAC782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30447"/>
        <c:axId val="163732175"/>
      </c:barChart>
      <c:catAx>
        <c:axId val="16373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2175"/>
        <c:crosses val="autoZero"/>
        <c:auto val="1"/>
        <c:lblAlgn val="ctr"/>
        <c:lblOffset val="100"/>
        <c:noMultiLvlLbl val="0"/>
      </c:catAx>
      <c:valAx>
        <c:axId val="1637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635559</xdr:colOff>
      <xdr:row>2</xdr:row>
      <xdr:rowOff>4233</xdr:rowOff>
    </xdr:from>
    <xdr:to>
      <xdr:col>8</xdr:col>
      <xdr:colOff>545322</xdr:colOff>
      <xdr:row>15</xdr:row>
      <xdr:rowOff>140591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173C4-678A-0E26-9B2F-970657F98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4994-2E12-C04D-9539-A2D0E3F807DE}">
  <dimension ref="A2:H21"/>
  <sheetViews>
    <sheetView zoomScale="170" zoomScaleNormal="170" workbookViewId="0">
      <selection activeCell="E14" sqref="E14"/>
    </sheetView>
  </sheetViews>
  <sheetFormatPr baseColWidth="10" defaultRowHeight="16" x14ac:dyDescent="0.2"/>
  <cols>
    <col min="2" max="4" width="15" bestFit="1" customWidth="1"/>
    <col min="5" max="5" width="13.33203125" customWidth="1"/>
    <col min="7" max="7" width="12.1640625" bestFit="1" customWidth="1"/>
  </cols>
  <sheetData>
    <row r="2" spans="1:8" x14ac:dyDescent="0.2">
      <c r="A2" t="s">
        <v>0</v>
      </c>
      <c r="B2" t="s">
        <v>1</v>
      </c>
    </row>
    <row r="4" spans="1:8" x14ac:dyDescent="0.2">
      <c r="A4" t="s">
        <v>2</v>
      </c>
      <c r="B4" s="1">
        <v>0</v>
      </c>
      <c r="C4" s="3">
        <v>0.01</v>
      </c>
      <c r="E4" s="1">
        <v>0.04</v>
      </c>
    </row>
    <row r="5" spans="1:8" x14ac:dyDescent="0.2">
      <c r="A5" t="s">
        <v>3</v>
      </c>
      <c r="B5" s="2">
        <v>1000000</v>
      </c>
      <c r="C5" s="4">
        <f>B5</f>
        <v>1000000</v>
      </c>
      <c r="D5" s="2">
        <f t="shared" ref="D5:E5" si="0">C5</f>
        <v>1000000</v>
      </c>
      <c r="E5" s="2">
        <f t="shared" si="0"/>
        <v>1000000</v>
      </c>
    </row>
    <row r="6" spans="1:8" x14ac:dyDescent="0.2">
      <c r="A6" t="s">
        <v>4</v>
      </c>
      <c r="B6" s="2">
        <f>B5*(1+B4)^10</f>
        <v>1000000</v>
      </c>
      <c r="C6" s="4">
        <f>C5*(1+C4)^10</f>
        <v>1104622.1254112048</v>
      </c>
      <c r="D6" s="2">
        <f t="shared" ref="D6:E6" si="1">D5*(1+D4)^10</f>
        <v>1000000</v>
      </c>
      <c r="E6" s="2">
        <f t="shared" si="1"/>
        <v>1480244.2849183446</v>
      </c>
    </row>
    <row r="9" spans="1:8" x14ac:dyDescent="0.2">
      <c r="A9" t="s">
        <v>5</v>
      </c>
      <c r="C9" s="1">
        <v>0.01</v>
      </c>
    </row>
    <row r="10" spans="1:8" x14ac:dyDescent="0.2">
      <c r="A10" t="s">
        <v>6</v>
      </c>
      <c r="E10" s="1">
        <v>0.04</v>
      </c>
    </row>
    <row r="11" spans="1:8" x14ac:dyDescent="0.2">
      <c r="A11" s="10" t="s">
        <v>8</v>
      </c>
      <c r="B11" s="10"/>
      <c r="C11" s="10"/>
      <c r="D11" s="10"/>
      <c r="E11" s="10"/>
    </row>
    <row r="12" spans="1:8" x14ac:dyDescent="0.2">
      <c r="A12" t="s">
        <v>5</v>
      </c>
      <c r="B12" s="5">
        <f>B5</f>
        <v>1000000</v>
      </c>
    </row>
    <row r="13" spans="1:8" x14ac:dyDescent="0.2">
      <c r="A13" t="s">
        <v>6</v>
      </c>
      <c r="B13" s="5">
        <f>B6</f>
        <v>1000000</v>
      </c>
      <c r="C13" s="7">
        <f>B13*(1.01)^4</f>
        <v>1040604.01</v>
      </c>
      <c r="D13" s="8"/>
      <c r="E13" s="7">
        <f>C13</f>
        <v>1040604.01</v>
      </c>
    </row>
    <row r="14" spans="1:8" x14ac:dyDescent="0.2">
      <c r="A14" t="s">
        <v>7</v>
      </c>
      <c r="B14" s="5">
        <f>B13</f>
        <v>1000000</v>
      </c>
      <c r="C14" s="5">
        <f>C6</f>
        <v>1104622.1254112048</v>
      </c>
      <c r="E14" s="9">
        <f>E13*(1.04)^6</f>
        <v>1316696.0445762021</v>
      </c>
      <c r="G14" s="5">
        <f>E14-C14</f>
        <v>212073.91916499729</v>
      </c>
    </row>
    <row r="15" spans="1:8" x14ac:dyDescent="0.2">
      <c r="G15" s="6">
        <f>G14/1.04^6</f>
        <v>167605.0988446181</v>
      </c>
      <c r="H15" t="s">
        <v>10</v>
      </c>
    </row>
    <row r="17" spans="1:7" x14ac:dyDescent="0.2">
      <c r="A17" t="s">
        <v>5</v>
      </c>
      <c r="B17" t="s">
        <v>9</v>
      </c>
      <c r="C17" s="6">
        <f>C14/1.01^10</f>
        <v>1000000</v>
      </c>
    </row>
    <row r="18" spans="1:7" x14ac:dyDescent="0.2">
      <c r="A18" t="s">
        <v>6</v>
      </c>
      <c r="C18" s="11">
        <f>C13</f>
        <v>1040604.01</v>
      </c>
      <c r="E18" s="12">
        <f>C14*(1.04)^-6</f>
        <v>872998.91115538182</v>
      </c>
      <c r="G18" s="6">
        <f>E18-C18</f>
        <v>-167605.09884461819</v>
      </c>
    </row>
    <row r="19" spans="1:7" x14ac:dyDescent="0.2">
      <c r="C19" s="6"/>
    </row>
    <row r="20" spans="1:7" x14ac:dyDescent="0.2">
      <c r="A20" t="s">
        <v>11</v>
      </c>
      <c r="B20" t="s">
        <v>12</v>
      </c>
      <c r="C20" t="s">
        <v>13</v>
      </c>
    </row>
    <row r="21" spans="1:7" x14ac:dyDescent="0.2">
      <c r="B21" t="s">
        <v>14</v>
      </c>
      <c r="C21" t="s">
        <v>15</v>
      </c>
    </row>
  </sheetData>
  <mergeCells count="1">
    <mergeCell ref="A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8250-F09A-8740-ABB5-3F7E9CE4B20A}">
  <dimension ref="A1:L13"/>
  <sheetViews>
    <sheetView tabSelected="1" zoomScale="228" zoomScaleNormal="228" workbookViewId="0">
      <selection activeCell="H2" sqref="H2"/>
    </sheetView>
  </sheetViews>
  <sheetFormatPr baseColWidth="10" defaultRowHeight="16" x14ac:dyDescent="0.2"/>
  <cols>
    <col min="3" max="3" width="7.5" customWidth="1"/>
    <col min="4" max="4" width="6.6640625" customWidth="1"/>
    <col min="5" max="5" width="7" customWidth="1"/>
    <col min="6" max="6" width="7.33203125" customWidth="1"/>
    <col min="7" max="7" width="4" style="15" customWidth="1"/>
    <col min="8" max="8" width="7" customWidth="1"/>
    <col min="9" max="9" width="8.33203125" customWidth="1"/>
    <col min="10" max="10" width="7.1640625" customWidth="1"/>
    <col min="11" max="11" width="7.83203125" customWidth="1"/>
  </cols>
  <sheetData>
    <row r="1" spans="1:12" x14ac:dyDescent="0.2">
      <c r="A1" t="s">
        <v>18</v>
      </c>
      <c r="H1" s="1">
        <v>0.06</v>
      </c>
    </row>
    <row r="2" spans="1:12" x14ac:dyDescent="0.2">
      <c r="A2" t="s">
        <v>16</v>
      </c>
      <c r="B2" t="s">
        <v>17</v>
      </c>
      <c r="C2" t="s">
        <v>20</v>
      </c>
      <c r="D2" t="s">
        <v>19</v>
      </c>
      <c r="E2" t="s">
        <v>21</v>
      </c>
      <c r="F2" t="s">
        <v>22</v>
      </c>
      <c r="H2" t="s">
        <v>23</v>
      </c>
      <c r="I2" t="s">
        <v>24</v>
      </c>
      <c r="J2" t="s">
        <v>25</v>
      </c>
      <c r="K2" t="s">
        <v>26</v>
      </c>
    </row>
    <row r="3" spans="1:12" x14ac:dyDescent="0.2">
      <c r="A3">
        <v>0</v>
      </c>
      <c r="B3" s="1">
        <v>0.01</v>
      </c>
      <c r="C3">
        <v>1</v>
      </c>
      <c r="H3" s="13">
        <v>1</v>
      </c>
      <c r="I3" s="14"/>
    </row>
    <row r="4" spans="1:12" x14ac:dyDescent="0.2">
      <c r="A4">
        <f>A3+1</f>
        <v>1</v>
      </c>
      <c r="B4" s="1">
        <f>B3</f>
        <v>0.01</v>
      </c>
      <c r="C4" s="13">
        <f>C3*(1-B3)</f>
        <v>0.99</v>
      </c>
      <c r="D4" s="14">
        <f>C3*B3*100000</f>
        <v>1000</v>
      </c>
      <c r="F4" s="16">
        <f>D4+E4</f>
        <v>1000</v>
      </c>
      <c r="H4" s="13">
        <f>H3*(1-B4-$H$1)</f>
        <v>0.92999999999999994</v>
      </c>
      <c r="I4" s="14">
        <f>100000*H3*B3</f>
        <v>1000</v>
      </c>
      <c r="J4">
        <f>H3*$H$1*SUM(F5:$F$13)</f>
        <v>5939.9999999999982</v>
      </c>
      <c r="K4" s="16">
        <f>SUM(I4:J4)</f>
        <v>6939.9999999999982</v>
      </c>
      <c r="L4">
        <v>15849.999999999995</v>
      </c>
    </row>
    <row r="5" spans="1:12" x14ac:dyDescent="0.2">
      <c r="A5">
        <f t="shared" ref="A5:A13" si="0">A4+1</f>
        <v>2</v>
      </c>
      <c r="B5" s="1">
        <f t="shared" ref="B5:B12" si="1">B4</f>
        <v>0.01</v>
      </c>
      <c r="C5" s="13">
        <f t="shared" ref="C5:C13" si="2">C4*(1-B4)</f>
        <v>0.98009999999999997</v>
      </c>
      <c r="D5" s="14">
        <f t="shared" ref="D5:D13" si="3">C4*B4*100000</f>
        <v>990.00000000000011</v>
      </c>
      <c r="F5" s="16">
        <f t="shared" ref="F5:F13" si="4">D5+E5</f>
        <v>990.00000000000011</v>
      </c>
      <c r="H5" s="13">
        <f t="shared" ref="H5:H13" si="5">H4*(1-B5-$H$1)</f>
        <v>0.86489999999999989</v>
      </c>
      <c r="I5" s="14">
        <f t="shared" ref="I5:I13" si="6">100000*H4*B4</f>
        <v>930</v>
      </c>
      <c r="J5">
        <f>H4*$H$1*SUM(F6:$F$13)</f>
        <v>5468.9579999999978</v>
      </c>
      <c r="K5" s="16">
        <f t="shared" ref="K5:K13" si="7">SUM(I5:J5)</f>
        <v>6398.9579999999978</v>
      </c>
      <c r="L5">
        <v>13189.259999999997</v>
      </c>
    </row>
    <row r="6" spans="1:12" x14ac:dyDescent="0.2">
      <c r="A6">
        <f t="shared" si="0"/>
        <v>3</v>
      </c>
      <c r="B6" s="1">
        <f t="shared" si="1"/>
        <v>0.01</v>
      </c>
      <c r="C6" s="13">
        <f t="shared" si="2"/>
        <v>0.97029899999999991</v>
      </c>
      <c r="D6" s="14">
        <f t="shared" si="3"/>
        <v>980.1</v>
      </c>
      <c r="F6" s="16">
        <f t="shared" si="4"/>
        <v>980.1</v>
      </c>
      <c r="H6" s="13">
        <f t="shared" si="5"/>
        <v>0.80435699999999988</v>
      </c>
      <c r="I6" s="14">
        <f t="shared" si="6"/>
        <v>864.89999999999986</v>
      </c>
      <c r="J6">
        <f>H5*$H$1*SUM(F7:$F$13)</f>
        <v>5035.269630599998</v>
      </c>
      <c r="K6" s="16">
        <f t="shared" si="7"/>
        <v>5900.1696305999976</v>
      </c>
      <c r="L6">
        <v>10975.244615999996</v>
      </c>
    </row>
    <row r="7" spans="1:12" x14ac:dyDescent="0.2">
      <c r="A7">
        <f t="shared" si="0"/>
        <v>4</v>
      </c>
      <c r="B7" s="1">
        <f t="shared" si="1"/>
        <v>0.01</v>
      </c>
      <c r="C7" s="13">
        <f t="shared" si="2"/>
        <v>0.96059600999999994</v>
      </c>
      <c r="D7" s="14">
        <f t="shared" si="3"/>
        <v>970.29899999999998</v>
      </c>
      <c r="F7" s="16">
        <f t="shared" si="4"/>
        <v>970.29899999999998</v>
      </c>
      <c r="H7" s="13">
        <f t="shared" si="5"/>
        <v>0.74805200999999988</v>
      </c>
      <c r="I7" s="14">
        <f t="shared" si="6"/>
        <v>804.35699999999986</v>
      </c>
      <c r="J7">
        <f>H6*$H$1*SUM(F8:$F$13)</f>
        <v>4635.9727488934186</v>
      </c>
      <c r="K7" s="16">
        <f t="shared" si="7"/>
        <v>5440.3297488934186</v>
      </c>
      <c r="L7">
        <v>9132.940462665596</v>
      </c>
    </row>
    <row r="8" spans="1:12" x14ac:dyDescent="0.2">
      <c r="A8">
        <f t="shared" si="0"/>
        <v>5</v>
      </c>
      <c r="B8" s="1">
        <f t="shared" si="1"/>
        <v>0.01</v>
      </c>
      <c r="C8" s="13">
        <f t="shared" si="2"/>
        <v>0.95099004989999991</v>
      </c>
      <c r="D8" s="14">
        <f t="shared" si="3"/>
        <v>960.59600999999998</v>
      </c>
      <c r="F8" s="16">
        <f t="shared" si="4"/>
        <v>960.59600999999998</v>
      </c>
      <c r="H8" s="13">
        <f t="shared" si="5"/>
        <v>0.69568836929999989</v>
      </c>
      <c r="I8" s="14">
        <f t="shared" si="6"/>
        <v>748.05200999999988</v>
      </c>
      <c r="J8">
        <f>H7*$H$1*SUM(F9:$F$13)</f>
        <v>4268.3401099061703</v>
      </c>
      <c r="K8" s="16">
        <f t="shared" si="7"/>
        <v>5016.3921199061697</v>
      </c>
      <c r="L8">
        <v>7599.932002352708</v>
      </c>
    </row>
    <row r="9" spans="1:12" x14ac:dyDescent="0.2">
      <c r="A9">
        <f t="shared" si="0"/>
        <v>6</v>
      </c>
      <c r="B9" s="1">
        <f t="shared" si="1"/>
        <v>0.01</v>
      </c>
      <c r="C9" s="13">
        <f t="shared" si="2"/>
        <v>0.94148014940099989</v>
      </c>
      <c r="D9" s="14">
        <f t="shared" si="3"/>
        <v>950.99004989999992</v>
      </c>
      <c r="F9" s="16">
        <f t="shared" si="4"/>
        <v>950.99004989999992</v>
      </c>
      <c r="H9" s="13">
        <f t="shared" si="5"/>
        <v>0.64699018344899983</v>
      </c>
      <c r="I9" s="14">
        <f t="shared" si="6"/>
        <v>695.68836929999986</v>
      </c>
      <c r="J9">
        <f>H8*$H$1*SUM(F10:$F$13)</f>
        <v>3929.8607391906103</v>
      </c>
      <c r="K9" s="16">
        <f t="shared" si="7"/>
        <v>4625.5491084906098</v>
      </c>
      <c r="L9">
        <v>6324.2855725805139</v>
      </c>
    </row>
    <row r="10" spans="1:12" x14ac:dyDescent="0.2">
      <c r="A10">
        <f t="shared" si="0"/>
        <v>7</v>
      </c>
      <c r="B10" s="1">
        <f t="shared" si="1"/>
        <v>0.01</v>
      </c>
      <c r="C10" s="13">
        <f t="shared" si="2"/>
        <v>0.93206534790698992</v>
      </c>
      <c r="D10" s="14">
        <f t="shared" si="3"/>
        <v>941.48014940099984</v>
      </c>
      <c r="F10" s="16">
        <f t="shared" si="4"/>
        <v>941.48014940099984</v>
      </c>
      <c r="H10" s="13">
        <f t="shared" si="5"/>
        <v>0.60170087060756983</v>
      </c>
      <c r="I10" s="14">
        <f t="shared" si="6"/>
        <v>646.9901834489998</v>
      </c>
      <c r="J10">
        <f>H9*$H$1*SUM(F11:$F$13)</f>
        <v>3618.222782572795</v>
      </c>
      <c r="K10" s="16">
        <f t="shared" si="7"/>
        <v>4265.2129660217952</v>
      </c>
      <c r="L10">
        <v>5262.7888624741136</v>
      </c>
    </row>
    <row r="11" spans="1:12" x14ac:dyDescent="0.2">
      <c r="A11">
        <f t="shared" si="0"/>
        <v>8</v>
      </c>
      <c r="B11" s="1">
        <f t="shared" si="1"/>
        <v>0.01</v>
      </c>
      <c r="C11" s="13">
        <f t="shared" si="2"/>
        <v>0.92274469442791995</v>
      </c>
      <c r="D11" s="14">
        <f t="shared" si="3"/>
        <v>932.06534790699004</v>
      </c>
      <c r="F11" s="16">
        <f t="shared" si="4"/>
        <v>932.06534790699004</v>
      </c>
      <c r="H11" s="13">
        <f t="shared" si="5"/>
        <v>0.5595818096650399</v>
      </c>
      <c r="I11" s="14">
        <f t="shared" si="6"/>
        <v>601.70087060756987</v>
      </c>
      <c r="J11">
        <f>H10*$H$1*SUM(F12:$F$13)</f>
        <v>3331.2977159147717</v>
      </c>
      <c r="K11" s="16">
        <f t="shared" si="7"/>
        <v>3932.9985865223416</v>
      </c>
      <c r="L11">
        <v>4379.4861214990469</v>
      </c>
    </row>
    <row r="12" spans="1:12" x14ac:dyDescent="0.2">
      <c r="A12">
        <f t="shared" si="0"/>
        <v>9</v>
      </c>
      <c r="B12" s="1">
        <f t="shared" si="1"/>
        <v>0.01</v>
      </c>
      <c r="C12" s="13">
        <f t="shared" si="2"/>
        <v>0.91351724748364072</v>
      </c>
      <c r="D12" s="14">
        <f t="shared" si="3"/>
        <v>922.74469442791997</v>
      </c>
      <c r="F12" s="16">
        <f t="shared" si="4"/>
        <v>922.74469442791997</v>
      </c>
      <c r="H12" s="13">
        <f t="shared" si="5"/>
        <v>0.52041108298848704</v>
      </c>
      <c r="I12" s="14">
        <f t="shared" si="6"/>
        <v>559.58180966503994</v>
      </c>
      <c r="J12">
        <f>H11*$H$1*SUM(F13:$F$13)</f>
        <v>3067.1258070427302</v>
      </c>
      <c r="K12" s="16">
        <f t="shared" si="7"/>
        <v>3626.7076167077703</v>
      </c>
      <c r="L12">
        <v>3644.45941754969</v>
      </c>
    </row>
    <row r="13" spans="1:12" x14ac:dyDescent="0.2">
      <c r="A13">
        <f t="shared" si="0"/>
        <v>10</v>
      </c>
      <c r="C13" s="13">
        <f t="shared" si="2"/>
        <v>0.9043820750088043</v>
      </c>
      <c r="D13" s="14">
        <f t="shared" si="3"/>
        <v>913.51724748364063</v>
      </c>
      <c r="E13">
        <f>C13*100000</f>
        <v>90438.207500880424</v>
      </c>
      <c r="F13" s="16">
        <f t="shared" si="4"/>
        <v>91351.724748364068</v>
      </c>
      <c r="H13" s="13">
        <f t="shared" si="5"/>
        <v>0.48918641800917778</v>
      </c>
      <c r="I13" s="14">
        <f>100000*H12*B12+100000*H13</f>
        <v>49439.052883906268</v>
      </c>
      <c r="K13" s="16">
        <f t="shared" si="7"/>
        <v>49439.052883906268</v>
      </c>
      <c r="L13">
        <v>17906.554373659939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Koller</dc:creator>
  <cp:lastModifiedBy>Michael Koller</cp:lastModifiedBy>
  <dcterms:created xsi:type="dcterms:W3CDTF">2025-05-09T14:33:01Z</dcterms:created>
  <dcterms:modified xsi:type="dcterms:W3CDTF">2025-05-09T15:38:51Z</dcterms:modified>
</cp:coreProperties>
</file>