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mc:AlternateContent xmlns:mc="http://schemas.openxmlformats.org/markup-compatibility/2006">
    <mc:Choice Requires="x15">
      <x15ac:absPath xmlns:x15ac="http://schemas.microsoft.com/office/spreadsheetml/2010/11/ac" url="C:\Users\leona\Downloads\"/>
    </mc:Choice>
  </mc:AlternateContent>
  <xr:revisionPtr revIDLastSave="0" documentId="13_ncr:1_{CB6CBF1E-BFA3-4C43-BCBB-8530A4935D01}" xr6:coauthVersionLast="47" xr6:coauthVersionMax="47" xr10:uidLastSave="{00000000-0000-0000-0000-000000000000}"/>
  <bookViews>
    <workbookView xWindow="-108" yWindow="-108" windowWidth="23256" windowHeight="12576"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B9" i="3"/>
  <c r="A4" i="4"/>
  <c r="A15" i="1"/>
  <c r="A17" i="1"/>
  <c r="A18" i="1"/>
  <c r="A19" i="1"/>
  <c r="A20" i="1"/>
  <c r="A21" i="1"/>
  <c r="A22" i="1"/>
  <c r="A23" i="1"/>
  <c r="A24" i="1"/>
  <c r="A25" i="1"/>
  <c r="A16" i="1"/>
  <c r="B8" i="5"/>
  <c r="B5" i="5" s="1"/>
  <c r="A43" i="2"/>
  <c r="N45" i="2"/>
  <c r="A45" i="2"/>
  <c r="N44" i="2"/>
  <c r="B43" i="2"/>
  <c r="C43" i="2"/>
  <c r="D43" i="2"/>
  <c r="E43" i="2"/>
  <c r="F43" i="2"/>
  <c r="G43" i="2"/>
  <c r="N43" i="2" s="1"/>
  <c r="H43" i="2"/>
  <c r="I43" i="2"/>
  <c r="J43" i="2"/>
  <c r="K43" i="2"/>
  <c r="L43" i="2"/>
  <c r="M43" i="2"/>
  <c r="A39" i="2"/>
  <c r="N41" i="2"/>
  <c r="A41" i="2"/>
  <c r="N40" i="2"/>
  <c r="B39" i="2"/>
  <c r="C39" i="2"/>
  <c r="D39" i="2"/>
  <c r="E39" i="2"/>
  <c r="F39" i="2"/>
  <c r="G39" i="2"/>
  <c r="H39" i="2"/>
  <c r="I39" i="2"/>
  <c r="J39" i="2"/>
  <c r="K39" i="2"/>
  <c r="L39" i="2"/>
  <c r="M39" i="2"/>
  <c r="A35" i="2"/>
  <c r="N37" i="2"/>
  <c r="A37" i="2"/>
  <c r="N36" i="2"/>
  <c r="B35" i="2"/>
  <c r="C35" i="2"/>
  <c r="D35" i="2"/>
  <c r="E35" i="2"/>
  <c r="F35" i="2"/>
  <c r="G35" i="2"/>
  <c r="N35" i="2" s="1"/>
  <c r="H35" i="2"/>
  <c r="I35" i="2"/>
  <c r="J35" i="2"/>
  <c r="K35" i="2"/>
  <c r="L35" i="2"/>
  <c r="M35" i="2"/>
  <c r="A31" i="2"/>
  <c r="N33" i="2"/>
  <c r="A33" i="2"/>
  <c r="N32" i="2"/>
  <c r="B31" i="2"/>
  <c r="C31" i="2"/>
  <c r="D31" i="2"/>
  <c r="E31" i="2"/>
  <c r="F31" i="2"/>
  <c r="G31" i="2"/>
  <c r="H31" i="2"/>
  <c r="I31" i="2"/>
  <c r="J31" i="2"/>
  <c r="K31" i="2"/>
  <c r="L31" i="2"/>
  <c r="M31" i="2"/>
  <c r="B45" i="3"/>
  <c r="C45" i="3"/>
  <c r="D45" i="3"/>
  <c r="E45" i="3"/>
  <c r="F45" i="3"/>
  <c r="G45" i="3"/>
  <c r="H45" i="3"/>
  <c r="I45" i="3"/>
  <c r="J45" i="3"/>
  <c r="K45" i="3"/>
  <c r="L45" i="3"/>
  <c r="M45" i="3"/>
  <c r="B41" i="3"/>
  <c r="C41" i="3"/>
  <c r="D41" i="3"/>
  <c r="E41" i="3"/>
  <c r="F41" i="3"/>
  <c r="G41" i="3"/>
  <c r="H41" i="3"/>
  <c r="I41" i="3"/>
  <c r="J41" i="3"/>
  <c r="K41" i="3"/>
  <c r="L41" i="3"/>
  <c r="M41" i="3"/>
  <c r="N41" i="3"/>
  <c r="B37" i="3"/>
  <c r="C37" i="3"/>
  <c r="D37" i="3"/>
  <c r="E37" i="3"/>
  <c r="F37" i="3"/>
  <c r="G37" i="3"/>
  <c r="H37" i="3"/>
  <c r="I37" i="3"/>
  <c r="J37" i="3"/>
  <c r="K37" i="3"/>
  <c r="L37" i="3"/>
  <c r="M37" i="3"/>
  <c r="B33" i="3"/>
  <c r="C33" i="3"/>
  <c r="D33" i="3"/>
  <c r="E33" i="3"/>
  <c r="F33" i="3"/>
  <c r="G33" i="3"/>
  <c r="H33" i="3"/>
  <c r="I33" i="3"/>
  <c r="J33" i="3"/>
  <c r="K33" i="3"/>
  <c r="L33" i="3"/>
  <c r="M33" i="3"/>
  <c r="B29" i="3"/>
  <c r="C29" i="3"/>
  <c r="D29" i="3"/>
  <c r="E29" i="3"/>
  <c r="F29" i="3"/>
  <c r="G29" i="3"/>
  <c r="H29" i="3"/>
  <c r="I29" i="3"/>
  <c r="J29" i="3"/>
  <c r="K29" i="3"/>
  <c r="L29" i="3"/>
  <c r="M29" i="3"/>
  <c r="B25" i="3"/>
  <c r="C25" i="3"/>
  <c r="D25" i="3"/>
  <c r="E25" i="3"/>
  <c r="F25" i="3"/>
  <c r="G25" i="3"/>
  <c r="H25" i="3"/>
  <c r="I25" i="3"/>
  <c r="J25" i="3"/>
  <c r="K25" i="3"/>
  <c r="L25" i="3"/>
  <c r="M25" i="3"/>
  <c r="B21" i="3"/>
  <c r="C21" i="3"/>
  <c r="D21" i="3"/>
  <c r="E21" i="3"/>
  <c r="F21" i="3"/>
  <c r="G21" i="3"/>
  <c r="H21" i="3"/>
  <c r="I21" i="3"/>
  <c r="J21" i="3"/>
  <c r="K21" i="3"/>
  <c r="L21" i="3"/>
  <c r="M21" i="3"/>
  <c r="B17" i="3"/>
  <c r="C17" i="3"/>
  <c r="D17" i="3"/>
  <c r="E17" i="3"/>
  <c r="F17" i="3"/>
  <c r="G17" i="3"/>
  <c r="H17" i="3"/>
  <c r="I17" i="3"/>
  <c r="J17" i="3"/>
  <c r="K17" i="3"/>
  <c r="L17" i="3"/>
  <c r="M17" i="3"/>
  <c r="B13" i="3"/>
  <c r="C13" i="3"/>
  <c r="D13" i="3"/>
  <c r="E13" i="3"/>
  <c r="F13" i="3"/>
  <c r="G13" i="3"/>
  <c r="H13" i="3"/>
  <c r="I13" i="3"/>
  <c r="J13" i="3"/>
  <c r="K13" i="3"/>
  <c r="L13" i="3"/>
  <c r="M13" i="3"/>
  <c r="B32" i="3"/>
  <c r="C32" i="3" s="1"/>
  <c r="B36" i="3"/>
  <c r="C36" i="3" s="1"/>
  <c r="C35" i="3" s="1"/>
  <c r="B40" i="3"/>
  <c r="C40" i="3" s="1"/>
  <c r="B44" i="3"/>
  <c r="C44" i="3" s="1"/>
  <c r="C43" i="3" s="1"/>
  <c r="C8" i="3"/>
  <c r="C9" i="3"/>
  <c r="B12" i="3"/>
  <c r="C12" i="3" s="1"/>
  <c r="B16" i="3"/>
  <c r="C16" i="3" s="1"/>
  <c r="B20" i="3"/>
  <c r="C20" i="3" s="1"/>
  <c r="C19" i="3" s="1"/>
  <c r="B24" i="3"/>
  <c r="C24" i="3" s="1"/>
  <c r="B28" i="3"/>
  <c r="C28" i="3" s="1"/>
  <c r="C27" i="3" s="1"/>
  <c r="D9" i="3"/>
  <c r="D16" i="3"/>
  <c r="E9" i="3"/>
  <c r="F9" i="3"/>
  <c r="F24" i="3"/>
  <c r="F23" i="3" s="1"/>
  <c r="F28" i="3"/>
  <c r="G40" i="3"/>
  <c r="G39" i="3" s="1"/>
  <c r="G9" i="3"/>
  <c r="H9" i="3"/>
  <c r="H16" i="3"/>
  <c r="I32" i="3"/>
  <c r="I36" i="3"/>
  <c r="I35" i="3" s="1"/>
  <c r="I40" i="3"/>
  <c r="I39" i="3" s="1"/>
  <c r="I9" i="3"/>
  <c r="J9" i="3"/>
  <c r="J20" i="3"/>
  <c r="J24" i="3"/>
  <c r="J23" i="3" s="1"/>
  <c r="J28" i="3"/>
  <c r="K32" i="3"/>
  <c r="K31" i="3" s="1"/>
  <c r="K40" i="3"/>
  <c r="K39" i="3" s="1"/>
  <c r="K9" i="3"/>
  <c r="L9" i="3"/>
  <c r="L16" i="3"/>
  <c r="L15" i="3" s="1"/>
  <c r="L20" i="3"/>
  <c r="L24" i="3"/>
  <c r="L23" i="3" s="1"/>
  <c r="L28" i="3"/>
  <c r="M32" i="3"/>
  <c r="M31" i="3" s="1"/>
  <c r="M9" i="3"/>
  <c r="B23" i="3"/>
  <c r="C7" i="2"/>
  <c r="C11" i="2"/>
  <c r="D7" i="2"/>
  <c r="D11" i="2"/>
  <c r="E7" i="2"/>
  <c r="E11" i="2"/>
  <c r="F7" i="2"/>
  <c r="F11" i="2"/>
  <c r="G7" i="2"/>
  <c r="G5" i="2" s="1"/>
  <c r="G11" i="2"/>
  <c r="H7" i="2"/>
  <c r="H11" i="2"/>
  <c r="I7" i="2"/>
  <c r="I11" i="2"/>
  <c r="J7" i="2"/>
  <c r="J11" i="2"/>
  <c r="K7" i="2"/>
  <c r="K11" i="2"/>
  <c r="L7" i="2"/>
  <c r="L11" i="2"/>
  <c r="M7" i="2"/>
  <c r="M11" i="2"/>
  <c r="M5" i="2" s="1"/>
  <c r="B7" i="2"/>
  <c r="B11"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N23" i="2" s="1"/>
  <c r="B23" i="2"/>
  <c r="N21" i="2"/>
  <c r="N20" i="2"/>
  <c r="M19" i="2"/>
  <c r="L19" i="2"/>
  <c r="K19" i="2"/>
  <c r="J19" i="2"/>
  <c r="I19" i="2"/>
  <c r="H19" i="2"/>
  <c r="G19" i="2"/>
  <c r="F19" i="2"/>
  <c r="E19" i="2"/>
  <c r="D19" i="2"/>
  <c r="C19" i="2"/>
  <c r="B19" i="2"/>
  <c r="N17" i="2"/>
  <c r="N16" i="2"/>
  <c r="M15" i="2"/>
  <c r="L15" i="2"/>
  <c r="K15" i="2"/>
  <c r="J15" i="2"/>
  <c r="I15" i="2"/>
  <c r="H15" i="2"/>
  <c r="G15" i="2"/>
  <c r="F15" i="2"/>
  <c r="E15" i="2"/>
  <c r="D15" i="2"/>
  <c r="C15" i="2"/>
  <c r="B15" i="2"/>
  <c r="A7" i="3"/>
  <c r="A8" i="3"/>
  <c r="A11" i="3"/>
  <c r="A12" i="3"/>
  <c r="A15" i="3"/>
  <c r="A16" i="3"/>
  <c r="A19" i="3"/>
  <c r="A20" i="3"/>
  <c r="A23" i="3"/>
  <c r="A24" i="3"/>
  <c r="A27" i="3"/>
  <c r="A28" i="3"/>
  <c r="A31" i="3"/>
  <c r="A32" i="3"/>
  <c r="A35" i="3"/>
  <c r="A36" i="3"/>
  <c r="A39" i="3"/>
  <c r="A40" i="3"/>
  <c r="A43" i="3"/>
  <c r="A44" i="3"/>
  <c r="A6" i="4"/>
  <c r="A8" i="4"/>
  <c r="A10" i="4"/>
  <c r="A12" i="4"/>
  <c r="A14" i="4"/>
  <c r="A16" i="4"/>
  <c r="A18" i="4"/>
  <c r="A20" i="4"/>
  <c r="A22" i="4"/>
  <c r="A7" i="2"/>
  <c r="N8" i="2"/>
  <c r="A9" i="2"/>
  <c r="N9" i="2"/>
  <c r="A11" i="2"/>
  <c r="N12" i="2"/>
  <c r="A13" i="2"/>
  <c r="N13" i="2"/>
  <c r="C10" i="5"/>
  <c r="C11" i="5"/>
  <c r="C12" i="5"/>
  <c r="P20" i="5"/>
  <c r="P21" i="5"/>
  <c r="P22" i="5"/>
  <c r="P23" i="5"/>
  <c r="P24" i="5"/>
  <c r="P25" i="5"/>
  <c r="P26" i="5"/>
  <c r="D19" i="5"/>
  <c r="D5" i="5" s="1"/>
  <c r="E19" i="5"/>
  <c r="E5" i="5" s="1"/>
  <c r="F19" i="5"/>
  <c r="F5" i="5" s="1"/>
  <c r="G19" i="5"/>
  <c r="G5" i="5" s="1"/>
  <c r="H19" i="5"/>
  <c r="H5" i="5" s="1"/>
  <c r="I19" i="5"/>
  <c r="I5" i="5" s="1"/>
  <c r="J19" i="5"/>
  <c r="J5" i="5" s="1"/>
  <c r="K19" i="5"/>
  <c r="K5" i="5" s="1"/>
  <c r="L19" i="5"/>
  <c r="L5" i="5" s="1"/>
  <c r="M19" i="5"/>
  <c r="M5" i="5" s="1"/>
  <c r="N19" i="5"/>
  <c r="N5" i="5" s="1"/>
  <c r="O19" i="5"/>
  <c r="O5" i="5" s="1"/>
  <c r="P27" i="5"/>
  <c r="P28" i="5"/>
  <c r="E18" i="6" l="1"/>
  <c r="C18" i="6"/>
  <c r="B56" i="6"/>
  <c r="J5" i="2"/>
  <c r="N15" i="2"/>
  <c r="H15" i="3"/>
  <c r="N17" i="3"/>
  <c r="F5" i="2"/>
  <c r="N11" i="2"/>
  <c r="D12" i="3"/>
  <c r="D11" i="3" s="1"/>
  <c r="H28" i="3"/>
  <c r="H27" i="3" s="1"/>
  <c r="B43" i="3"/>
  <c r="K24" i="3"/>
  <c r="K23" i="3" s="1"/>
  <c r="N27" i="2"/>
  <c r="I24" i="3"/>
  <c r="I23" i="3" s="1"/>
  <c r="M40" i="3"/>
  <c r="M39" i="3" s="1"/>
  <c r="G24" i="3"/>
  <c r="G23" i="3" s="1"/>
  <c r="E40" i="3"/>
  <c r="E39" i="3" s="1"/>
  <c r="N19" i="2"/>
  <c r="I44" i="3"/>
  <c r="I43" i="3" s="1"/>
  <c r="E32" i="3"/>
  <c r="E31" i="3" s="1"/>
  <c r="D15" i="3"/>
  <c r="G32" i="3"/>
  <c r="G31" i="3" s="1"/>
  <c r="B18" i="6"/>
  <c r="L5" i="2"/>
  <c r="K5" i="2"/>
  <c r="H5" i="2"/>
  <c r="E5" i="2"/>
  <c r="D5" i="2"/>
  <c r="N9" i="3"/>
  <c r="B19" i="3"/>
  <c r="N33" i="3"/>
  <c r="N31" i="2"/>
  <c r="N39" i="2"/>
  <c r="B7" i="3"/>
  <c r="N37" i="3"/>
  <c r="D18" i="6"/>
  <c r="F18" i="6"/>
  <c r="B5" i="2"/>
  <c r="B35" i="3"/>
  <c r="M24" i="3"/>
  <c r="M23" i="3" s="1"/>
  <c r="M44" i="3"/>
  <c r="M43" i="3" s="1"/>
  <c r="M36" i="3"/>
  <c r="M35" i="3" s="1"/>
  <c r="L27" i="3"/>
  <c r="L19" i="3"/>
  <c r="K16" i="3"/>
  <c r="K15" i="3" s="1"/>
  <c r="K44" i="3"/>
  <c r="K43" i="3" s="1"/>
  <c r="K36" i="3"/>
  <c r="K35" i="3" s="1"/>
  <c r="J27" i="3"/>
  <c r="J19" i="3"/>
  <c r="I31" i="3"/>
  <c r="H24" i="3"/>
  <c r="H23" i="3" s="1"/>
  <c r="G16" i="3"/>
  <c r="G15" i="3" s="1"/>
  <c r="G44" i="3"/>
  <c r="G43" i="3" s="1"/>
  <c r="G36" i="3"/>
  <c r="G35" i="3" s="1"/>
  <c r="F27" i="3"/>
  <c r="E24" i="3"/>
  <c r="E23" i="3" s="1"/>
  <c r="E44" i="3"/>
  <c r="E43" i="3" s="1"/>
  <c r="E36" i="3"/>
  <c r="E35" i="3" s="1"/>
  <c r="D24" i="3"/>
  <c r="D23" i="3" s="1"/>
  <c r="N21" i="3"/>
  <c r="N25" i="3"/>
  <c r="N29" i="3"/>
  <c r="N45" i="3"/>
  <c r="C5" i="2"/>
  <c r="C11" i="3"/>
  <c r="M8" i="3"/>
  <c r="M7" i="3" s="1"/>
  <c r="P5" i="5"/>
  <c r="P19" i="5"/>
  <c r="B8" i="6" s="1"/>
  <c r="C8" i="6" s="1"/>
  <c r="D8" i="6" s="1"/>
  <c r="E8" i="6" s="1"/>
  <c r="F8" i="6" s="1"/>
  <c r="H12" i="3"/>
  <c r="H11" i="3" s="1"/>
  <c r="I8" i="3"/>
  <c r="I7" i="3" s="1"/>
  <c r="C7" i="3"/>
  <c r="L12" i="3"/>
  <c r="L11" i="3" s="1"/>
  <c r="J12" i="3"/>
  <c r="J11" i="3" s="1"/>
  <c r="F12" i="3"/>
  <c r="F11" i="3" s="1"/>
  <c r="K8" i="3"/>
  <c r="K7" i="3" s="1"/>
  <c r="G8" i="3"/>
  <c r="G7" i="3" s="1"/>
  <c r="E8" i="3"/>
  <c r="E7" i="3" s="1"/>
  <c r="I5" i="2"/>
  <c r="N13" i="3"/>
  <c r="N7" i="2"/>
  <c r="D28" i="3"/>
  <c r="D27" i="3" s="1"/>
  <c r="C23" i="3"/>
  <c r="N24" i="3"/>
  <c r="H20" i="3"/>
  <c r="H19" i="3" s="1"/>
  <c r="F20" i="3"/>
  <c r="F19" i="3" s="1"/>
  <c r="D20" i="3"/>
  <c r="D19" i="3" s="1"/>
  <c r="C15" i="3"/>
  <c r="M16" i="3"/>
  <c r="M15" i="3" s="1"/>
  <c r="J16" i="3"/>
  <c r="J15" i="3" s="1"/>
  <c r="I16" i="3"/>
  <c r="I15" i="3" s="1"/>
  <c r="F16" i="3"/>
  <c r="F15" i="3" s="1"/>
  <c r="E16" i="3"/>
  <c r="E15" i="3" s="1"/>
  <c r="B15" i="3"/>
  <c r="C39" i="3"/>
  <c r="C31" i="3"/>
  <c r="B27" i="3"/>
  <c r="B11" i="3"/>
  <c r="B39" i="3"/>
  <c r="B31" i="3"/>
  <c r="M28" i="3"/>
  <c r="M27" i="3" s="1"/>
  <c r="M20" i="3"/>
  <c r="M19" i="3" s="1"/>
  <c r="M12" i="3"/>
  <c r="M11" i="3" s="1"/>
  <c r="L8" i="3"/>
  <c r="L7" i="3" s="1"/>
  <c r="L44" i="3"/>
  <c r="L43" i="3" s="1"/>
  <c r="L40" i="3"/>
  <c r="L39" i="3" s="1"/>
  <c r="L36" i="3"/>
  <c r="L35" i="3" s="1"/>
  <c r="L32" i="3"/>
  <c r="L31" i="3" s="1"/>
  <c r="K28" i="3"/>
  <c r="K27" i="3" s="1"/>
  <c r="K20" i="3"/>
  <c r="K19" i="3" s="1"/>
  <c r="K12" i="3"/>
  <c r="K11" i="3" s="1"/>
  <c r="J8" i="3"/>
  <c r="J7" i="3" s="1"/>
  <c r="J44" i="3"/>
  <c r="J43" i="3" s="1"/>
  <c r="J40" i="3"/>
  <c r="J39" i="3" s="1"/>
  <c r="J36" i="3"/>
  <c r="J35" i="3" s="1"/>
  <c r="J32" i="3"/>
  <c r="J31" i="3" s="1"/>
  <c r="I28" i="3"/>
  <c r="I27" i="3" s="1"/>
  <c r="I20" i="3"/>
  <c r="I19" i="3" s="1"/>
  <c r="I12" i="3"/>
  <c r="I11" i="3" s="1"/>
  <c r="H8" i="3"/>
  <c r="H7" i="3" s="1"/>
  <c r="H44" i="3"/>
  <c r="H43" i="3" s="1"/>
  <c r="H40" i="3"/>
  <c r="H39" i="3" s="1"/>
  <c r="H36" i="3"/>
  <c r="H35" i="3" s="1"/>
  <c r="H32" i="3"/>
  <c r="H31" i="3" s="1"/>
  <c r="G28" i="3"/>
  <c r="G27" i="3" s="1"/>
  <c r="G20" i="3"/>
  <c r="G19" i="3" s="1"/>
  <c r="G12" i="3"/>
  <c r="G11" i="3" s="1"/>
  <c r="F8" i="3"/>
  <c r="F7" i="3" s="1"/>
  <c r="F44" i="3"/>
  <c r="F43" i="3" s="1"/>
  <c r="F40" i="3"/>
  <c r="F39" i="3" s="1"/>
  <c r="F36" i="3"/>
  <c r="F35" i="3" s="1"/>
  <c r="F32" i="3"/>
  <c r="F31" i="3" s="1"/>
  <c r="E28" i="3"/>
  <c r="E27" i="3" s="1"/>
  <c r="E20" i="3"/>
  <c r="E19" i="3" s="1"/>
  <c r="E12" i="3"/>
  <c r="E11" i="3" s="1"/>
  <c r="D8" i="3"/>
  <c r="D7" i="3" s="1"/>
  <c r="D44" i="3"/>
  <c r="D43" i="3" s="1"/>
  <c r="N43" i="3" s="1"/>
  <c r="D40" i="3"/>
  <c r="D39" i="3" s="1"/>
  <c r="D36" i="3"/>
  <c r="D35" i="3" s="1"/>
  <c r="D32" i="3"/>
  <c r="D31" i="3" s="1"/>
  <c r="N15" i="3" l="1"/>
  <c r="N35" i="3"/>
  <c r="N23" i="3"/>
  <c r="C5" i="3"/>
  <c r="D5" i="3"/>
  <c r="N19" i="3"/>
  <c r="H5" i="3"/>
  <c r="N5" i="2"/>
  <c r="B4" i="6" s="1"/>
  <c r="B5" i="6" s="1"/>
  <c r="E5" i="3"/>
  <c r="I5" i="3"/>
  <c r="M5" i="3"/>
  <c r="N16" i="3"/>
  <c r="N11" i="3"/>
  <c r="B5" i="3"/>
  <c r="L5" i="3"/>
  <c r="N31" i="3"/>
  <c r="N8" i="3"/>
  <c r="N20" i="3"/>
  <c r="N36" i="3"/>
  <c r="N7" i="3"/>
  <c r="F5" i="3"/>
  <c r="J5" i="3"/>
  <c r="G5" i="3"/>
  <c r="K5" i="3"/>
  <c r="N39" i="3"/>
  <c r="N27" i="3"/>
  <c r="N12" i="3"/>
  <c r="N28" i="3"/>
  <c r="N44" i="3"/>
  <c r="N32" i="3"/>
  <c r="N40" i="3"/>
  <c r="B6" i="6" l="1"/>
  <c r="C4" i="6"/>
  <c r="D4" i="6" s="1"/>
  <c r="D5" i="6" s="1"/>
  <c r="D6" i="6" s="1"/>
  <c r="B16" i="6"/>
  <c r="N5" i="3"/>
  <c r="B7" i="6" s="1"/>
  <c r="C5" i="6" l="1"/>
  <c r="C6" i="6" s="1"/>
  <c r="E4" i="6"/>
  <c r="F4" i="6" s="1"/>
  <c r="D16" i="6"/>
  <c r="C16" i="6"/>
  <c r="C7" i="6"/>
  <c r="B9" i="6"/>
  <c r="E16" i="6" l="1"/>
  <c r="E5" i="6"/>
  <c r="E6" i="6" s="1"/>
  <c r="F16" i="6"/>
  <c r="F5" i="6"/>
  <c r="F6" i="6" s="1"/>
  <c r="D7" i="6"/>
  <c r="C9" i="6"/>
  <c r="B10" i="6"/>
  <c r="B17" i="6" s="1"/>
  <c r="B19" i="6" s="1"/>
  <c r="E7" i="6" l="1"/>
  <c r="D9" i="6"/>
  <c r="C10" i="6"/>
  <c r="C17" i="6" s="1"/>
  <c r="C19" i="6" s="1"/>
  <c r="B11" i="6"/>
  <c r="C56" i="6" s="1"/>
  <c r="F7" i="6" l="1"/>
  <c r="F9" i="6" s="1"/>
  <c r="E9" i="6"/>
  <c r="C11" i="6"/>
  <c r="D56" i="6" s="1"/>
  <c r="D10" i="6"/>
  <c r="D17" i="6" s="1"/>
  <c r="D19" i="6" s="1"/>
  <c r="D11" i="6" l="1"/>
  <c r="E56" i="6" s="1"/>
  <c r="F10" i="6"/>
  <c r="F17" i="6" s="1"/>
  <c r="F19" i="6" s="1"/>
  <c r="E10" i="6"/>
  <c r="E17" i="6" s="1"/>
  <c r="E19" i="6" s="1"/>
  <c r="F11" i="6" l="1"/>
  <c r="G56" i="6" s="1"/>
  <c r="E11" i="6"/>
  <c r="F56" i="6" s="1"/>
  <c r="C23"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3"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<sst xmlns="http://schemas.openxmlformats.org/spreadsheetml/2006/main" count="113" uniqueCount="79">
  <si>
    <t>Planilha para Projeção de Vendas</t>
  </si>
  <si>
    <t>Mês</t>
  </si>
  <si>
    <t>Vendas - Ano 01</t>
  </si>
  <si>
    <t>Vendas Totais</t>
  </si>
  <si>
    <t>Itens vendidos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</si>
  <si>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</si>
  <si>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</si>
  <si>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</si>
  <si>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</si>
  <si>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</si>
  <si>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</si>
  <si>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</si>
  <si>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</si>
  <si>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</si>
  <si>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</si>
  <si>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</si>
  <si>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</si>
  <si>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</si>
  <si>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</si>
  <si>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</si>
  <si>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</si>
  <si>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</si>
  <si>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Cálculo do Custo Unitário</t>
  </si>
  <si>
    <t>Planilha para Cálculo do Custo Total</t>
  </si>
  <si>
    <t>Estimativa de Saídas de Caixa com Gastos Pré-Operacionais e Despesas Operacionais</t>
  </si>
  <si>
    <t>Gastos e Despesas - Ano 01</t>
  </si>
  <si>
    <t>Total de Saída de Caixa</t>
  </si>
  <si>
    <t>Depreciação</t>
  </si>
  <si>
    <t>Gastos para criar a empresa</t>
  </si>
  <si>
    <t>Gastos com máquinas e equipamentos</t>
  </si>
  <si>
    <t>Gastos com reforma do imóvel</t>
  </si>
  <si>
    <t>Gastos com móveis e utensílios</t>
  </si>
  <si>
    <t>Gastos com estoque inicial</t>
  </si>
  <si>
    <t>Outros gastos pré-operacionais</t>
  </si>
  <si>
    <t>Despesas com a operação</t>
  </si>
  <si>
    <t>Despesas com salários</t>
  </si>
  <si>
    <t>Retirada dos sócios</t>
  </si>
  <si>
    <t>Despesas com marketing e vendas</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</si>
  <si>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</si>
  <si>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</si>
  <si>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</si>
  <si>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</si>
  <si>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</si>
  <si>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</si>
  <si>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</si>
  <si>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</si>
  <si>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</si>
  <si>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</si>
  <si>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</si>
  <si>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</si>
  <si>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</si>
  <si>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</si>
  <si>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</si>
  <si>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</si>
  <si>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</si>
  <si>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</si>
  <si>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</si>
  <si>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</si>
  <si>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</si>
  <si>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</si>
  <si>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</si>
  <si>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</si>
  <si>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</si>
  <si>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</si>
  <si>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</si>
  <si>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</si>
  <si>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</si>
  <si>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</si>
  <si>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</si>
  <si>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</si>
  <si>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</si>
  <si>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</si>
  <si>
    <t xml:space="preserve"> </t>
  </si>
  <si>
    <t>Venda</t>
  </si>
  <si>
    <t>Plano A</t>
  </si>
  <si>
    <t>Plano B</t>
  </si>
  <si>
    <t>Plano C</t>
  </si>
  <si>
    <t>Plano D</t>
  </si>
  <si>
    <t>Gastos com documentação (adv/cont)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</si>
</sst>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12"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s>
  <fills count="7">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2">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cellXfs>
  <cellStyles count="3">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'Resumo-Planejamento Financeiro'!$A$16</c:f>
              <c:strCache>
                <c:ptCount val="1"/>
                <c:pt idx="0">
                  <c:v>Entradas</c:v>
                </c:pt>
              </c:strCache>
            </c:strRef>
          </c:tx>
          <c:spPr>
            <a:ln w="28575" cap="rnd">
              <a:solidFill>
                <a:schemeClr val="accent1"/>
              </a:solidFill>
              <a:round/>
            </a:ln>
            <a:effectLst/>
          </c:spPr>
          <c:marker>
            <c:symbol val="none"/>
          </c:marker>
          <c:cat>
            <c:strRef>
              <c:f>'Resumo-Planejamento Financeiro'!$B$15:$F$15</c:f>
              <c:strCache>
                <c:ptCount val="5"/>
                <c:pt idx="0">
                  <c:v>Ano 01</c:v>
                </c:pt>
                <c:pt idx="1">
                  <c:v>Ano 02</c:v>
                </c:pt>
                <c:pt idx="2">
                  <c:v>Ano 03</c:v>
                </c:pt>
                <c:pt idx="3">
                  <c:v>Ano 04</c:v>
                </c:pt>
                <c:pt idx="4">
                  <c:v>Ano 05</c:v>
                </c:pt>
              </c:strCache>
            </c:strRef>
          </c:cat>
          <c:val>
            <c:numRef>
              <c:f>'Resumo-Planejamento Financeiro'!$B$16:$F$16</c:f>
              <c:numCache>
                <c:formatCode>"R$"#,##0_);[Red]\("R$"#,##0\)</c:formatCode>
                <c:ptCount val="5"/>
                <c:pt idx="0">
                  <c:v>3668414</c:v>
                </c:pt>
                <c:pt idx="1">
                  <c:v>7336828</c:v>
                </c:pt>
                <c:pt idx="2">
                  <c:v>13206290.4</c:v>
                </c:pt>
                <c:pt idx="3">
                  <c:v>19149121.079999998</c:v>
                </c:pt>
                <c:pt idx="4">
                  <c:v>22021489.241999995</c:v>
                </c:pt>
              </c:numCache>
            </c:numRef>
          </c:val>
          <c:smooth val="0"/>
          <c:extLst>
            <c:ext xmlns:c16="http://schemas.microsoft.com/office/drawing/2014/chart" uri="{C3380CC4-5D6E-409C-BE32-E72D297353CC}">
              <c16:uniqueId val="{00000000-3014-45A1-B67E-D01F9F22E884}"/>
            </c:ext>
          </c:extLst>
        </c:ser>
        <c:ser>
          <c:idx val="1"/>
          <c:order val="1"/>
          <c:tx>
            <c:strRef>
              <c:f>'Resumo-Planejamento Financeiro'!$A$17</c:f>
              <c:strCache>
                <c:ptCount val="1"/>
                <c:pt idx="0">
                  <c:v>(-) Saídas</c:v>
                </c:pt>
              </c:strCache>
            </c:strRef>
          </c:tx>
          <c:spPr>
            <a:ln w="28575" cap="rnd">
              <a:solidFill>
                <a:schemeClr val="accent2"/>
              </a:solidFill>
              <a:round/>
            </a:ln>
            <a:effectLst/>
          </c:spPr>
          <c:marker>
            <c:symbol val="none"/>
          </c:marker>
          <c:cat>
            <c:strRef>
              <c:f>'Resumo-Planejamento Financeiro'!$B$15:$F$15</c:f>
              <c:strCache>
                <c:ptCount val="5"/>
                <c:pt idx="0">
                  <c:v>Ano 01</c:v>
                </c:pt>
                <c:pt idx="1">
                  <c:v>Ano 02</c:v>
                </c:pt>
                <c:pt idx="2">
                  <c:v>Ano 03</c:v>
                </c:pt>
                <c:pt idx="3">
                  <c:v>Ano 04</c:v>
                </c:pt>
                <c:pt idx="4">
                  <c:v>Ano 05</c:v>
                </c:pt>
              </c:strCache>
            </c:strRef>
          </c:cat>
          <c:val>
            <c:numRef>
              <c:f>'Resumo-Planejamento Financeiro'!$B$17:$F$17</c:f>
              <c:numCache>
                <c:formatCode>"R$"#,##0_);[Red]\("R$"#,##0\)</c:formatCode>
                <c:ptCount val="5"/>
                <c:pt idx="0">
                  <c:v>7994480.7000000002</c:v>
                </c:pt>
                <c:pt idx="1">
                  <c:v>9331740.4000000004</c:v>
                </c:pt>
                <c:pt idx="2">
                  <c:v>11514198.727499999</c:v>
                </c:pt>
                <c:pt idx="3">
                  <c:v>14363904.067125</c:v>
                </c:pt>
                <c:pt idx="4">
                  <c:v>16500211.288878748</c:v>
                </c:pt>
              </c:numCache>
            </c:numRef>
          </c:val>
          <c:smooth val="0"/>
          <c:extLst>
            <c:ext xmlns:c16="http://schemas.microsoft.com/office/drawing/2014/chart" uri="{C3380CC4-5D6E-409C-BE32-E72D297353CC}">
              <c16:uniqueId val="{00000001-3014-45A1-B67E-D01F9F22E884}"/>
            </c:ext>
          </c:extLst>
        </c:ser>
        <c:dLbls>
          <c:showLegendKey val="0"/>
          <c:showVal val="0"/>
          <c:showCatName val="0"/>
          <c:showSerName val="0"/>
          <c:showPercent val="0"/>
          <c:showBubbleSize val="0"/>
        </c:dLbls>
        <c:smooth val="0"/>
        <c:axId val="1877886144"/>
        <c:axId val="1877893632"/>
      </c:lineChart>
      <c:catAx>
        <c:axId val="18778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77893632"/>
        <c:crosses val="autoZero"/>
        <c:auto val="1"/>
        <c:lblAlgn val="ctr"/>
        <c:lblOffset val="100"/>
        <c:noMultiLvlLbl val="0"/>
      </c:catAx>
      <c:valAx>
        <c:axId val="1877893632"/>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7788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361950</xdr:colOff>
      <xdr:row>3</xdr:row>
      <xdr:rowOff>119062</xdr:rowOff>
    </xdr:from>
    <xdr:to>
      <xdr:col>13</xdr:col>
      <xdr:colOff>400050</xdr:colOff>
      <xdr:row>20</xdr:row>
      <xdr:rowOff>33337</xdr:rowOff>
    </xdr:to>
    <xdr:graphicFrame macro="">
      <xdr:nvGraphicFramePr>
        <xdr:cNvPr id="2" name="Gráfico 1">
          <a:extLst>
            <a:ext uri="{FF2B5EF4-FFF2-40B4-BE49-F238E27FC236}">
              <a16:creationId xmlns:a16="http://schemas.microsoft.com/office/drawing/2014/main" id="{9112214D-5D01-421A-85F5-9206BE318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abSelected="1" topLeftCell="A19" zoomScale="120" zoomScaleNormal="120" workbookViewId="0">
      <selection activeCell="E30" sqref="E30"/>
    </sheetView>
  </sheetViews>
  <sheetFormatPr defaultRowHeight="13.2" x14ac:dyDescent="0.25"/>
  <cols>
    <col min="1" max="1" width="10.88671875" customWidth="1"/>
    <col min="3" max="3" width="23.44140625" customWidth="1"/>
    <col min="6" max="6" width="16.88671875" customWidth="1"/>
    <col min="7" max="7" width="9" customWidth="1"/>
  </cols>
  <sheetData>
    <row r="1" spans="1:6" x14ac:dyDescent="0.25">
      <c r="A1" s="39" t="s">
        <v>5</v>
      </c>
      <c r="B1" s="40"/>
      <c r="C1" s="40"/>
      <c r="D1" s="40"/>
      <c r="E1" s="40"/>
      <c r="F1" s="40"/>
    </row>
    <row r="2" spans="1:6" x14ac:dyDescent="0.25">
      <c r="A2" s="40"/>
      <c r="B2" s="40"/>
      <c r="C2" s="40"/>
      <c r="D2" s="40"/>
      <c r="E2" s="40"/>
      <c r="F2" s="40"/>
    </row>
    <row r="3" spans="1:6" x14ac:dyDescent="0.25">
      <c r="A3" s="40"/>
      <c r="B3" s="40"/>
      <c r="C3" s="40"/>
      <c r="D3" s="40"/>
      <c r="E3" s="40"/>
      <c r="F3" s="40"/>
    </row>
    <row r="4" spans="1:6" x14ac:dyDescent="0.25">
      <c r="A4" s="40"/>
      <c r="B4" s="40"/>
      <c r="C4" s="40"/>
      <c r="D4" s="40"/>
      <c r="E4" s="40"/>
      <c r="F4" s="40"/>
    </row>
    <row r="5" spans="1:6" x14ac:dyDescent="0.25">
      <c r="A5" s="40"/>
      <c r="B5" s="40"/>
      <c r="C5" s="40"/>
      <c r="D5" s="40"/>
      <c r="E5" s="40"/>
      <c r="F5" s="40"/>
    </row>
    <row r="6" spans="1:6" x14ac:dyDescent="0.25">
      <c r="A6" s="41"/>
      <c r="B6" s="41"/>
      <c r="C6" s="41"/>
      <c r="D6" s="41"/>
      <c r="E6" s="41"/>
      <c r="F6" s="41"/>
    </row>
    <row r="7" spans="1:6" x14ac:dyDescent="0.25">
      <c r="A7" s="41"/>
      <c r="B7" s="41"/>
      <c r="C7" s="41"/>
      <c r="D7" s="41"/>
      <c r="E7" s="41"/>
      <c r="F7" s="41"/>
    </row>
    <row r="9" spans="1:6" x14ac:dyDescent="0.25">
      <c r="A9" s="1" t="s">
        <v>6</v>
      </c>
      <c r="C9" s="19"/>
      <c r="D9" s="19"/>
      <c r="E9" s="19"/>
      <c r="F9" s="19"/>
    </row>
    <row r="10" spans="1:6" x14ac:dyDescent="0.25">
      <c r="A10" s="1" t="s">
        <v>7</v>
      </c>
      <c r="B10" s="38">
        <v>2</v>
      </c>
      <c r="C10" t="s">
        <v>8</v>
      </c>
    </row>
    <row r="11" spans="1:6" x14ac:dyDescent="0.25">
      <c r="B11" s="38"/>
      <c r="C11" t="s">
        <v>9</v>
      </c>
    </row>
    <row r="12" spans="1:6" x14ac:dyDescent="0.25">
      <c r="B12" s="38"/>
      <c r="C12" t="s">
        <v>10</v>
      </c>
    </row>
    <row r="15" spans="1:6" x14ac:dyDescent="0.25">
      <c r="A15" s="1" t="str">
        <f>IF(B10=2,"Nomes dos serviços que sua empresa irá vender","Nome dos produtos que sua empresa irá vender")</f>
        <v>Nomes dos serviços que sua empresa irá vender</v>
      </c>
      <c r="B15" s="1"/>
      <c r="C15" s="1"/>
    </row>
    <row r="16" spans="1:6" x14ac:dyDescent="0.25">
      <c r="A16" t="str">
        <f>IF(B$10=2,"Serviço","Produto")</f>
        <v>Serviço</v>
      </c>
      <c r="B16" s="27">
        <v>1</v>
      </c>
      <c r="C16" s="19" t="s">
        <v>39</v>
      </c>
    </row>
    <row r="17" spans="1:4" x14ac:dyDescent="0.25">
      <c r="A17" t="str">
        <f t="shared" ref="A17:A25" si="0">IF(B$10=2,"Serviço","Produto")</f>
        <v>Serviço</v>
      </c>
      <c r="B17" s="27">
        <v>2</v>
      </c>
      <c r="C17" s="19" t="s">
        <v>73</v>
      </c>
    </row>
    <row r="18" spans="1:4" x14ac:dyDescent="0.25">
      <c r="A18" t="str">
        <f t="shared" si="0"/>
        <v>Serviço</v>
      </c>
      <c r="B18" s="27">
        <v>3</v>
      </c>
      <c r="C18" s="19" t="s">
        <v>74</v>
      </c>
    </row>
    <row r="19" spans="1:4" x14ac:dyDescent="0.25">
      <c r="A19" t="str">
        <f t="shared" si="0"/>
        <v>Serviço</v>
      </c>
      <c r="B19" s="27">
        <v>4</v>
      </c>
      <c r="C19" s="19" t="s">
        <v>75</v>
      </c>
    </row>
    <row r="20" spans="1:4" x14ac:dyDescent="0.25">
      <c r="A20" t="str">
        <f t="shared" si="0"/>
        <v>Serviço</v>
      </c>
      <c r="B20" s="27">
        <v>5</v>
      </c>
      <c r="C20" s="19" t="s">
        <v>76</v>
      </c>
    </row>
    <row r="21" spans="1:4" x14ac:dyDescent="0.25">
      <c r="A21" t="str">
        <f t="shared" si="0"/>
        <v>Serviço</v>
      </c>
      <c r="B21" s="27">
        <v>6</v>
      </c>
      <c r="C21" s="19" t="s">
        <v>77</v>
      </c>
    </row>
    <row r="22" spans="1:4" x14ac:dyDescent="0.25">
      <c r="A22" t="str">
        <f t="shared" si="0"/>
        <v>Serviço</v>
      </c>
      <c r="B22" s="27">
        <v>7</v>
      </c>
      <c r="C22" s="19"/>
    </row>
    <row r="23" spans="1:4" x14ac:dyDescent="0.25">
      <c r="A23" t="str">
        <f t="shared" si="0"/>
        <v>Serviço</v>
      </c>
      <c r="B23" s="27">
        <v>8</v>
      </c>
      <c r="C23" s="19"/>
    </row>
    <row r="24" spans="1:4" x14ac:dyDescent="0.25">
      <c r="A24" t="str">
        <f t="shared" si="0"/>
        <v>Serviço</v>
      </c>
      <c r="B24" s="27">
        <v>9</v>
      </c>
      <c r="C24" s="19"/>
    </row>
    <row r="25" spans="1:4" x14ac:dyDescent="0.25">
      <c r="A25" t="str">
        <f t="shared" si="0"/>
        <v>Serviço</v>
      </c>
      <c r="B25" s="27">
        <v>10</v>
      </c>
      <c r="C25" s="19"/>
    </row>
    <row r="28" spans="1:4" x14ac:dyDescent="0.25">
      <c r="A28" s="1" t="s">
        <v>11</v>
      </c>
    </row>
    <row r="29" spans="1:4" x14ac:dyDescent="0.25">
      <c r="A29" t="s">
        <v>12</v>
      </c>
      <c r="D29" s="20">
        <v>1</v>
      </c>
    </row>
    <row r="30" spans="1:4" x14ac:dyDescent="0.25">
      <c r="A30" t="s">
        <v>13</v>
      </c>
      <c r="D30" s="20">
        <v>0.8</v>
      </c>
    </row>
    <row r="31" spans="1:4" x14ac:dyDescent="0.25">
      <c r="A31" t="s">
        <v>14</v>
      </c>
      <c r="D31" s="20">
        <v>0.45</v>
      </c>
    </row>
    <row r="32" spans="1:4" x14ac:dyDescent="0.25">
      <c r="A32" t="s">
        <v>15</v>
      </c>
      <c r="D32" s="20">
        <v>0.15</v>
      </c>
    </row>
    <row r="35" spans="1:4" x14ac:dyDescent="0.25">
      <c r="A35" s="1" t="s">
        <v>16</v>
      </c>
    </row>
    <row r="36" spans="1:4" x14ac:dyDescent="0.25">
      <c r="A36" t="s">
        <v>17</v>
      </c>
      <c r="D36" s="20">
        <v>0.11</v>
      </c>
    </row>
    <row r="37" spans="1:4" x14ac:dyDescent="0.25">
      <c r="A37" t="s">
        <v>18</v>
      </c>
      <c r="D37" s="20">
        <v>0.11</v>
      </c>
    </row>
    <row r="38" spans="1:4" x14ac:dyDescent="0.25">
      <c r="A38" t="s">
        <v>19</v>
      </c>
      <c r="D38" s="20">
        <v>0.11</v>
      </c>
    </row>
    <row r="39" spans="1:4" x14ac:dyDescent="0.25">
      <c r="A39" t="s">
        <v>20</v>
      </c>
      <c r="D39" s="20">
        <v>0.11</v>
      </c>
    </row>
    <row r="42" spans="1:4" x14ac:dyDescent="0.25">
      <c r="A42" s="1" t="s">
        <v>21</v>
      </c>
    </row>
    <row r="43" spans="1:4" x14ac:dyDescent="0.25">
      <c r="A43" t="s">
        <v>17</v>
      </c>
      <c r="D43" s="20">
        <v>0.15</v>
      </c>
    </row>
    <row r="44" spans="1:4" x14ac:dyDescent="0.25">
      <c r="A44" t="s">
        <v>18</v>
      </c>
      <c r="D44" s="20">
        <v>0.15</v>
      </c>
    </row>
    <row r="45" spans="1:4" x14ac:dyDescent="0.25">
      <c r="A45" t="s">
        <v>19</v>
      </c>
      <c r="D45" s="20">
        <v>0.15</v>
      </c>
    </row>
    <row r="46" spans="1:4" x14ac:dyDescent="0.25">
      <c r="A46" t="s">
        <v>20</v>
      </c>
      <c r="D46" s="20">
        <v>0.15</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Normal="100" workbookViewId="0">
      <selection activeCell="C8" sqref="C8"/>
    </sheetView>
  </sheetViews>
  <sheetFormatPr defaultColWidth="9.109375" defaultRowHeight="10.199999999999999" x14ac:dyDescent="0.2"/>
  <cols>
    <col min="1" max="1" width="27.109375" style="2" customWidth="1"/>
    <col min="2" max="2" width="13" style="2" bestFit="1" customWidth="1"/>
    <col min="3" max="3" width="12.33203125" style="2" bestFit="1" customWidth="1"/>
    <col min="4" max="4" width="13.44140625" style="2" bestFit="1" customWidth="1"/>
    <col min="5" max="5" width="13" style="2" bestFit="1" customWidth="1"/>
    <col min="6" max="8" width="14.109375" style="2" bestFit="1" customWidth="1"/>
    <col min="9" max="12" width="13.44140625" style="2" bestFit="1" customWidth="1"/>
    <col min="13" max="13" width="14.109375" style="2" bestFit="1" customWidth="1"/>
    <col min="14" max="14" width="15.44140625" style="3" customWidth="1"/>
    <col min="15" max="16384" width="9.109375" style="2"/>
  </cols>
  <sheetData>
    <row r="1" spans="1:14" ht="15.6" x14ac:dyDescent="0.3">
      <c r="A1" s="23" t="s">
        <v>0</v>
      </c>
    </row>
    <row r="4" spans="1:14" x14ac:dyDescent="0.2">
      <c r="A4" s="4" t="s">
        <v>1</v>
      </c>
      <c r="B4" s="4">
        <v>1</v>
      </c>
      <c r="C4" s="4">
        <v>2</v>
      </c>
      <c r="D4" s="4">
        <v>3</v>
      </c>
      <c r="E4" s="4">
        <v>4</v>
      </c>
      <c r="F4" s="4">
        <v>5</v>
      </c>
      <c r="G4" s="4">
        <v>6</v>
      </c>
      <c r="H4" s="4">
        <v>7</v>
      </c>
      <c r="I4" s="4">
        <v>8</v>
      </c>
      <c r="J4" s="4">
        <v>9</v>
      </c>
      <c r="K4" s="4">
        <v>10</v>
      </c>
      <c r="L4" s="4">
        <v>11</v>
      </c>
      <c r="M4" s="4">
        <v>12</v>
      </c>
      <c r="N4" s="5" t="s">
        <v>2</v>
      </c>
    </row>
    <row r="5" spans="1:14" x14ac:dyDescent="0.2">
      <c r="A5" s="6" t="s">
        <v>3</v>
      </c>
      <c r="B5" s="7">
        <f>B7+B11+B15+B19+B23+B27</f>
        <v>17700</v>
      </c>
      <c r="C5" s="7">
        <f t="shared" ref="C5:M5" si="0">C7+C11+C15+C19+C23+C27</f>
        <v>7081</v>
      </c>
      <c r="D5" s="7">
        <f t="shared" si="0"/>
        <v>26358</v>
      </c>
      <c r="E5" s="7">
        <f t="shared" si="0"/>
        <v>32055</v>
      </c>
      <c r="F5" s="7">
        <f t="shared" si="0"/>
        <v>43854</v>
      </c>
      <c r="G5" s="7">
        <f t="shared" si="0"/>
        <v>68966</v>
      </c>
      <c r="H5" s="7">
        <f t="shared" si="0"/>
        <v>107500</v>
      </c>
      <c r="I5" s="7">
        <f t="shared" si="0"/>
        <v>264900</v>
      </c>
      <c r="J5" s="7">
        <f t="shared" si="0"/>
        <v>2730000</v>
      </c>
      <c r="K5" s="7">
        <f t="shared" si="0"/>
        <v>111000</v>
      </c>
      <c r="L5" s="7">
        <f t="shared" si="0"/>
        <v>111000</v>
      </c>
      <c r="M5" s="7">
        <f t="shared" si="0"/>
        <v>148000</v>
      </c>
      <c r="N5" s="13">
        <f>SUM(B5:M5)</f>
        <v>3668414</v>
      </c>
    </row>
    <row r="7" spans="1:14" x14ac:dyDescent="0.2">
      <c r="A7" s="8" t="str">
        <f>"Vendas de "&amp;InformacoesBasicas!C16</f>
        <v>Vendas de Aluguel</v>
      </c>
      <c r="B7" s="9">
        <f>B8*B9</f>
        <v>200</v>
      </c>
      <c r="C7" s="9">
        <f t="shared" ref="C7:M7" si="1">C8*C9</f>
        <v>81</v>
      </c>
      <c r="D7" s="9">
        <f t="shared" si="1"/>
        <v>108</v>
      </c>
      <c r="E7" s="9">
        <f t="shared" si="1"/>
        <v>5805</v>
      </c>
      <c r="F7" s="9">
        <f t="shared" si="1"/>
        <v>17604</v>
      </c>
      <c r="G7" s="9">
        <f t="shared" si="1"/>
        <v>33966</v>
      </c>
      <c r="H7" s="9">
        <f t="shared" si="1"/>
        <v>67500</v>
      </c>
      <c r="I7" s="9">
        <f t="shared" si="1"/>
        <v>234900</v>
      </c>
      <c r="J7" s="9">
        <f t="shared" si="1"/>
        <v>2700000</v>
      </c>
      <c r="K7" s="9">
        <f t="shared" si="1"/>
        <v>81000</v>
      </c>
      <c r="L7" s="9">
        <f t="shared" si="1"/>
        <v>81000</v>
      </c>
      <c r="M7" s="9">
        <f t="shared" si="1"/>
        <v>108000</v>
      </c>
      <c r="N7" s="10">
        <f>SUM(B7:M7)</f>
        <v>3330164</v>
      </c>
    </row>
    <row r="8" spans="1:14" x14ac:dyDescent="0.2">
      <c r="A8" s="2" t="s">
        <v>4</v>
      </c>
      <c r="B8" s="21">
        <v>10</v>
      </c>
      <c r="C8" s="21">
        <v>3</v>
      </c>
      <c r="D8" s="21">
        <v>4</v>
      </c>
      <c r="E8" s="21">
        <v>215</v>
      </c>
      <c r="F8" s="21">
        <v>652</v>
      </c>
      <c r="G8" s="21">
        <v>1258</v>
      </c>
      <c r="H8" s="21">
        <v>2500</v>
      </c>
      <c r="I8" s="21">
        <v>8700</v>
      </c>
      <c r="J8" s="21">
        <v>100000</v>
      </c>
      <c r="K8" s="21">
        <v>3000</v>
      </c>
      <c r="L8" s="21">
        <v>3000</v>
      </c>
      <c r="M8" s="21">
        <v>4000</v>
      </c>
      <c r="N8" s="3">
        <f>SUM(B8:M8)</f>
        <v>123342</v>
      </c>
    </row>
    <row r="9" spans="1:14" x14ac:dyDescent="0.2">
      <c r="A9" s="2" t="str">
        <f>"Preço de "&amp;InformacoesBasicas!C16</f>
        <v>Preço de Aluguel</v>
      </c>
      <c r="B9" s="22">
        <v>20</v>
      </c>
      <c r="C9" s="22">
        <v>27</v>
      </c>
      <c r="D9" s="22">
        <v>27</v>
      </c>
      <c r="E9" s="22">
        <v>27</v>
      </c>
      <c r="F9" s="22">
        <v>27</v>
      </c>
      <c r="G9" s="22">
        <v>27</v>
      </c>
      <c r="H9" s="22">
        <v>27</v>
      </c>
      <c r="I9" s="22">
        <v>27</v>
      </c>
      <c r="J9" s="22">
        <v>27</v>
      </c>
      <c r="K9" s="22">
        <v>27</v>
      </c>
      <c r="L9" s="22">
        <v>27</v>
      </c>
      <c r="M9" s="22">
        <v>27</v>
      </c>
      <c r="N9" s="12">
        <f>SUM(B9:M9)</f>
        <v>317</v>
      </c>
    </row>
    <row r="11" spans="1:14" x14ac:dyDescent="0.2">
      <c r="A11" s="8" t="str">
        <f>"Vendas de "&amp;InformacoesBasicas!C17</f>
        <v>Vendas de Venda</v>
      </c>
      <c r="B11" s="9">
        <f t="shared" ref="B11:M11" si="2">B12*B13</f>
        <v>17500</v>
      </c>
      <c r="C11" s="9">
        <f t="shared" si="2"/>
        <v>7000</v>
      </c>
      <c r="D11" s="9">
        <f t="shared" si="2"/>
        <v>26250</v>
      </c>
      <c r="E11" s="9">
        <f t="shared" si="2"/>
        <v>26250</v>
      </c>
      <c r="F11" s="9">
        <f t="shared" si="2"/>
        <v>26250</v>
      </c>
      <c r="G11" s="9">
        <f t="shared" si="2"/>
        <v>35000</v>
      </c>
      <c r="H11" s="9">
        <f t="shared" si="2"/>
        <v>40000</v>
      </c>
      <c r="I11" s="9">
        <f t="shared" si="2"/>
        <v>30000</v>
      </c>
      <c r="J11" s="9">
        <f t="shared" si="2"/>
        <v>30000</v>
      </c>
      <c r="K11" s="9">
        <f t="shared" si="2"/>
        <v>30000</v>
      </c>
      <c r="L11" s="9">
        <f t="shared" si="2"/>
        <v>30000</v>
      </c>
      <c r="M11" s="9">
        <f t="shared" si="2"/>
        <v>40000</v>
      </c>
      <c r="N11" s="10">
        <f>SUM(B11:M11)</f>
        <v>338250</v>
      </c>
    </row>
    <row r="12" spans="1:14" x14ac:dyDescent="0.2">
      <c r="A12" s="2" t="s">
        <v>4</v>
      </c>
      <c r="B12" s="21">
        <v>500</v>
      </c>
      <c r="C12" s="21">
        <v>200</v>
      </c>
      <c r="D12" s="21">
        <v>750</v>
      </c>
      <c r="E12" s="21">
        <v>750</v>
      </c>
      <c r="F12" s="21">
        <v>750</v>
      </c>
      <c r="G12" s="21">
        <v>1000</v>
      </c>
      <c r="H12" s="21">
        <v>1000</v>
      </c>
      <c r="I12" s="21">
        <v>750</v>
      </c>
      <c r="J12" s="21">
        <v>750</v>
      </c>
      <c r="K12" s="21">
        <v>750</v>
      </c>
      <c r="L12" s="21">
        <v>750</v>
      </c>
      <c r="M12" s="21">
        <v>1000</v>
      </c>
      <c r="N12" s="3">
        <f>SUM(B12:M12)</f>
        <v>8950</v>
      </c>
    </row>
    <row r="13" spans="1:14" x14ac:dyDescent="0.2">
      <c r="A13" s="2" t="str">
        <f>"Preço de "&amp;InformacoesBasicas!C17</f>
        <v>Preço de Venda</v>
      </c>
      <c r="B13" s="22">
        <v>35</v>
      </c>
      <c r="C13" s="22">
        <v>35</v>
      </c>
      <c r="D13" s="22">
        <v>35</v>
      </c>
      <c r="E13" s="22">
        <v>35</v>
      </c>
      <c r="F13" s="22">
        <v>35</v>
      </c>
      <c r="G13" s="22">
        <v>35</v>
      </c>
      <c r="H13" s="22">
        <v>40</v>
      </c>
      <c r="I13" s="22">
        <v>40</v>
      </c>
      <c r="J13" s="22">
        <v>40</v>
      </c>
      <c r="K13" s="22">
        <v>40</v>
      </c>
      <c r="L13" s="22">
        <v>40</v>
      </c>
      <c r="M13" s="22">
        <v>40</v>
      </c>
      <c r="N13" s="12">
        <f>SUM(B13:M13)</f>
        <v>450</v>
      </c>
    </row>
    <row r="15" spans="1:14" x14ac:dyDescent="0.2">
      <c r="A15" s="8" t="str">
        <f>"Vendas de "&amp;InformacoesBasicas!C18</f>
        <v>Vendas de Plano A</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x14ac:dyDescent="0.2">
      <c r="A16" s="2" t="s">
        <v>4</v>
      </c>
      <c r="B16" s="21">
        <v>1</v>
      </c>
      <c r="C16" s="21">
        <v>0</v>
      </c>
      <c r="D16" s="21">
        <v>0</v>
      </c>
      <c r="E16" s="21">
        <v>0</v>
      </c>
      <c r="F16" s="21">
        <v>0</v>
      </c>
      <c r="G16" s="21">
        <v>0</v>
      </c>
      <c r="H16" s="21">
        <v>2</v>
      </c>
      <c r="I16" s="21">
        <v>3</v>
      </c>
      <c r="J16" s="21">
        <v>4</v>
      </c>
      <c r="K16" s="21">
        <v>8</v>
      </c>
      <c r="L16" s="21">
        <v>0</v>
      </c>
      <c r="M16" s="21">
        <v>0</v>
      </c>
      <c r="N16" s="3">
        <f>SUM(B16:M16)</f>
        <v>18</v>
      </c>
    </row>
    <row r="17" spans="1:14" x14ac:dyDescent="0.2">
      <c r="A17" s="2" t="str">
        <f>"Preço de "&amp;InformacoesBasicas!C18</f>
        <v>Preço de Plano A</v>
      </c>
      <c r="B17" s="22">
        <v>0</v>
      </c>
      <c r="C17" s="22">
        <v>0</v>
      </c>
      <c r="D17" s="22">
        <v>0</v>
      </c>
      <c r="E17" s="22">
        <v>0</v>
      </c>
      <c r="F17" s="22">
        <v>0</v>
      </c>
      <c r="G17" s="22">
        <v>0</v>
      </c>
      <c r="H17" s="22">
        <v>0</v>
      </c>
      <c r="I17" s="22">
        <v>0</v>
      </c>
      <c r="J17" s="22">
        <v>0</v>
      </c>
      <c r="K17" s="22">
        <v>0</v>
      </c>
      <c r="L17" s="22">
        <v>0</v>
      </c>
      <c r="M17" s="22">
        <v>0</v>
      </c>
      <c r="N17" s="12">
        <f>SUM(B17:M17)</f>
        <v>0</v>
      </c>
    </row>
    <row r="19" spans="1:14" x14ac:dyDescent="0.2">
      <c r="A19" s="8" t="str">
        <f>"Vendas de "&amp;InformacoesBasicas!C19</f>
        <v>Vendas de Plano B</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2">
      <c r="A20" s="2" t="s">
        <v>4</v>
      </c>
      <c r="B20" s="21">
        <v>0</v>
      </c>
      <c r="C20" s="21">
        <v>0</v>
      </c>
      <c r="D20" s="21">
        <v>0</v>
      </c>
      <c r="E20" s="21">
        <v>0</v>
      </c>
      <c r="F20" s="21">
        <v>0</v>
      </c>
      <c r="G20" s="21">
        <v>0</v>
      </c>
      <c r="H20" s="21">
        <v>0</v>
      </c>
      <c r="I20" s="21">
        <v>0</v>
      </c>
      <c r="J20" s="21">
        <v>0</v>
      </c>
      <c r="K20" s="21">
        <v>0</v>
      </c>
      <c r="L20" s="21">
        <v>0</v>
      </c>
      <c r="M20" s="21">
        <v>0</v>
      </c>
      <c r="N20" s="3">
        <f>SUM(B20:M20)</f>
        <v>0</v>
      </c>
    </row>
    <row r="21" spans="1:14" x14ac:dyDescent="0.2">
      <c r="A21" s="2" t="str">
        <f>"Preço de "&amp;InformacoesBasicas!C19</f>
        <v>Preço de Plano B</v>
      </c>
      <c r="B21" s="22">
        <v>0</v>
      </c>
      <c r="C21" s="22">
        <v>0</v>
      </c>
      <c r="D21" s="22">
        <v>0</v>
      </c>
      <c r="E21" s="22">
        <v>0</v>
      </c>
      <c r="F21" s="22">
        <v>0</v>
      </c>
      <c r="G21" s="22">
        <v>0</v>
      </c>
      <c r="H21" s="22">
        <v>0</v>
      </c>
      <c r="I21" s="22">
        <v>0</v>
      </c>
      <c r="J21" s="22">
        <v>0</v>
      </c>
      <c r="K21" s="22">
        <v>0</v>
      </c>
      <c r="L21" s="22">
        <v>0</v>
      </c>
      <c r="M21" s="22">
        <v>0</v>
      </c>
      <c r="N21" s="12">
        <f>SUM(B21:M21)</f>
        <v>0</v>
      </c>
    </row>
    <row r="23" spans="1:14" x14ac:dyDescent="0.2">
      <c r="A23" s="8" t="str">
        <f>"Vendas de "&amp;InformacoesBasicas!C20</f>
        <v>Vendas de Plano C</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2">
      <c r="A24" s="2" t="s">
        <v>4</v>
      </c>
      <c r="B24" s="21">
        <v>0</v>
      </c>
      <c r="C24" s="21">
        <v>0</v>
      </c>
      <c r="D24" s="21">
        <v>0</v>
      </c>
      <c r="E24" s="21">
        <v>0</v>
      </c>
      <c r="F24" s="21">
        <v>0</v>
      </c>
      <c r="G24" s="21">
        <v>0</v>
      </c>
      <c r="H24" s="21">
        <v>0</v>
      </c>
      <c r="I24" s="21">
        <v>0</v>
      </c>
      <c r="J24" s="21">
        <v>0</v>
      </c>
      <c r="K24" s="21">
        <v>0</v>
      </c>
      <c r="L24" s="21">
        <v>0</v>
      </c>
      <c r="M24" s="21">
        <v>0</v>
      </c>
      <c r="N24" s="3">
        <f>SUM(B24:M24)</f>
        <v>0</v>
      </c>
    </row>
    <row r="25" spans="1:14" x14ac:dyDescent="0.2">
      <c r="A25" s="2" t="str">
        <f>"Preço de "&amp;InformacoesBasicas!C20</f>
        <v>Preço de Plano C</v>
      </c>
      <c r="B25" s="22">
        <v>0</v>
      </c>
      <c r="C25" s="22">
        <v>0</v>
      </c>
      <c r="D25" s="22">
        <v>0</v>
      </c>
      <c r="E25" s="22">
        <v>0</v>
      </c>
      <c r="F25" s="22">
        <v>0</v>
      </c>
      <c r="G25" s="22">
        <v>0</v>
      </c>
      <c r="H25" s="22">
        <v>0</v>
      </c>
      <c r="I25" s="22">
        <v>0</v>
      </c>
      <c r="J25" s="22">
        <v>0</v>
      </c>
      <c r="K25" s="22">
        <v>0</v>
      </c>
      <c r="L25" s="22">
        <v>0</v>
      </c>
      <c r="M25" s="22">
        <v>0</v>
      </c>
      <c r="N25" s="12">
        <f>SUM(B25:M25)</f>
        <v>0</v>
      </c>
    </row>
    <row r="27" spans="1:14" x14ac:dyDescent="0.2">
      <c r="A27" s="8" t="str">
        <f>"Vendas de "&amp;InformacoesBasicas!C21</f>
        <v>Vendas de Plano D</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2">
      <c r="A28" s="2" t="s">
        <v>4</v>
      </c>
      <c r="B28" s="21">
        <v>0</v>
      </c>
      <c r="C28" s="21">
        <v>0</v>
      </c>
      <c r="D28" s="21">
        <v>0</v>
      </c>
      <c r="E28" s="21">
        <v>0</v>
      </c>
      <c r="F28" s="21">
        <v>0</v>
      </c>
      <c r="G28" s="21">
        <v>0</v>
      </c>
      <c r="H28" s="21">
        <v>0</v>
      </c>
      <c r="I28" s="21">
        <v>0</v>
      </c>
      <c r="J28" s="21">
        <v>0</v>
      </c>
      <c r="K28" s="21">
        <v>0</v>
      </c>
      <c r="L28" s="21">
        <v>0</v>
      </c>
      <c r="M28" s="21">
        <v>0</v>
      </c>
      <c r="N28" s="3">
        <f>SUM(B28:M28)</f>
        <v>0</v>
      </c>
    </row>
    <row r="29" spans="1:14" x14ac:dyDescent="0.2">
      <c r="A29" s="2" t="str">
        <f>"Preço de "&amp;InformacoesBasicas!C21</f>
        <v>Preço de Plano D</v>
      </c>
      <c r="B29" s="22">
        <v>0</v>
      </c>
      <c r="C29" s="22">
        <v>0</v>
      </c>
      <c r="D29" s="22">
        <v>0</v>
      </c>
      <c r="E29" s="22">
        <v>0</v>
      </c>
      <c r="F29" s="22">
        <v>0</v>
      </c>
      <c r="G29" s="22">
        <v>0</v>
      </c>
      <c r="H29" s="22">
        <v>0</v>
      </c>
      <c r="I29" s="22">
        <v>0</v>
      </c>
      <c r="J29" s="22">
        <v>0</v>
      </c>
      <c r="K29" s="22">
        <v>0</v>
      </c>
      <c r="L29" s="22">
        <v>0</v>
      </c>
      <c r="M29" s="22">
        <v>0</v>
      </c>
      <c r="N29" s="12">
        <f>SUM(B29:M29)</f>
        <v>0</v>
      </c>
    </row>
    <row r="31" spans="1:14" x14ac:dyDescent="0.2">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2">
      <c r="A32" s="2" t="s">
        <v>4</v>
      </c>
      <c r="B32" s="21">
        <v>0</v>
      </c>
      <c r="C32" s="21">
        <v>0</v>
      </c>
      <c r="D32" s="21">
        <v>0</v>
      </c>
      <c r="E32" s="21">
        <v>0</v>
      </c>
      <c r="F32" s="21">
        <v>0</v>
      </c>
      <c r="G32" s="21">
        <v>0</v>
      </c>
      <c r="H32" s="21">
        <v>0</v>
      </c>
      <c r="I32" s="21">
        <v>0</v>
      </c>
      <c r="J32" s="21">
        <v>0</v>
      </c>
      <c r="K32" s="21">
        <v>0</v>
      </c>
      <c r="L32" s="21">
        <v>0</v>
      </c>
      <c r="M32" s="21">
        <v>0</v>
      </c>
      <c r="N32" s="3">
        <f>SUM(B32:M32)</f>
        <v>0</v>
      </c>
    </row>
    <row r="33" spans="1:14" x14ac:dyDescent="0.2">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x14ac:dyDescent="0.2">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2">
      <c r="A36" s="2" t="s">
        <v>4</v>
      </c>
      <c r="B36" s="21">
        <v>0</v>
      </c>
      <c r="C36" s="21">
        <v>0</v>
      </c>
      <c r="D36" s="21">
        <v>0</v>
      </c>
      <c r="E36" s="21">
        <v>0</v>
      </c>
      <c r="F36" s="21">
        <v>0</v>
      </c>
      <c r="G36" s="21">
        <v>0</v>
      </c>
      <c r="H36" s="21">
        <v>0</v>
      </c>
      <c r="I36" s="21">
        <v>0</v>
      </c>
      <c r="J36" s="21">
        <v>0</v>
      </c>
      <c r="K36" s="21">
        <v>0</v>
      </c>
      <c r="L36" s="21">
        <v>0</v>
      </c>
      <c r="M36" s="21">
        <v>0</v>
      </c>
      <c r="N36" s="3">
        <f>SUM(B36:M36)</f>
        <v>0</v>
      </c>
    </row>
    <row r="37" spans="1:14" x14ac:dyDescent="0.2">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x14ac:dyDescent="0.2">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2">
      <c r="A40" s="2" t="s">
        <v>4</v>
      </c>
      <c r="B40" s="21">
        <v>0</v>
      </c>
      <c r="C40" s="21">
        <v>0</v>
      </c>
      <c r="D40" s="21">
        <v>0</v>
      </c>
      <c r="E40" s="21">
        <v>0</v>
      </c>
      <c r="F40" s="21">
        <v>0</v>
      </c>
      <c r="G40" s="21">
        <v>0</v>
      </c>
      <c r="H40" s="21">
        <v>0</v>
      </c>
      <c r="I40" s="21">
        <v>0</v>
      </c>
      <c r="J40" s="21">
        <v>0</v>
      </c>
      <c r="K40" s="21">
        <v>0</v>
      </c>
      <c r="L40" s="21">
        <v>0</v>
      </c>
      <c r="M40" s="21">
        <v>0</v>
      </c>
      <c r="N40" s="3">
        <f>SUM(B40:M40)</f>
        <v>0</v>
      </c>
    </row>
    <row r="41" spans="1:14" x14ac:dyDescent="0.2">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x14ac:dyDescent="0.2">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2">
      <c r="A44" s="2" t="s">
        <v>4</v>
      </c>
      <c r="B44" s="21">
        <v>0</v>
      </c>
      <c r="C44" s="21">
        <v>0</v>
      </c>
      <c r="D44" s="21">
        <v>0</v>
      </c>
      <c r="E44" s="21">
        <v>0</v>
      </c>
      <c r="F44" s="21">
        <v>0</v>
      </c>
      <c r="G44" s="21">
        <v>0</v>
      </c>
      <c r="H44" s="21">
        <v>0</v>
      </c>
      <c r="I44" s="21">
        <v>0</v>
      </c>
      <c r="J44" s="21">
        <v>0</v>
      </c>
      <c r="K44" s="21">
        <v>0</v>
      </c>
      <c r="L44" s="21">
        <v>0</v>
      </c>
      <c r="M44" s="21">
        <v>0</v>
      </c>
      <c r="N44" s="3">
        <f>SUM(B44:M44)</f>
        <v>0</v>
      </c>
    </row>
    <row r="45" spans="1:14" x14ac:dyDescent="0.2">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workbookViewId="0">
      <selection activeCell="B10" sqref="B10"/>
    </sheetView>
  </sheetViews>
  <sheetFormatPr defaultColWidth="9.109375" defaultRowHeight="10.199999999999999" x14ac:dyDescent="0.2"/>
  <cols>
    <col min="1" max="1" width="46.33203125" style="2" customWidth="1"/>
    <col min="2" max="2" width="13.88671875" style="2" customWidth="1"/>
    <col min="3" max="16384" width="9.109375" style="2"/>
  </cols>
  <sheetData>
    <row r="1" spans="1:2" ht="15.6" x14ac:dyDescent="0.3">
      <c r="A1" s="23" t="s">
        <v>22</v>
      </c>
    </row>
    <row r="4" spans="1:2" x14ac:dyDescent="0.2">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Aluguel</v>
      </c>
      <c r="B4" s="22">
        <v>55</v>
      </c>
    </row>
    <row r="6" spans="1:2" x14ac:dyDescent="0.2">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Venda</v>
      </c>
      <c r="B6" s="22">
        <v>65</v>
      </c>
    </row>
    <row r="8" spans="1:2" x14ac:dyDescent="0.2">
      <c r="A8" s="8"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Plano A</v>
      </c>
      <c r="B8" s="22">
        <v>9</v>
      </c>
    </row>
    <row r="10" spans="1:2" x14ac:dyDescent="0.2">
      <c r="A10" s="8"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Plano B</v>
      </c>
      <c r="B10" s="22">
        <v>0</v>
      </c>
    </row>
    <row r="12" spans="1:2" x14ac:dyDescent="0.2">
      <c r="A12" s="8" t="str">
        <f>IF(InformacoesBasicas!B10=1,"Custo Médio de Aquisição do Fornecedor de ",IF(InformacoesBasicas!B10=2,"Custo Unitário de Prestação de cada Serviço de ",IF(InformacoesBasicas!B10=3,"Custo da matéria-prima para Fabricação de cada ","Custo de")))&amp;InformacoesBasicas!C20</f>
        <v>Custo Unitário de Prestação de cada Serviço de Plano C</v>
      </c>
      <c r="B12" s="22">
        <v>0</v>
      </c>
    </row>
    <row r="14" spans="1:2" x14ac:dyDescent="0.2">
      <c r="A14" s="8" t="str">
        <f>IF(InformacoesBasicas!B10=1,"Custo Médio de Aquisição do Fornecedor de ",IF(InformacoesBasicas!B10=2,"Custo Unitário de Prestação de cada Serviço de ",IF(InformacoesBasicas!B10=3,"Custo da matéria-prima para Fabricação de cada ","Custo de")))&amp;InformacoesBasicas!C21</f>
        <v>Custo Unitário de Prestação de cada Serviço de Plano D</v>
      </c>
      <c r="B14" s="22">
        <v>0</v>
      </c>
    </row>
    <row r="16" spans="1:2" x14ac:dyDescent="0.2">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2">
        <v>0</v>
      </c>
    </row>
    <row r="18" spans="1:2" x14ac:dyDescent="0.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2">
        <v>0</v>
      </c>
    </row>
    <row r="20" spans="1:2" x14ac:dyDescent="0.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2">
        <v>0</v>
      </c>
    </row>
    <row r="22" spans="1:2" x14ac:dyDescent="0.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5"/>
  <sheetViews>
    <sheetView showGridLines="0" zoomScale="80" zoomScaleNormal="80" workbookViewId="0">
      <selection activeCell="C9" sqref="C9"/>
    </sheetView>
  </sheetViews>
  <sheetFormatPr defaultColWidth="9.109375" defaultRowHeight="10.199999999999999" x14ac:dyDescent="0.2"/>
  <cols>
    <col min="1" max="1" width="38.5546875" style="2" customWidth="1"/>
    <col min="2" max="14" width="13.44140625" style="2" customWidth="1"/>
    <col min="15" max="16384" width="9.109375" style="2"/>
  </cols>
  <sheetData>
    <row r="1" spans="1:14" ht="15.6" x14ac:dyDescent="0.3">
      <c r="A1" s="23" t="s">
        <v>23</v>
      </c>
    </row>
    <row r="4" spans="1:14" x14ac:dyDescent="0.2">
      <c r="A4" s="4" t="s">
        <v>1</v>
      </c>
      <c r="B4" s="4">
        <v>1</v>
      </c>
      <c r="C4" s="4">
        <v>2</v>
      </c>
      <c r="D4" s="4">
        <v>3</v>
      </c>
      <c r="E4" s="4">
        <v>4</v>
      </c>
      <c r="F4" s="4">
        <v>5</v>
      </c>
      <c r="G4" s="4">
        <v>6</v>
      </c>
      <c r="H4" s="4">
        <v>7</v>
      </c>
      <c r="I4" s="4">
        <v>8</v>
      </c>
      <c r="J4" s="4">
        <v>9</v>
      </c>
      <c r="K4" s="4">
        <v>10</v>
      </c>
      <c r="L4" s="4">
        <v>11</v>
      </c>
      <c r="M4" s="4">
        <v>12</v>
      </c>
      <c r="N4" s="5" t="s">
        <v>2</v>
      </c>
    </row>
    <row r="5" spans="1:14" x14ac:dyDescent="0.2">
      <c r="A5" s="6" t="s">
        <v>3</v>
      </c>
      <c r="B5" s="7">
        <f>B7+B11+B15+B19+B23+B27+B31+B35+B39+B43</f>
        <v>33050</v>
      </c>
      <c r="C5" s="7">
        <f t="shared" ref="C5:N5" si="0">C7+C11+C15+C19+C23+C27+C31+C35+C39+C43</f>
        <v>13165</v>
      </c>
      <c r="D5" s="7">
        <f t="shared" si="0"/>
        <v>48970</v>
      </c>
      <c r="E5" s="7">
        <f t="shared" si="0"/>
        <v>60575</v>
      </c>
      <c r="F5" s="7">
        <f t="shared" si="0"/>
        <v>84610</v>
      </c>
      <c r="G5" s="7">
        <f t="shared" si="0"/>
        <v>134190</v>
      </c>
      <c r="H5" s="7">
        <f t="shared" si="0"/>
        <v>202500</v>
      </c>
      <c r="I5" s="7">
        <f t="shared" si="0"/>
        <v>527250</v>
      </c>
      <c r="J5" s="7">
        <f t="shared" si="0"/>
        <v>5548750</v>
      </c>
      <c r="K5" s="7">
        <f t="shared" si="0"/>
        <v>213750</v>
      </c>
      <c r="L5" s="7">
        <f t="shared" si="0"/>
        <v>213750</v>
      </c>
      <c r="M5" s="7">
        <f t="shared" si="0"/>
        <v>285000</v>
      </c>
      <c r="N5" s="7">
        <f t="shared" si="0"/>
        <v>7365560</v>
      </c>
    </row>
    <row r="6" spans="1:14" x14ac:dyDescent="0.2">
      <c r="A6" s="6"/>
    </row>
    <row r="7" spans="1:14" x14ac:dyDescent="0.2">
      <c r="A7" s="8" t="str">
        <f>"Custo Total de "&amp;InformacoesBasicas!C16</f>
        <v>Custo Total de Aluguel</v>
      </c>
      <c r="B7" s="9">
        <f>B8*B9</f>
        <v>550</v>
      </c>
      <c r="C7" s="9">
        <f t="shared" ref="C7:M7" si="1">C8*C9</f>
        <v>165</v>
      </c>
      <c r="D7" s="9">
        <f t="shared" si="1"/>
        <v>220</v>
      </c>
      <c r="E7" s="9">
        <f t="shared" si="1"/>
        <v>11825</v>
      </c>
      <c r="F7" s="9">
        <f t="shared" si="1"/>
        <v>35860</v>
      </c>
      <c r="G7" s="9">
        <f t="shared" si="1"/>
        <v>69190</v>
      </c>
      <c r="H7" s="9">
        <f t="shared" si="1"/>
        <v>137500</v>
      </c>
      <c r="I7" s="9">
        <f t="shared" si="1"/>
        <v>478500</v>
      </c>
      <c r="J7" s="9">
        <f t="shared" si="1"/>
        <v>5500000</v>
      </c>
      <c r="K7" s="9">
        <f t="shared" si="1"/>
        <v>165000</v>
      </c>
      <c r="L7" s="9">
        <f t="shared" si="1"/>
        <v>165000</v>
      </c>
      <c r="M7" s="9">
        <f t="shared" si="1"/>
        <v>220000</v>
      </c>
      <c r="N7" s="10">
        <f>SUM(B7:M7)</f>
        <v>6783810</v>
      </c>
    </row>
    <row r="8" spans="1:14" x14ac:dyDescent="0.2">
      <c r="A8" s="2" t="str">
        <f>IF(InformacoesBasicas!B10=1,"Custo de Aquisição de ",IF(InformacoesBasicas!B10=2,"Custo de Prestação de Serviço de ",IF(InformacoesBasicas!B10=3,"Custo de Fabricação de ","Custo de")))&amp;InformacoesBasicas!C16</f>
        <v>Custo de Prestação de Serviço de Aluguel</v>
      </c>
      <c r="B8" s="11">
        <f>'Custo Unitário'!B4</f>
        <v>55</v>
      </c>
      <c r="C8" s="11">
        <f>$B8</f>
        <v>55</v>
      </c>
      <c r="D8" s="11">
        <f t="shared" ref="D8:M8" si="2">$B8</f>
        <v>55</v>
      </c>
      <c r="E8" s="11">
        <f t="shared" si="2"/>
        <v>55</v>
      </c>
      <c r="F8" s="11">
        <f t="shared" si="2"/>
        <v>55</v>
      </c>
      <c r="G8" s="11">
        <f t="shared" si="2"/>
        <v>55</v>
      </c>
      <c r="H8" s="11">
        <f t="shared" si="2"/>
        <v>55</v>
      </c>
      <c r="I8" s="11">
        <f t="shared" si="2"/>
        <v>55</v>
      </c>
      <c r="J8" s="11">
        <f t="shared" si="2"/>
        <v>55</v>
      </c>
      <c r="K8" s="11">
        <f t="shared" si="2"/>
        <v>55</v>
      </c>
      <c r="L8" s="11">
        <f t="shared" si="2"/>
        <v>55</v>
      </c>
      <c r="M8" s="11">
        <f t="shared" si="2"/>
        <v>55</v>
      </c>
      <c r="N8" s="12">
        <f>AVERAGE(B8:L8)</f>
        <v>55</v>
      </c>
    </row>
    <row r="9" spans="1:14" x14ac:dyDescent="0.2">
      <c r="A9" s="2" t="s">
        <v>4</v>
      </c>
      <c r="B9" s="2">
        <f>'Entrada de $'!B8</f>
        <v>10</v>
      </c>
      <c r="C9" s="2">
        <f>'Entrada de $'!C8</f>
        <v>3</v>
      </c>
      <c r="D9" s="2">
        <f>'Entrada de $'!D8</f>
        <v>4</v>
      </c>
      <c r="E9" s="2">
        <f>'Entrada de $'!E8</f>
        <v>215</v>
      </c>
      <c r="F9" s="2">
        <f>'Entrada de $'!F8</f>
        <v>652</v>
      </c>
      <c r="G9" s="2">
        <f>'Entrada de $'!G8</f>
        <v>1258</v>
      </c>
      <c r="H9" s="2">
        <f>'Entrada de $'!H8</f>
        <v>2500</v>
      </c>
      <c r="I9" s="2">
        <f>'Entrada de $'!I8</f>
        <v>8700</v>
      </c>
      <c r="J9" s="2">
        <f>'Entrada de $'!J8</f>
        <v>100000</v>
      </c>
      <c r="K9" s="2">
        <f>'Entrada de $'!K8</f>
        <v>3000</v>
      </c>
      <c r="L9" s="2">
        <f>'Entrada de $'!L8</f>
        <v>3000</v>
      </c>
      <c r="M9" s="2">
        <f>'Entrada de $'!M8</f>
        <v>4000</v>
      </c>
      <c r="N9" s="2">
        <f>SUM(B9:M9)</f>
        <v>123342</v>
      </c>
    </row>
    <row r="11" spans="1:14" x14ac:dyDescent="0.2">
      <c r="A11" s="8" t="str">
        <f>"Custo Total de "&amp;InformacoesBasicas!C17</f>
        <v>Custo Total de Venda</v>
      </c>
      <c r="B11" s="9">
        <f t="shared" ref="B11:M11" si="3">B12*B13</f>
        <v>32500</v>
      </c>
      <c r="C11" s="9">
        <f t="shared" si="3"/>
        <v>13000</v>
      </c>
      <c r="D11" s="9">
        <f t="shared" si="3"/>
        <v>48750</v>
      </c>
      <c r="E11" s="9">
        <f t="shared" si="3"/>
        <v>48750</v>
      </c>
      <c r="F11" s="9">
        <f t="shared" si="3"/>
        <v>48750</v>
      </c>
      <c r="G11" s="9">
        <f t="shared" si="3"/>
        <v>65000</v>
      </c>
      <c r="H11" s="9">
        <f t="shared" si="3"/>
        <v>65000</v>
      </c>
      <c r="I11" s="9">
        <f t="shared" si="3"/>
        <v>48750</v>
      </c>
      <c r="J11" s="9">
        <f t="shared" si="3"/>
        <v>48750</v>
      </c>
      <c r="K11" s="9">
        <f t="shared" si="3"/>
        <v>48750</v>
      </c>
      <c r="L11" s="9">
        <f t="shared" si="3"/>
        <v>48750</v>
      </c>
      <c r="M11" s="9">
        <f t="shared" si="3"/>
        <v>65000</v>
      </c>
      <c r="N11" s="10">
        <f>SUM(B11:M11)</f>
        <v>581750</v>
      </c>
    </row>
    <row r="12" spans="1:14" x14ac:dyDescent="0.2">
      <c r="A12" s="2" t="str">
        <f>IF(InformacoesBasicas!B10=1,"Custo de Aquisição de ",IF(InformacoesBasicas!B10=2,"Custo de Prestação de Serviço de ",IF(InformacoesBasicas!B10=3,"Custo de Fabricação de ","Custo de")))&amp;InformacoesBasicas!C17</f>
        <v>Custo de Prestação de Serviço de Venda</v>
      </c>
      <c r="B12" s="11">
        <f>'Custo Unitário'!B6</f>
        <v>65</v>
      </c>
      <c r="C12" s="11">
        <f>$B12</f>
        <v>65</v>
      </c>
      <c r="D12" s="11">
        <f t="shared" ref="D12:M12" si="4">$B12</f>
        <v>65</v>
      </c>
      <c r="E12" s="11">
        <f t="shared" si="4"/>
        <v>65</v>
      </c>
      <c r="F12" s="11">
        <f t="shared" si="4"/>
        <v>65</v>
      </c>
      <c r="G12" s="11">
        <f t="shared" si="4"/>
        <v>65</v>
      </c>
      <c r="H12" s="11">
        <f t="shared" si="4"/>
        <v>65</v>
      </c>
      <c r="I12" s="11">
        <f t="shared" si="4"/>
        <v>65</v>
      </c>
      <c r="J12" s="11">
        <f t="shared" si="4"/>
        <v>65</v>
      </c>
      <c r="K12" s="11">
        <f t="shared" si="4"/>
        <v>65</v>
      </c>
      <c r="L12" s="11">
        <f t="shared" si="4"/>
        <v>65</v>
      </c>
      <c r="M12" s="11">
        <f t="shared" si="4"/>
        <v>65</v>
      </c>
      <c r="N12" s="12">
        <f>AVERAGE(B12:L12)</f>
        <v>65</v>
      </c>
    </row>
    <row r="13" spans="1:14" x14ac:dyDescent="0.2">
      <c r="A13" s="2" t="s">
        <v>4</v>
      </c>
      <c r="B13" s="2">
        <f>'Entrada de $'!B12</f>
        <v>500</v>
      </c>
      <c r="C13" s="2">
        <f>'Entrada de $'!C12</f>
        <v>200</v>
      </c>
      <c r="D13" s="2">
        <f>'Entrada de $'!D12</f>
        <v>750</v>
      </c>
      <c r="E13" s="2">
        <f>'Entrada de $'!E12</f>
        <v>750</v>
      </c>
      <c r="F13" s="2">
        <f>'Entrada de $'!F12</f>
        <v>750</v>
      </c>
      <c r="G13" s="2">
        <f>'Entrada de $'!G12</f>
        <v>1000</v>
      </c>
      <c r="H13" s="2">
        <f>'Entrada de $'!H12</f>
        <v>1000</v>
      </c>
      <c r="I13" s="2">
        <f>'Entrada de $'!I12</f>
        <v>750</v>
      </c>
      <c r="J13" s="2">
        <f>'Entrada de $'!J12</f>
        <v>750</v>
      </c>
      <c r="K13" s="2">
        <f>'Entrada de $'!K12</f>
        <v>750</v>
      </c>
      <c r="L13" s="2">
        <f>'Entrada de $'!L12</f>
        <v>750</v>
      </c>
      <c r="M13" s="2">
        <f>'Entrada de $'!M12</f>
        <v>1000</v>
      </c>
      <c r="N13" s="2">
        <f>SUM(B13:M13)</f>
        <v>8950</v>
      </c>
    </row>
    <row r="15" spans="1:14" x14ac:dyDescent="0.2">
      <c r="A15" s="8" t="str">
        <f>"Custo Total de "&amp;InformacoesBasicas!C18</f>
        <v>Custo Total de Plano A</v>
      </c>
      <c r="B15" s="9">
        <f t="shared" ref="B15:M15" si="5">B16*B17</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10">
        <f>SUM(B15:M15)</f>
        <v>0</v>
      </c>
    </row>
    <row r="16" spans="1:14" x14ac:dyDescent="0.2">
      <c r="A16" s="2" t="str">
        <f>IF(InformacoesBasicas!B10=1,"Custo de Aquisição de ",IF(InformacoesBasicas!B10=2,"Custo de Prestação de Serviço de ",IF(InformacoesBasicas!B10=3,"Custo de Fabricação de ","Custo de")))&amp;InformacoesBasicas!C18</f>
        <v>Custo de Prestação de Serviço de Plano A</v>
      </c>
      <c r="B16" s="11">
        <f>'Custo Unitário'!B10</f>
        <v>0</v>
      </c>
      <c r="C16" s="11">
        <f>$B16</f>
        <v>0</v>
      </c>
      <c r="D16" s="11">
        <f t="shared" ref="D16:M16" si="6">$B16</f>
        <v>0</v>
      </c>
      <c r="E16" s="11">
        <f t="shared" si="6"/>
        <v>0</v>
      </c>
      <c r="F16" s="11">
        <f t="shared" si="6"/>
        <v>0</v>
      </c>
      <c r="G16" s="11">
        <f t="shared" si="6"/>
        <v>0</v>
      </c>
      <c r="H16" s="11">
        <f t="shared" si="6"/>
        <v>0</v>
      </c>
      <c r="I16" s="11">
        <f t="shared" si="6"/>
        <v>0</v>
      </c>
      <c r="J16" s="11">
        <f t="shared" si="6"/>
        <v>0</v>
      </c>
      <c r="K16" s="11">
        <f t="shared" si="6"/>
        <v>0</v>
      </c>
      <c r="L16" s="11">
        <f t="shared" si="6"/>
        <v>0</v>
      </c>
      <c r="M16" s="11">
        <f t="shared" si="6"/>
        <v>0</v>
      </c>
      <c r="N16" s="12">
        <f>AVERAGE(B16:L16)</f>
        <v>0</v>
      </c>
    </row>
    <row r="17" spans="1:14" x14ac:dyDescent="0.2">
      <c r="A17" s="2" t="s">
        <v>4</v>
      </c>
      <c r="B17" s="2">
        <f>'Entrada de $'!B16</f>
        <v>1</v>
      </c>
      <c r="C17" s="2">
        <f>'Entrada de $'!C16</f>
        <v>0</v>
      </c>
      <c r="D17" s="2">
        <f>'Entrada de $'!D16</f>
        <v>0</v>
      </c>
      <c r="E17" s="2">
        <f>'Entrada de $'!E16</f>
        <v>0</v>
      </c>
      <c r="F17" s="2">
        <f>'Entrada de $'!F16</f>
        <v>0</v>
      </c>
      <c r="G17" s="2">
        <f>'Entrada de $'!G16</f>
        <v>0</v>
      </c>
      <c r="H17" s="2">
        <f>'Entrada de $'!H16</f>
        <v>2</v>
      </c>
      <c r="I17" s="2">
        <f>'Entrada de $'!I16</f>
        <v>3</v>
      </c>
      <c r="J17" s="2">
        <f>'Entrada de $'!J16</f>
        <v>4</v>
      </c>
      <c r="K17" s="2">
        <f>'Entrada de $'!K16</f>
        <v>8</v>
      </c>
      <c r="L17" s="2">
        <f>'Entrada de $'!L16</f>
        <v>0</v>
      </c>
      <c r="M17" s="2">
        <f>'Entrada de $'!M16</f>
        <v>0</v>
      </c>
      <c r="N17" s="2">
        <f>SUM(B17:M17)</f>
        <v>18</v>
      </c>
    </row>
    <row r="19" spans="1:14" x14ac:dyDescent="0.2">
      <c r="A19" s="8" t="str">
        <f>"Custo Total de "&amp;InformacoesBasicas!C19</f>
        <v>Custo Total de Plano B</v>
      </c>
      <c r="B19" s="9">
        <f t="shared" ref="B19:M19" si="7">B20*B21</f>
        <v>0</v>
      </c>
      <c r="C19" s="9">
        <f t="shared" si="7"/>
        <v>0</v>
      </c>
      <c r="D19" s="9">
        <f t="shared" si="7"/>
        <v>0</v>
      </c>
      <c r="E19" s="9">
        <f t="shared" si="7"/>
        <v>0</v>
      </c>
      <c r="F19" s="9">
        <f t="shared" si="7"/>
        <v>0</v>
      </c>
      <c r="G19" s="9">
        <f t="shared" si="7"/>
        <v>0</v>
      </c>
      <c r="H19" s="9">
        <f t="shared" si="7"/>
        <v>0</v>
      </c>
      <c r="I19" s="9">
        <f t="shared" si="7"/>
        <v>0</v>
      </c>
      <c r="J19" s="9">
        <f t="shared" si="7"/>
        <v>0</v>
      </c>
      <c r="K19" s="9">
        <f t="shared" si="7"/>
        <v>0</v>
      </c>
      <c r="L19" s="9">
        <f t="shared" si="7"/>
        <v>0</v>
      </c>
      <c r="M19" s="9">
        <f t="shared" si="7"/>
        <v>0</v>
      </c>
      <c r="N19" s="10">
        <f>SUM(B19:M19)</f>
        <v>0</v>
      </c>
    </row>
    <row r="20" spans="1:14" x14ac:dyDescent="0.2">
      <c r="A20" s="2" t="str">
        <f>IF(InformacoesBasicas!B10=1,"Custo de Aquisição de ",IF(InformacoesBasicas!B10=2,"Custo de Prestação de Serviço de ",IF(InformacoesBasicas!B10=3,"Custo de Fabricação de ","Custo de")))&amp;InformacoesBasicas!C19</f>
        <v>Custo de Prestação de Serviço de Plano B</v>
      </c>
      <c r="B20" s="11">
        <f>'Custo Unitário'!B14</f>
        <v>0</v>
      </c>
      <c r="C20" s="11">
        <f>$B20</f>
        <v>0</v>
      </c>
      <c r="D20" s="11">
        <f t="shared" ref="D20:M20" si="8">$B20</f>
        <v>0</v>
      </c>
      <c r="E20" s="11">
        <f t="shared" si="8"/>
        <v>0</v>
      </c>
      <c r="F20" s="11">
        <f t="shared" si="8"/>
        <v>0</v>
      </c>
      <c r="G20" s="11">
        <f t="shared" si="8"/>
        <v>0</v>
      </c>
      <c r="H20" s="11">
        <f t="shared" si="8"/>
        <v>0</v>
      </c>
      <c r="I20" s="11">
        <f t="shared" si="8"/>
        <v>0</v>
      </c>
      <c r="J20" s="11">
        <f t="shared" si="8"/>
        <v>0</v>
      </c>
      <c r="K20" s="11">
        <f t="shared" si="8"/>
        <v>0</v>
      </c>
      <c r="L20" s="11">
        <f t="shared" si="8"/>
        <v>0</v>
      </c>
      <c r="M20" s="11">
        <f t="shared" si="8"/>
        <v>0</v>
      </c>
      <c r="N20" s="12">
        <f>AVERAGE(B20:L20)</f>
        <v>0</v>
      </c>
    </row>
    <row r="21" spans="1:14" x14ac:dyDescent="0.2">
      <c r="A21" s="2" t="s">
        <v>4</v>
      </c>
      <c r="B21" s="2">
        <f>'Entrada de $'!B20</f>
        <v>0</v>
      </c>
      <c r="C21" s="2">
        <f>'Entrada de $'!C20</f>
        <v>0</v>
      </c>
      <c r="D21" s="2">
        <f>'Entrada de $'!D20</f>
        <v>0</v>
      </c>
      <c r="E21" s="2">
        <f>'Entrada de $'!E20</f>
        <v>0</v>
      </c>
      <c r="F21" s="2">
        <f>'Entrada de $'!F20</f>
        <v>0</v>
      </c>
      <c r="G21" s="2">
        <f>'Entrada de $'!G20</f>
        <v>0</v>
      </c>
      <c r="H21" s="2">
        <f>'Entrada de $'!H20</f>
        <v>0</v>
      </c>
      <c r="I21" s="2">
        <f>'Entrada de $'!I20</f>
        <v>0</v>
      </c>
      <c r="J21" s="2">
        <f>'Entrada de $'!J20</f>
        <v>0</v>
      </c>
      <c r="K21" s="2">
        <f>'Entrada de $'!K20</f>
        <v>0</v>
      </c>
      <c r="L21" s="2">
        <f>'Entrada de $'!L20</f>
        <v>0</v>
      </c>
      <c r="M21" s="2">
        <f>'Entrada de $'!M20</f>
        <v>0</v>
      </c>
      <c r="N21" s="2">
        <f>SUM(B21:M21)</f>
        <v>0</v>
      </c>
    </row>
    <row r="23" spans="1:14" x14ac:dyDescent="0.2">
      <c r="A23" s="8" t="str">
        <f>"Custo Total de "&amp;InformacoesBasicas!C20</f>
        <v>Custo Total de Plano C</v>
      </c>
      <c r="B23" s="9">
        <f t="shared" ref="B23:M23" si="9">B24*B25</f>
        <v>0</v>
      </c>
      <c r="C23" s="9">
        <f t="shared" si="9"/>
        <v>0</v>
      </c>
      <c r="D23" s="9">
        <f t="shared" si="9"/>
        <v>0</v>
      </c>
      <c r="E23" s="9">
        <f t="shared" si="9"/>
        <v>0</v>
      </c>
      <c r="F23" s="9">
        <f t="shared" si="9"/>
        <v>0</v>
      </c>
      <c r="G23" s="9">
        <f t="shared" si="9"/>
        <v>0</v>
      </c>
      <c r="H23" s="9">
        <f t="shared" si="9"/>
        <v>0</v>
      </c>
      <c r="I23" s="9">
        <f t="shared" si="9"/>
        <v>0</v>
      </c>
      <c r="J23" s="9">
        <f t="shared" si="9"/>
        <v>0</v>
      </c>
      <c r="K23" s="9">
        <f t="shared" si="9"/>
        <v>0</v>
      </c>
      <c r="L23" s="9">
        <f t="shared" si="9"/>
        <v>0</v>
      </c>
      <c r="M23" s="9">
        <f t="shared" si="9"/>
        <v>0</v>
      </c>
      <c r="N23" s="10">
        <f>SUM(B23:M23)</f>
        <v>0</v>
      </c>
    </row>
    <row r="24" spans="1:14" x14ac:dyDescent="0.2">
      <c r="A24" s="2" t="str">
        <f>IF(InformacoesBasicas!B10=1,"Custo de Aquisição de ",IF(InformacoesBasicas!B10=2,"Custo de Prestação de Serviço de ",IF(InformacoesBasicas!B10=3,"Custo de Fabricação de ","Custo de")))&amp;InformacoesBasicas!C20</f>
        <v>Custo de Prestação de Serviço de Plano C</v>
      </c>
      <c r="B24" s="11">
        <f>'Custo Unitário'!B18</f>
        <v>0</v>
      </c>
      <c r="C24" s="11">
        <f>$B24</f>
        <v>0</v>
      </c>
      <c r="D24" s="11">
        <f t="shared" ref="D24:M24" si="10">$B24</f>
        <v>0</v>
      </c>
      <c r="E24" s="11">
        <f t="shared" si="10"/>
        <v>0</v>
      </c>
      <c r="F24" s="11">
        <f t="shared" si="10"/>
        <v>0</v>
      </c>
      <c r="G24" s="11">
        <f t="shared" si="10"/>
        <v>0</v>
      </c>
      <c r="H24" s="11">
        <f t="shared" si="10"/>
        <v>0</v>
      </c>
      <c r="I24" s="11">
        <f t="shared" si="10"/>
        <v>0</v>
      </c>
      <c r="J24" s="11">
        <f t="shared" si="10"/>
        <v>0</v>
      </c>
      <c r="K24" s="11">
        <f t="shared" si="10"/>
        <v>0</v>
      </c>
      <c r="L24" s="11">
        <f t="shared" si="10"/>
        <v>0</v>
      </c>
      <c r="M24" s="11">
        <f t="shared" si="10"/>
        <v>0</v>
      </c>
      <c r="N24" s="12">
        <f>AVERAGE(B24:L24)</f>
        <v>0</v>
      </c>
    </row>
    <row r="25" spans="1:14" x14ac:dyDescent="0.2">
      <c r="A25" s="2" t="s">
        <v>4</v>
      </c>
      <c r="B25" s="2">
        <f>'Entrada de $'!B24</f>
        <v>0</v>
      </c>
      <c r="C25" s="2">
        <f>'Entrada de $'!C24</f>
        <v>0</v>
      </c>
      <c r="D25" s="2">
        <f>'Entrada de $'!D24</f>
        <v>0</v>
      </c>
      <c r="E25" s="2">
        <f>'Entrada de $'!E24</f>
        <v>0</v>
      </c>
      <c r="F25" s="2">
        <f>'Entrada de $'!F24</f>
        <v>0</v>
      </c>
      <c r="G25" s="2">
        <f>'Entrada de $'!G24</f>
        <v>0</v>
      </c>
      <c r="H25" s="2">
        <f>'Entrada de $'!H24</f>
        <v>0</v>
      </c>
      <c r="I25" s="2">
        <f>'Entrada de $'!I24</f>
        <v>0</v>
      </c>
      <c r="J25" s="2">
        <f>'Entrada de $'!J24</f>
        <v>0</v>
      </c>
      <c r="K25" s="2">
        <f>'Entrada de $'!K24</f>
        <v>0</v>
      </c>
      <c r="L25" s="2">
        <f>'Entrada de $'!L24</f>
        <v>0</v>
      </c>
      <c r="M25" s="2">
        <f>'Entrada de $'!M24</f>
        <v>0</v>
      </c>
      <c r="N25" s="2">
        <f>SUM(B25:M25)</f>
        <v>0</v>
      </c>
    </row>
    <row r="27" spans="1:14" x14ac:dyDescent="0.2">
      <c r="A27" s="8" t="str">
        <f>"Custo Total de "&amp;InformacoesBasicas!C21</f>
        <v>Custo Total de Plano D</v>
      </c>
      <c r="B27" s="9">
        <f t="shared" ref="B27:M27" si="11">B28*B29</f>
        <v>0</v>
      </c>
      <c r="C27" s="9">
        <f t="shared" si="11"/>
        <v>0</v>
      </c>
      <c r="D27" s="9">
        <f t="shared" si="11"/>
        <v>0</v>
      </c>
      <c r="E27" s="9">
        <f t="shared" si="11"/>
        <v>0</v>
      </c>
      <c r="F27" s="9">
        <f t="shared" si="11"/>
        <v>0</v>
      </c>
      <c r="G27" s="9">
        <f t="shared" si="11"/>
        <v>0</v>
      </c>
      <c r="H27" s="9">
        <f t="shared" si="11"/>
        <v>0</v>
      </c>
      <c r="I27" s="9">
        <f t="shared" si="11"/>
        <v>0</v>
      </c>
      <c r="J27" s="9">
        <f t="shared" si="11"/>
        <v>0</v>
      </c>
      <c r="K27" s="9">
        <f t="shared" si="11"/>
        <v>0</v>
      </c>
      <c r="L27" s="9">
        <f t="shared" si="11"/>
        <v>0</v>
      </c>
      <c r="M27" s="9">
        <f t="shared" si="11"/>
        <v>0</v>
      </c>
      <c r="N27" s="10">
        <f>SUM(B27:M27)</f>
        <v>0</v>
      </c>
    </row>
    <row r="28" spans="1:14" x14ac:dyDescent="0.2">
      <c r="A28" s="2" t="str">
        <f>IF(InformacoesBasicas!B10=1,"Custo de Aquisição de ",IF(InformacoesBasicas!B10=2,"Custo de Prestação de Serviço de ",IF(InformacoesBasicas!B10=3,"Custo de Fabricação de ","Custo de")))&amp;InformacoesBasicas!C21</f>
        <v>Custo de Prestação de Serviço de Plano D</v>
      </c>
      <c r="B28" s="11">
        <f>'Custo Unitário'!B22</f>
        <v>0</v>
      </c>
      <c r="C28" s="11">
        <f>$B28</f>
        <v>0</v>
      </c>
      <c r="D28" s="11">
        <f t="shared" ref="D28:M28" si="12">$B28</f>
        <v>0</v>
      </c>
      <c r="E28" s="11">
        <f t="shared" si="12"/>
        <v>0</v>
      </c>
      <c r="F28" s="11">
        <f t="shared" si="12"/>
        <v>0</v>
      </c>
      <c r="G28" s="11">
        <f t="shared" si="12"/>
        <v>0</v>
      </c>
      <c r="H28" s="11">
        <f t="shared" si="12"/>
        <v>0</v>
      </c>
      <c r="I28" s="11">
        <f t="shared" si="12"/>
        <v>0</v>
      </c>
      <c r="J28" s="11">
        <f t="shared" si="12"/>
        <v>0</v>
      </c>
      <c r="K28" s="11">
        <f t="shared" si="12"/>
        <v>0</v>
      </c>
      <c r="L28" s="11">
        <f t="shared" si="12"/>
        <v>0</v>
      </c>
      <c r="M28" s="11">
        <f t="shared" si="12"/>
        <v>0</v>
      </c>
      <c r="N28" s="12">
        <f>AVERAGE(B28:L28)</f>
        <v>0</v>
      </c>
    </row>
    <row r="29" spans="1:14" x14ac:dyDescent="0.2">
      <c r="A29" s="2" t="s">
        <v>4</v>
      </c>
      <c r="B29" s="2">
        <f>'Entrada de $'!B28</f>
        <v>0</v>
      </c>
      <c r="C29" s="2">
        <f>'Entrada de $'!C28</f>
        <v>0</v>
      </c>
      <c r="D29" s="2">
        <f>'Entrada de $'!D28</f>
        <v>0</v>
      </c>
      <c r="E29" s="2">
        <f>'Entrada de $'!E28</f>
        <v>0</v>
      </c>
      <c r="F29" s="2">
        <f>'Entrada de $'!F28</f>
        <v>0</v>
      </c>
      <c r="G29" s="2">
        <f>'Entrada de $'!G28</f>
        <v>0</v>
      </c>
      <c r="H29" s="2">
        <f>'Entrada de $'!H28</f>
        <v>0</v>
      </c>
      <c r="I29" s="2">
        <f>'Entrada de $'!I28</f>
        <v>0</v>
      </c>
      <c r="J29" s="2">
        <f>'Entrada de $'!J28</f>
        <v>0</v>
      </c>
      <c r="K29" s="2">
        <f>'Entrada de $'!K28</f>
        <v>0</v>
      </c>
      <c r="L29" s="2">
        <f>'Entrada de $'!L28</f>
        <v>0</v>
      </c>
      <c r="M29" s="2">
        <f>'Entrada de $'!M28</f>
        <v>0</v>
      </c>
      <c r="N29" s="2">
        <f>SUM(B29:M29)</f>
        <v>0</v>
      </c>
    </row>
    <row r="31" spans="1:14" x14ac:dyDescent="0.2">
      <c r="A31" s="8" t="str">
        <f>"Custo Total de "&amp;InformacoesBasicas!C22</f>
        <v xml:space="preserve">Custo Total de </v>
      </c>
      <c r="B31" s="9">
        <f t="shared" ref="B31:M31" si="13">B32*B33</f>
        <v>0</v>
      </c>
      <c r="C31" s="9">
        <f t="shared" si="13"/>
        <v>0</v>
      </c>
      <c r="D31" s="9">
        <f t="shared" si="13"/>
        <v>0</v>
      </c>
      <c r="E31" s="9">
        <f t="shared" si="13"/>
        <v>0</v>
      </c>
      <c r="F31" s="9">
        <f t="shared" si="13"/>
        <v>0</v>
      </c>
      <c r="G31" s="9">
        <f t="shared" si="13"/>
        <v>0</v>
      </c>
      <c r="H31" s="9">
        <f t="shared" si="13"/>
        <v>0</v>
      </c>
      <c r="I31" s="9">
        <f t="shared" si="13"/>
        <v>0</v>
      </c>
      <c r="J31" s="9">
        <f t="shared" si="13"/>
        <v>0</v>
      </c>
      <c r="K31" s="9">
        <f t="shared" si="13"/>
        <v>0</v>
      </c>
      <c r="L31" s="9">
        <f t="shared" si="13"/>
        <v>0</v>
      </c>
      <c r="M31" s="9">
        <f t="shared" si="13"/>
        <v>0</v>
      </c>
      <c r="N31" s="10">
        <f>SUM(B31:M31)</f>
        <v>0</v>
      </c>
    </row>
    <row r="32" spans="1:14" x14ac:dyDescent="0.2">
      <c r="A32" s="2" t="str">
        <f>IF(InformacoesBasicas!B10=1,"Custo de Aquisição de ",IF(InformacoesBasicas!B10=2,"Custo de Prestação de Serviço de ",IF(InformacoesBasicas!B10=3,"Custo de Fabricação de ","Custo de")))&amp;InformacoesBasicas!C22</f>
        <v xml:space="preserve">Custo de Prestação de Serviço de </v>
      </c>
      <c r="B32" s="11">
        <f>'Custo Unitário'!B26</f>
        <v>0</v>
      </c>
      <c r="C32" s="11">
        <f>$B32</f>
        <v>0</v>
      </c>
      <c r="D32" s="11">
        <f t="shared" ref="D32:M32" si="14">$B32</f>
        <v>0</v>
      </c>
      <c r="E32" s="11">
        <f t="shared" si="14"/>
        <v>0</v>
      </c>
      <c r="F32" s="11">
        <f t="shared" si="14"/>
        <v>0</v>
      </c>
      <c r="G32" s="11">
        <f t="shared" si="14"/>
        <v>0</v>
      </c>
      <c r="H32" s="11">
        <f t="shared" si="14"/>
        <v>0</v>
      </c>
      <c r="I32" s="11">
        <f t="shared" si="14"/>
        <v>0</v>
      </c>
      <c r="J32" s="11">
        <f t="shared" si="14"/>
        <v>0</v>
      </c>
      <c r="K32" s="11">
        <f t="shared" si="14"/>
        <v>0</v>
      </c>
      <c r="L32" s="11">
        <f t="shared" si="14"/>
        <v>0</v>
      </c>
      <c r="M32" s="11">
        <f t="shared" si="14"/>
        <v>0</v>
      </c>
      <c r="N32" s="12">
        <f>AVERAGE(B32:L32)</f>
        <v>0</v>
      </c>
    </row>
    <row r="33" spans="1:14" x14ac:dyDescent="0.2">
      <c r="A33" s="2" t="s">
        <v>4</v>
      </c>
      <c r="B33" s="2">
        <f>'Entrada de $'!B32</f>
        <v>0</v>
      </c>
      <c r="C33" s="2">
        <f>'Entrada de $'!C32</f>
        <v>0</v>
      </c>
      <c r="D33" s="2">
        <f>'Entrada de $'!D32</f>
        <v>0</v>
      </c>
      <c r="E33" s="2">
        <f>'Entrada de $'!E32</f>
        <v>0</v>
      </c>
      <c r="F33" s="2">
        <f>'Entrada de $'!F32</f>
        <v>0</v>
      </c>
      <c r="G33" s="2">
        <f>'Entrada de $'!G32</f>
        <v>0</v>
      </c>
      <c r="H33" s="2">
        <f>'Entrada de $'!H32</f>
        <v>0</v>
      </c>
      <c r="I33" s="2">
        <f>'Entrada de $'!I32</f>
        <v>0</v>
      </c>
      <c r="J33" s="2">
        <f>'Entrada de $'!J32</f>
        <v>0</v>
      </c>
      <c r="K33" s="2">
        <f>'Entrada de $'!K32</f>
        <v>0</v>
      </c>
      <c r="L33" s="2">
        <f>'Entrada de $'!L32</f>
        <v>0</v>
      </c>
      <c r="M33" s="2">
        <f>'Entrada de $'!M32</f>
        <v>0</v>
      </c>
      <c r="N33" s="2">
        <f>SUM(B33:M33)</f>
        <v>0</v>
      </c>
    </row>
    <row r="35" spans="1:14" x14ac:dyDescent="0.2">
      <c r="A35" s="8" t="str">
        <f>"Custo Total de "&amp;InformacoesBasicas!C23</f>
        <v xml:space="preserve">Custo Total de </v>
      </c>
      <c r="B35" s="9">
        <f t="shared" ref="B35:M35" si="15">B36*B37</f>
        <v>0</v>
      </c>
      <c r="C35" s="9">
        <f t="shared" si="15"/>
        <v>0</v>
      </c>
      <c r="D35" s="9">
        <f t="shared" si="15"/>
        <v>0</v>
      </c>
      <c r="E35" s="9">
        <f t="shared" si="15"/>
        <v>0</v>
      </c>
      <c r="F35" s="9">
        <f t="shared" si="15"/>
        <v>0</v>
      </c>
      <c r="G35" s="9">
        <f t="shared" si="15"/>
        <v>0</v>
      </c>
      <c r="H35" s="9">
        <f t="shared" si="15"/>
        <v>0</v>
      </c>
      <c r="I35" s="9">
        <f t="shared" si="15"/>
        <v>0</v>
      </c>
      <c r="J35" s="9">
        <f t="shared" si="15"/>
        <v>0</v>
      </c>
      <c r="K35" s="9">
        <f t="shared" si="15"/>
        <v>0</v>
      </c>
      <c r="L35" s="9">
        <f t="shared" si="15"/>
        <v>0</v>
      </c>
      <c r="M35" s="9">
        <f t="shared" si="15"/>
        <v>0</v>
      </c>
      <c r="N35" s="10">
        <f>SUM(B35:M35)</f>
        <v>0</v>
      </c>
    </row>
    <row r="36" spans="1:14" x14ac:dyDescent="0.2">
      <c r="A36" s="2" t="str">
        <f>IF(InformacoesBasicas!B10=1,"Custo de Aquisição de ",IF(InformacoesBasicas!B10=2,"Custo de Prestação de Serviço de ",IF(InformacoesBasicas!B10=3,"Custo de Fabricação de ","Custo de")))&amp;InformacoesBasicas!C23</f>
        <v xml:space="preserve">Custo de Prestação de Serviço de </v>
      </c>
      <c r="B36" s="11">
        <f>'Custo Unitário'!B30</f>
        <v>0</v>
      </c>
      <c r="C36" s="11">
        <f>$B36</f>
        <v>0</v>
      </c>
      <c r="D36" s="11">
        <f t="shared" ref="D36:M36" si="16">$B36</f>
        <v>0</v>
      </c>
      <c r="E36" s="11">
        <f t="shared" si="16"/>
        <v>0</v>
      </c>
      <c r="F36" s="11">
        <f t="shared" si="16"/>
        <v>0</v>
      </c>
      <c r="G36" s="11">
        <f t="shared" si="16"/>
        <v>0</v>
      </c>
      <c r="H36" s="11">
        <f t="shared" si="16"/>
        <v>0</v>
      </c>
      <c r="I36" s="11">
        <f t="shared" si="16"/>
        <v>0</v>
      </c>
      <c r="J36" s="11">
        <f t="shared" si="16"/>
        <v>0</v>
      </c>
      <c r="K36" s="11">
        <f t="shared" si="16"/>
        <v>0</v>
      </c>
      <c r="L36" s="11">
        <f t="shared" si="16"/>
        <v>0</v>
      </c>
      <c r="M36" s="11">
        <f t="shared" si="16"/>
        <v>0</v>
      </c>
      <c r="N36" s="12">
        <f>AVERAGE(B36:L36)</f>
        <v>0</v>
      </c>
    </row>
    <row r="37" spans="1:14" x14ac:dyDescent="0.2">
      <c r="A37" s="2" t="s">
        <v>4</v>
      </c>
      <c r="B37" s="2">
        <f>'Entrada de $'!B36</f>
        <v>0</v>
      </c>
      <c r="C37" s="2">
        <f>'Entrada de $'!C36</f>
        <v>0</v>
      </c>
      <c r="D37" s="2">
        <f>'Entrada de $'!D36</f>
        <v>0</v>
      </c>
      <c r="E37" s="2">
        <f>'Entrada de $'!E36</f>
        <v>0</v>
      </c>
      <c r="F37" s="2">
        <f>'Entrada de $'!F36</f>
        <v>0</v>
      </c>
      <c r="G37" s="2">
        <f>'Entrada de $'!G36</f>
        <v>0</v>
      </c>
      <c r="H37" s="2">
        <f>'Entrada de $'!H36</f>
        <v>0</v>
      </c>
      <c r="I37" s="2">
        <f>'Entrada de $'!I36</f>
        <v>0</v>
      </c>
      <c r="J37" s="2">
        <f>'Entrada de $'!J36</f>
        <v>0</v>
      </c>
      <c r="K37" s="2">
        <f>'Entrada de $'!K36</f>
        <v>0</v>
      </c>
      <c r="L37" s="2">
        <f>'Entrada de $'!L36</f>
        <v>0</v>
      </c>
      <c r="M37" s="2">
        <f>'Entrada de $'!M36</f>
        <v>0</v>
      </c>
      <c r="N37" s="2">
        <f>SUM(B37:M37)</f>
        <v>0</v>
      </c>
    </row>
    <row r="39" spans="1:14" x14ac:dyDescent="0.2">
      <c r="A39" s="8" t="str">
        <f>"Custo Total de "&amp;InformacoesBasicas!C24</f>
        <v xml:space="preserve">Custo Total de </v>
      </c>
      <c r="B39" s="9">
        <f t="shared" ref="B39:M39" si="17">B40*B41</f>
        <v>0</v>
      </c>
      <c r="C39" s="9">
        <f t="shared" si="17"/>
        <v>0</v>
      </c>
      <c r="D39" s="9">
        <f t="shared" si="17"/>
        <v>0</v>
      </c>
      <c r="E39" s="9">
        <f t="shared" si="17"/>
        <v>0</v>
      </c>
      <c r="F39" s="9">
        <f t="shared" si="17"/>
        <v>0</v>
      </c>
      <c r="G39" s="9">
        <f t="shared" si="17"/>
        <v>0</v>
      </c>
      <c r="H39" s="9">
        <f t="shared" si="17"/>
        <v>0</v>
      </c>
      <c r="I39" s="9">
        <f t="shared" si="17"/>
        <v>0</v>
      </c>
      <c r="J39" s="9">
        <f t="shared" si="17"/>
        <v>0</v>
      </c>
      <c r="K39" s="9">
        <f t="shared" si="17"/>
        <v>0</v>
      </c>
      <c r="L39" s="9">
        <f t="shared" si="17"/>
        <v>0</v>
      </c>
      <c r="M39" s="9">
        <f t="shared" si="17"/>
        <v>0</v>
      </c>
      <c r="N39" s="10">
        <f>SUM(B39:M39)</f>
        <v>0</v>
      </c>
    </row>
    <row r="40" spans="1:14" x14ac:dyDescent="0.2">
      <c r="A40" s="2" t="str">
        <f>IF(InformacoesBasicas!B10=1,"Custo de Aquisição de ",IF(InformacoesBasicas!B10=2,"Custo de Prestação de Serviço de ",IF(InformacoesBasicas!B10=3,"Custo de Fabricação de ","Custo de")))&amp;InformacoesBasicas!C24</f>
        <v xml:space="preserve">Custo de Prestação de Serviço de </v>
      </c>
      <c r="B40" s="11">
        <f>'Custo Unitário'!B34</f>
        <v>0</v>
      </c>
      <c r="C40" s="11">
        <f>$B40</f>
        <v>0</v>
      </c>
      <c r="D40" s="11">
        <f t="shared" ref="D40:M40" si="18">$B40</f>
        <v>0</v>
      </c>
      <c r="E40" s="11">
        <f t="shared" si="18"/>
        <v>0</v>
      </c>
      <c r="F40" s="11">
        <f t="shared" si="18"/>
        <v>0</v>
      </c>
      <c r="G40" s="11">
        <f t="shared" si="18"/>
        <v>0</v>
      </c>
      <c r="H40" s="11">
        <f t="shared" si="18"/>
        <v>0</v>
      </c>
      <c r="I40" s="11">
        <f t="shared" si="18"/>
        <v>0</v>
      </c>
      <c r="J40" s="11">
        <f t="shared" si="18"/>
        <v>0</v>
      </c>
      <c r="K40" s="11">
        <f t="shared" si="18"/>
        <v>0</v>
      </c>
      <c r="L40" s="11">
        <f t="shared" si="18"/>
        <v>0</v>
      </c>
      <c r="M40" s="11">
        <f t="shared" si="18"/>
        <v>0</v>
      </c>
      <c r="N40" s="12">
        <f>AVERAGE(B40:L40)</f>
        <v>0</v>
      </c>
    </row>
    <row r="41" spans="1:14" x14ac:dyDescent="0.2">
      <c r="A41" s="2" t="s">
        <v>4</v>
      </c>
      <c r="B41" s="2">
        <f>'Entrada de $'!B40</f>
        <v>0</v>
      </c>
      <c r="C41" s="2">
        <f>'Entrada de $'!C40</f>
        <v>0</v>
      </c>
      <c r="D41" s="2">
        <f>'Entrada de $'!D40</f>
        <v>0</v>
      </c>
      <c r="E41" s="2">
        <f>'Entrada de $'!E40</f>
        <v>0</v>
      </c>
      <c r="F41" s="2">
        <f>'Entrada de $'!F40</f>
        <v>0</v>
      </c>
      <c r="G41" s="2">
        <f>'Entrada de $'!G40</f>
        <v>0</v>
      </c>
      <c r="H41" s="2">
        <f>'Entrada de $'!H40</f>
        <v>0</v>
      </c>
      <c r="I41" s="2">
        <f>'Entrada de $'!I40</f>
        <v>0</v>
      </c>
      <c r="J41" s="2">
        <f>'Entrada de $'!J40</f>
        <v>0</v>
      </c>
      <c r="K41" s="2">
        <f>'Entrada de $'!K40</f>
        <v>0</v>
      </c>
      <c r="L41" s="2">
        <f>'Entrada de $'!L40</f>
        <v>0</v>
      </c>
      <c r="M41" s="2">
        <f>'Entrada de $'!M40</f>
        <v>0</v>
      </c>
      <c r="N41" s="2">
        <f>SUM(B41:M41)</f>
        <v>0</v>
      </c>
    </row>
    <row r="43" spans="1:14" x14ac:dyDescent="0.2">
      <c r="A43" s="8" t="str">
        <f>"Custo Total de "&amp;InformacoesBasicas!C25</f>
        <v xml:space="preserve">Custo Total de </v>
      </c>
      <c r="B43" s="9">
        <f t="shared" ref="B43:M43" si="19">B44*B45</f>
        <v>0</v>
      </c>
      <c r="C43" s="9">
        <f t="shared" si="19"/>
        <v>0</v>
      </c>
      <c r="D43" s="9">
        <f t="shared" si="19"/>
        <v>0</v>
      </c>
      <c r="E43" s="9">
        <f t="shared" si="19"/>
        <v>0</v>
      </c>
      <c r="F43" s="9">
        <f t="shared" si="19"/>
        <v>0</v>
      </c>
      <c r="G43" s="9">
        <f t="shared" si="19"/>
        <v>0</v>
      </c>
      <c r="H43" s="9">
        <f t="shared" si="19"/>
        <v>0</v>
      </c>
      <c r="I43" s="9">
        <f t="shared" si="19"/>
        <v>0</v>
      </c>
      <c r="J43" s="9">
        <f t="shared" si="19"/>
        <v>0</v>
      </c>
      <c r="K43" s="9">
        <f t="shared" si="19"/>
        <v>0</v>
      </c>
      <c r="L43" s="9">
        <f t="shared" si="19"/>
        <v>0</v>
      </c>
      <c r="M43" s="9">
        <f t="shared" si="19"/>
        <v>0</v>
      </c>
      <c r="N43" s="10">
        <f>SUM(B43:M43)</f>
        <v>0</v>
      </c>
    </row>
    <row r="44" spans="1:14" x14ac:dyDescent="0.2">
      <c r="A44" s="2" t="str">
        <f>IF(InformacoesBasicas!B10=1,"Custo de Aquisição de ",IF(InformacoesBasicas!B10=2,"Custo de Prestação de Serviço de ",IF(InformacoesBasicas!B10=3,"Custo de Fabricação de ","Custo de")))&amp;InformacoesBasicas!C25</f>
        <v xml:space="preserve">Custo de Prestação de Serviço de </v>
      </c>
      <c r="B44" s="11">
        <f>'Custo Unitário'!B38</f>
        <v>0</v>
      </c>
      <c r="C44" s="11">
        <f>$B44</f>
        <v>0</v>
      </c>
      <c r="D44" s="11">
        <f t="shared" ref="D44:M44" si="20">$B44</f>
        <v>0</v>
      </c>
      <c r="E44" s="11">
        <f t="shared" si="20"/>
        <v>0</v>
      </c>
      <c r="F44" s="11">
        <f t="shared" si="20"/>
        <v>0</v>
      </c>
      <c r="G44" s="11">
        <f t="shared" si="20"/>
        <v>0</v>
      </c>
      <c r="H44" s="11">
        <f t="shared" si="20"/>
        <v>0</v>
      </c>
      <c r="I44" s="11">
        <f t="shared" si="20"/>
        <v>0</v>
      </c>
      <c r="J44" s="11">
        <f t="shared" si="20"/>
        <v>0</v>
      </c>
      <c r="K44" s="11">
        <f t="shared" si="20"/>
        <v>0</v>
      </c>
      <c r="L44" s="11">
        <f t="shared" si="20"/>
        <v>0</v>
      </c>
      <c r="M44" s="11">
        <f t="shared" si="20"/>
        <v>0</v>
      </c>
      <c r="N44" s="12">
        <f>AVERAGE(B44:L44)</f>
        <v>0</v>
      </c>
    </row>
    <row r="45" spans="1:14" x14ac:dyDescent="0.2">
      <c r="A45" s="2" t="s">
        <v>4</v>
      </c>
      <c r="B45" s="2">
        <f>'Entrada de $'!B44</f>
        <v>0</v>
      </c>
      <c r="C45" s="2">
        <f>'Entrada de $'!C44</f>
        <v>0</v>
      </c>
      <c r="D45" s="2">
        <f>'Entrada de $'!D44</f>
        <v>0</v>
      </c>
      <c r="E45" s="2">
        <f>'Entrada de $'!E44</f>
        <v>0</v>
      </c>
      <c r="F45" s="2">
        <f>'Entrada de $'!F44</f>
        <v>0</v>
      </c>
      <c r="G45" s="2">
        <f>'Entrada de $'!G44</f>
        <v>0</v>
      </c>
      <c r="H45" s="2">
        <f>'Entrada de $'!H44</f>
        <v>0</v>
      </c>
      <c r="I45" s="2">
        <f>'Entrada de $'!I44</f>
        <v>0</v>
      </c>
      <c r="J45" s="2">
        <f>'Entrada de $'!J44</f>
        <v>0</v>
      </c>
      <c r="K45" s="2">
        <f>'Entrada de $'!K44</f>
        <v>0</v>
      </c>
      <c r="L45" s="2">
        <f>'Entrada de $'!L44</f>
        <v>0</v>
      </c>
      <c r="M45" s="2">
        <f>'Entrada de $'!M44</f>
        <v>0</v>
      </c>
      <c r="N45" s="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8"/>
  <sheetViews>
    <sheetView showGridLines="0" zoomScale="120" zoomScaleNormal="120" workbookViewId="0">
      <pane xSplit="1" ySplit="4" topLeftCell="B5" activePane="bottomRight" state="frozen"/>
      <selection pane="topRight" activeCell="B1" sqref="B1"/>
      <selection pane="bottomLeft" activeCell="A5" sqref="A5"/>
      <selection pane="bottomRight" activeCell="O20" sqref="O20:O28"/>
    </sheetView>
  </sheetViews>
  <sheetFormatPr defaultColWidth="9.109375" defaultRowHeight="10.199999999999999" x14ac:dyDescent="0.2"/>
  <cols>
    <col min="1" max="1" width="27.88671875" style="14" customWidth="1"/>
    <col min="2" max="2" width="11" style="11" bestFit="1" customWidth="1"/>
    <col min="3" max="3" width="11.109375" style="11" customWidth="1"/>
    <col min="4" max="15" width="12.88671875" style="11" bestFit="1" customWidth="1"/>
    <col min="16" max="16" width="16.88671875" style="12" bestFit="1" customWidth="1"/>
    <col min="17" max="16384" width="9.109375" style="14"/>
  </cols>
  <sheetData>
    <row r="1" spans="1:16" ht="15.6" x14ac:dyDescent="0.3">
      <c r="A1" s="23" t="s">
        <v>24</v>
      </c>
    </row>
    <row r="4" spans="1:16" s="26" customFormat="1" ht="20.399999999999999" x14ac:dyDescent="0.2">
      <c r="A4" s="24" t="s">
        <v>1</v>
      </c>
      <c r="B4" s="24">
        <v>0</v>
      </c>
      <c r="C4" s="24"/>
      <c r="D4" s="24">
        <v>1</v>
      </c>
      <c r="E4" s="24">
        <v>2</v>
      </c>
      <c r="F4" s="24">
        <v>3</v>
      </c>
      <c r="G4" s="24">
        <v>4</v>
      </c>
      <c r="H4" s="24">
        <v>5</v>
      </c>
      <c r="I4" s="24">
        <v>6</v>
      </c>
      <c r="J4" s="24">
        <v>7</v>
      </c>
      <c r="K4" s="24">
        <v>8</v>
      </c>
      <c r="L4" s="24">
        <v>9</v>
      </c>
      <c r="M4" s="24">
        <v>10</v>
      </c>
      <c r="N4" s="24">
        <v>11</v>
      </c>
      <c r="O4" s="24">
        <v>12</v>
      </c>
      <c r="P4" s="25" t="s">
        <v>25</v>
      </c>
    </row>
    <row r="5" spans="1:16" x14ac:dyDescent="0.2">
      <c r="A5" s="15" t="s">
        <v>26</v>
      </c>
      <c r="B5" s="7">
        <f>B8</f>
        <v>87000</v>
      </c>
      <c r="C5" s="7"/>
      <c r="D5" s="7">
        <f>D19</f>
        <v>40500</v>
      </c>
      <c r="E5" s="7">
        <f t="shared" ref="E5:O5" si="0">E19</f>
        <v>40500</v>
      </c>
      <c r="F5" s="7">
        <f t="shared" si="0"/>
        <v>40500</v>
      </c>
      <c r="G5" s="7">
        <f t="shared" si="0"/>
        <v>40500</v>
      </c>
      <c r="H5" s="7">
        <f t="shared" si="0"/>
        <v>40500</v>
      </c>
      <c r="I5" s="7">
        <f t="shared" si="0"/>
        <v>40500</v>
      </c>
      <c r="J5" s="7">
        <f t="shared" si="0"/>
        <v>40500</v>
      </c>
      <c r="K5" s="7">
        <f t="shared" si="0"/>
        <v>40500</v>
      </c>
      <c r="L5" s="7">
        <f t="shared" si="0"/>
        <v>40500</v>
      </c>
      <c r="M5" s="7">
        <f>M19</f>
        <v>40500</v>
      </c>
      <c r="N5" s="7">
        <f t="shared" si="0"/>
        <v>40500</v>
      </c>
      <c r="O5" s="7">
        <f t="shared" si="0"/>
        <v>40500</v>
      </c>
      <c r="P5" s="13">
        <f>SUM(D5:O5)</f>
        <v>486000</v>
      </c>
    </row>
    <row r="7" spans="1:16" x14ac:dyDescent="0.2">
      <c r="C7" s="24" t="s">
        <v>27</v>
      </c>
    </row>
    <row r="8" spans="1:16" x14ac:dyDescent="0.2">
      <c r="A8" s="16" t="s">
        <v>28</v>
      </c>
      <c r="B8" s="9">
        <f>SUM(B9:B14)</f>
        <v>87000</v>
      </c>
    </row>
    <row r="9" spans="1:16" x14ac:dyDescent="0.2">
      <c r="A9" s="14" t="s">
        <v>78</v>
      </c>
      <c r="B9" s="22">
        <v>7000</v>
      </c>
    </row>
    <row r="10" spans="1:16" x14ac:dyDescent="0.2">
      <c r="A10" s="14" t="s">
        <v>29</v>
      </c>
      <c r="B10" s="22">
        <v>30000</v>
      </c>
      <c r="C10" s="11">
        <f>B10*0.2</f>
        <v>6000</v>
      </c>
    </row>
    <row r="11" spans="1:16" x14ac:dyDescent="0.2">
      <c r="A11" s="14" t="s">
        <v>30</v>
      </c>
      <c r="B11" s="22">
        <v>40000</v>
      </c>
      <c r="C11" s="11">
        <f>B11*0.01</f>
        <v>400</v>
      </c>
    </row>
    <row r="12" spans="1:16" x14ac:dyDescent="0.2">
      <c r="A12" s="14" t="s">
        <v>31</v>
      </c>
      <c r="B12" s="22">
        <v>10000</v>
      </c>
      <c r="C12" s="11">
        <f>B12*0.2</f>
        <v>2000</v>
      </c>
    </row>
    <row r="13" spans="1:16" x14ac:dyDescent="0.2">
      <c r="A13" s="14" t="s">
        <v>32</v>
      </c>
      <c r="B13" s="22">
        <v>0</v>
      </c>
    </row>
    <row r="14" spans="1:16" x14ac:dyDescent="0.2">
      <c r="A14" s="14" t="s">
        <v>33</v>
      </c>
      <c r="B14" s="22">
        <v>0</v>
      </c>
      <c r="D14" s="14"/>
    </row>
    <row r="15" spans="1:16" x14ac:dyDescent="0.2">
      <c r="B15" s="22"/>
      <c r="D15" s="14"/>
    </row>
    <row r="16" spans="1:16" x14ac:dyDescent="0.2">
      <c r="B16" s="22"/>
      <c r="D16" s="14"/>
    </row>
    <row r="17" spans="1:16" x14ac:dyDescent="0.2">
      <c r="B17" s="22"/>
      <c r="D17" s="14"/>
    </row>
    <row r="19" spans="1:16" x14ac:dyDescent="0.2">
      <c r="A19" s="16" t="s">
        <v>34</v>
      </c>
      <c r="D19" s="9">
        <f>SUM(D20:D28)</f>
        <v>40500</v>
      </c>
      <c r="E19" s="9">
        <f t="shared" ref="E19:O19" si="1">SUM(E20:E28)</f>
        <v>40500</v>
      </c>
      <c r="F19" s="9">
        <f t="shared" si="1"/>
        <v>40500</v>
      </c>
      <c r="G19" s="9">
        <f t="shared" si="1"/>
        <v>40500</v>
      </c>
      <c r="H19" s="9">
        <f t="shared" si="1"/>
        <v>40500</v>
      </c>
      <c r="I19" s="9">
        <f t="shared" si="1"/>
        <v>40500</v>
      </c>
      <c r="J19" s="9">
        <f t="shared" si="1"/>
        <v>40500</v>
      </c>
      <c r="K19" s="9">
        <f t="shared" si="1"/>
        <v>40500</v>
      </c>
      <c r="L19" s="9">
        <f t="shared" si="1"/>
        <v>40500</v>
      </c>
      <c r="M19" s="9">
        <f t="shared" si="1"/>
        <v>40500</v>
      </c>
      <c r="N19" s="9">
        <f t="shared" si="1"/>
        <v>40500</v>
      </c>
      <c r="O19" s="9">
        <f t="shared" si="1"/>
        <v>40500</v>
      </c>
      <c r="P19" s="10">
        <f>SUM(D19:N19)</f>
        <v>445500</v>
      </c>
    </row>
    <row r="20" spans="1:16" x14ac:dyDescent="0.2">
      <c r="A20" s="14" t="s">
        <v>35</v>
      </c>
      <c r="D20" s="22">
        <v>10000</v>
      </c>
      <c r="E20" s="22">
        <v>10000</v>
      </c>
      <c r="F20" s="22">
        <v>10000</v>
      </c>
      <c r="G20" s="22">
        <v>10000</v>
      </c>
      <c r="H20" s="22">
        <v>10000</v>
      </c>
      <c r="I20" s="22">
        <v>10000</v>
      </c>
      <c r="J20" s="22">
        <v>10000</v>
      </c>
      <c r="K20" s="22">
        <v>10000</v>
      </c>
      <c r="L20" s="22">
        <v>10000</v>
      </c>
      <c r="M20" s="22">
        <v>10000</v>
      </c>
      <c r="N20" s="22">
        <v>10000</v>
      </c>
      <c r="O20" s="22">
        <v>10000</v>
      </c>
      <c r="P20" s="12">
        <f>SUM(D20:O20)</f>
        <v>120000</v>
      </c>
    </row>
    <row r="21" spans="1:16" x14ac:dyDescent="0.2">
      <c r="A21" s="14" t="s">
        <v>36</v>
      </c>
      <c r="D21" s="22">
        <v>15000</v>
      </c>
      <c r="E21" s="22">
        <v>15000</v>
      </c>
      <c r="F21" s="22">
        <v>15000</v>
      </c>
      <c r="G21" s="22">
        <v>15000</v>
      </c>
      <c r="H21" s="22">
        <v>15000</v>
      </c>
      <c r="I21" s="22">
        <v>15000</v>
      </c>
      <c r="J21" s="22">
        <v>15000</v>
      </c>
      <c r="K21" s="22">
        <v>15000</v>
      </c>
      <c r="L21" s="22">
        <v>15000</v>
      </c>
      <c r="M21" s="22">
        <v>15000</v>
      </c>
      <c r="N21" s="22">
        <v>15000</v>
      </c>
      <c r="O21" s="22">
        <v>15000</v>
      </c>
      <c r="P21" s="12">
        <f t="shared" ref="P21:P28" si="2">SUM(D21:O21)</f>
        <v>180000</v>
      </c>
    </row>
    <row r="22" spans="1:16" x14ac:dyDescent="0.2">
      <c r="A22" s="14" t="s">
        <v>37</v>
      </c>
      <c r="D22" s="22">
        <v>1000</v>
      </c>
      <c r="E22" s="22">
        <v>1000</v>
      </c>
      <c r="F22" s="22">
        <v>1000</v>
      </c>
      <c r="G22" s="22">
        <v>1000</v>
      </c>
      <c r="H22" s="22">
        <v>1000</v>
      </c>
      <c r="I22" s="22">
        <v>1000</v>
      </c>
      <c r="J22" s="22">
        <v>1000</v>
      </c>
      <c r="K22" s="22">
        <v>1000</v>
      </c>
      <c r="L22" s="22">
        <v>1000</v>
      </c>
      <c r="M22" s="22">
        <v>1000</v>
      </c>
      <c r="N22" s="22">
        <v>1000</v>
      </c>
      <c r="O22" s="22">
        <v>1000</v>
      </c>
      <c r="P22" s="12">
        <f t="shared" si="2"/>
        <v>12000</v>
      </c>
    </row>
    <row r="23" spans="1:16" x14ac:dyDescent="0.2">
      <c r="A23" s="14" t="s">
        <v>38</v>
      </c>
      <c r="D23" s="22">
        <v>2000</v>
      </c>
      <c r="E23" s="22">
        <v>2000</v>
      </c>
      <c r="F23" s="22">
        <v>2000</v>
      </c>
      <c r="G23" s="22">
        <v>2000</v>
      </c>
      <c r="H23" s="22">
        <v>2000</v>
      </c>
      <c r="I23" s="22">
        <v>2000</v>
      </c>
      <c r="J23" s="22">
        <v>2000</v>
      </c>
      <c r="K23" s="22">
        <v>2000</v>
      </c>
      <c r="L23" s="22">
        <v>2000</v>
      </c>
      <c r="M23" s="22">
        <v>2000</v>
      </c>
      <c r="N23" s="22">
        <v>2000</v>
      </c>
      <c r="O23" s="22">
        <v>2000</v>
      </c>
      <c r="P23" s="12">
        <f t="shared" si="2"/>
        <v>24000</v>
      </c>
    </row>
    <row r="24" spans="1:16" x14ac:dyDescent="0.2">
      <c r="A24" s="14" t="s">
        <v>39</v>
      </c>
      <c r="D24" s="22">
        <v>3000</v>
      </c>
      <c r="E24" s="22">
        <v>3000</v>
      </c>
      <c r="F24" s="22">
        <v>3000</v>
      </c>
      <c r="G24" s="22">
        <v>3000</v>
      </c>
      <c r="H24" s="22">
        <v>3000</v>
      </c>
      <c r="I24" s="22">
        <v>3000</v>
      </c>
      <c r="J24" s="22">
        <v>3000</v>
      </c>
      <c r="K24" s="22">
        <v>3000</v>
      </c>
      <c r="L24" s="22">
        <v>3000</v>
      </c>
      <c r="M24" s="22">
        <v>3000</v>
      </c>
      <c r="N24" s="22">
        <v>3000</v>
      </c>
      <c r="O24" s="22">
        <v>3000</v>
      </c>
      <c r="P24" s="12">
        <f t="shared" si="2"/>
        <v>36000</v>
      </c>
    </row>
    <row r="25" spans="1:16" x14ac:dyDescent="0.2">
      <c r="A25" s="14" t="s">
        <v>40</v>
      </c>
      <c r="D25" s="22">
        <v>500</v>
      </c>
      <c r="E25" s="22">
        <v>500</v>
      </c>
      <c r="F25" s="22">
        <v>500</v>
      </c>
      <c r="G25" s="22">
        <v>500</v>
      </c>
      <c r="H25" s="22">
        <v>500</v>
      </c>
      <c r="I25" s="22">
        <v>500</v>
      </c>
      <c r="J25" s="22">
        <v>500</v>
      </c>
      <c r="K25" s="22">
        <v>500</v>
      </c>
      <c r="L25" s="22">
        <v>500</v>
      </c>
      <c r="M25" s="22">
        <v>500</v>
      </c>
      <c r="N25" s="22">
        <v>500</v>
      </c>
      <c r="O25" s="22">
        <v>500</v>
      </c>
      <c r="P25" s="12">
        <f t="shared" si="2"/>
        <v>6000</v>
      </c>
    </row>
    <row r="26" spans="1:16" x14ac:dyDescent="0.2">
      <c r="A26" s="14" t="s">
        <v>41</v>
      </c>
      <c r="D26" s="22">
        <v>1000</v>
      </c>
      <c r="E26" s="22">
        <v>1000</v>
      </c>
      <c r="F26" s="22">
        <v>1000</v>
      </c>
      <c r="G26" s="22">
        <v>1000</v>
      </c>
      <c r="H26" s="22">
        <v>1000</v>
      </c>
      <c r="I26" s="22">
        <v>1000</v>
      </c>
      <c r="J26" s="22">
        <v>1000</v>
      </c>
      <c r="K26" s="22">
        <v>1000</v>
      </c>
      <c r="L26" s="22">
        <v>1000</v>
      </c>
      <c r="M26" s="22">
        <v>1000</v>
      </c>
      <c r="N26" s="22">
        <v>1000</v>
      </c>
      <c r="O26" s="22">
        <v>1000</v>
      </c>
      <c r="P26" s="12">
        <f>SUM(D26:O26)</f>
        <v>12000</v>
      </c>
    </row>
    <row r="27" spans="1:16" x14ac:dyDescent="0.2">
      <c r="A27" s="14" t="s">
        <v>42</v>
      </c>
      <c r="D27" s="22">
        <v>6000</v>
      </c>
      <c r="E27" s="22">
        <v>6000</v>
      </c>
      <c r="F27" s="22">
        <v>6000</v>
      </c>
      <c r="G27" s="22">
        <v>6000</v>
      </c>
      <c r="H27" s="22">
        <v>6000</v>
      </c>
      <c r="I27" s="22">
        <v>6000</v>
      </c>
      <c r="J27" s="22">
        <v>6000</v>
      </c>
      <c r="K27" s="22">
        <v>6000</v>
      </c>
      <c r="L27" s="22">
        <v>6000</v>
      </c>
      <c r="M27" s="22">
        <v>6000</v>
      </c>
      <c r="N27" s="22">
        <v>6000</v>
      </c>
      <c r="O27" s="22">
        <v>6000</v>
      </c>
      <c r="P27" s="12">
        <f t="shared" si="2"/>
        <v>72000</v>
      </c>
    </row>
    <row r="28" spans="1:16" x14ac:dyDescent="0.2">
      <c r="A28" s="14" t="s">
        <v>43</v>
      </c>
      <c r="D28" s="22">
        <v>2000</v>
      </c>
      <c r="E28" s="22">
        <v>2000</v>
      </c>
      <c r="F28" s="22">
        <v>2000</v>
      </c>
      <c r="G28" s="22">
        <v>2000</v>
      </c>
      <c r="H28" s="22">
        <v>2000</v>
      </c>
      <c r="I28" s="22">
        <v>2000</v>
      </c>
      <c r="J28" s="22">
        <v>2000</v>
      </c>
      <c r="K28" s="22">
        <v>2000</v>
      </c>
      <c r="L28" s="22">
        <v>2000</v>
      </c>
      <c r="M28" s="22">
        <v>2000</v>
      </c>
      <c r="N28" s="22">
        <v>2000</v>
      </c>
      <c r="O28" s="22">
        <v>2000</v>
      </c>
      <c r="P28" s="12">
        <f t="shared" si="2"/>
        <v>24000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workbookViewId="0">
      <selection activeCell="F22" sqref="F22"/>
    </sheetView>
  </sheetViews>
  <sheetFormatPr defaultColWidth="9.109375" defaultRowHeight="13.2" x14ac:dyDescent="0.25"/>
  <cols>
    <col min="1" max="1" width="31.88671875" style="17" customWidth="1"/>
    <col min="2" max="2" width="13.6640625" style="17" bestFit="1" customWidth="1"/>
    <col min="3" max="6" width="13" style="17" customWidth="1"/>
    <col min="7" max="7" width="13.109375" style="17" bestFit="1" customWidth="1"/>
    <col min="8" max="16384" width="9.109375" style="17"/>
  </cols>
  <sheetData>
    <row r="1" spans="1:6" ht="15.6" x14ac:dyDescent="0.3">
      <c r="A1" s="23" t="s">
        <v>44</v>
      </c>
      <c r="B1" s="28"/>
      <c r="C1" s="28"/>
      <c r="D1" s="28"/>
      <c r="E1" s="28"/>
      <c r="F1" s="28"/>
    </row>
    <row r="3" spans="1:6" x14ac:dyDescent="0.25">
      <c r="A3" s="28"/>
      <c r="B3" s="18" t="s">
        <v>45</v>
      </c>
      <c r="C3" s="18" t="s">
        <v>46</v>
      </c>
      <c r="D3" s="18" t="s">
        <v>47</v>
      </c>
      <c r="E3" s="18" t="s">
        <v>48</v>
      </c>
      <c r="F3" s="18" t="s">
        <v>49</v>
      </c>
    </row>
    <row r="4" spans="1:6" x14ac:dyDescent="0.25">
      <c r="A4" s="29" t="s">
        <v>50</v>
      </c>
      <c r="B4" s="30">
        <f>'Entrada de $'!N5</f>
        <v>3668414</v>
      </c>
      <c r="C4" s="30">
        <f>B4*(1+InformacoesBasicas!D29)</f>
        <v>7336828</v>
      </c>
      <c r="D4" s="30">
        <f>C4*(1+InformacoesBasicas!D30)</f>
        <v>13206290.4</v>
      </c>
      <c r="E4" s="30">
        <f>D4*(1+InformacoesBasicas!D31)</f>
        <v>19149121.079999998</v>
      </c>
      <c r="F4" s="30">
        <f>E4*(1+InformacoesBasicas!D32)</f>
        <v>22021489.241999995</v>
      </c>
    </row>
    <row r="5" spans="1:6" x14ac:dyDescent="0.25">
      <c r="A5" s="28" t="s">
        <v>51</v>
      </c>
      <c r="B5" s="31">
        <f>IF(InformacoesBasicas!$B10=1,0.18,IF(InformacoesBasicas!$B10=2,0.05,IF(InformacoesBasicas!$B10=1,0.1,0.1)))*B4</f>
        <v>183420.7</v>
      </c>
      <c r="C5" s="31">
        <f>IF(InformacoesBasicas!$B10=1,0.18,IF(InformacoesBasicas!$B10=2,0.05,IF(InformacoesBasicas!$B10=1,0.1,0.1)))*C4</f>
        <v>366841.4</v>
      </c>
      <c r="D5" s="31">
        <f>IF(InformacoesBasicas!$B10=1,0.18,IF(InformacoesBasicas!$B10=2,0.05,IF(InformacoesBasicas!$B10=1,0.1,0.1)))*D4</f>
        <v>660314.52</v>
      </c>
      <c r="E5" s="31">
        <f>IF(InformacoesBasicas!$B10=1,0.18,IF(InformacoesBasicas!$B10=2,0.05,IF(InformacoesBasicas!$B10=1,0.1,0.1)))*E4</f>
        <v>957456.054</v>
      </c>
      <c r="F5" s="31">
        <f>IF(InformacoesBasicas!$B10=1,0.18,IF(InformacoesBasicas!$B10=2,0.05,IF(InformacoesBasicas!$B10=1,0.1,0.1)))*F4</f>
        <v>1101074.4620999999</v>
      </c>
    </row>
    <row r="6" spans="1:6" x14ac:dyDescent="0.25">
      <c r="A6" s="29" t="s">
        <v>52</v>
      </c>
      <c r="B6" s="30">
        <f>B4-B5</f>
        <v>3484993.3</v>
      </c>
      <c r="C6" s="30">
        <f>C4-C5</f>
        <v>6969986.5999999996</v>
      </c>
      <c r="D6" s="30">
        <f>D4-D5</f>
        <v>12545975.880000001</v>
      </c>
      <c r="E6" s="30">
        <f>E4-E5</f>
        <v>18191665.025999997</v>
      </c>
      <c r="F6" s="30">
        <f>F4-F5</f>
        <v>20920414.779899996</v>
      </c>
    </row>
    <row r="7" spans="1:6" x14ac:dyDescent="0.25">
      <c r="A7" s="32" t="s">
        <v>53</v>
      </c>
      <c r="B7" s="33">
        <f>'Calculo de Custo'!N5</f>
        <v>7365560</v>
      </c>
      <c r="C7" s="31">
        <f>B7*(1+InformacoesBasicas!D43)</f>
        <v>8470394</v>
      </c>
      <c r="D7" s="31">
        <f>C7*(1+InformacoesBasicas!D44)</f>
        <v>9740953.0999999996</v>
      </c>
      <c r="E7" s="31">
        <f>D7*(1+InformacoesBasicas!D45)</f>
        <v>11202096.064999999</v>
      </c>
      <c r="F7" s="31">
        <f>E7*(1+InformacoesBasicas!D46)</f>
        <v>12882410.474749999</v>
      </c>
    </row>
    <row r="8" spans="1:6" x14ac:dyDescent="0.25">
      <c r="A8" s="28" t="s">
        <v>54</v>
      </c>
      <c r="B8" s="31">
        <f>'Saídas de $'!P19</f>
        <v>445500</v>
      </c>
      <c r="C8" s="31">
        <f>B8*(1+InformacoesBasicas!D36)</f>
        <v>494505.00000000006</v>
      </c>
      <c r="D8" s="31">
        <f>C8*(1+InformacoesBasicas!D37)</f>
        <v>548900.55000000016</v>
      </c>
      <c r="E8" s="31">
        <f>D8*(1+InformacoesBasicas!D38)</f>
        <v>609279.61050000018</v>
      </c>
      <c r="F8" s="31">
        <f>E8*(1+InformacoesBasicas!D39)</f>
        <v>676300.3676550003</v>
      </c>
    </row>
    <row r="9" spans="1:6" x14ac:dyDescent="0.25">
      <c r="A9" s="28" t="s">
        <v>55</v>
      </c>
      <c r="B9" s="31">
        <f>B6-B8-B7</f>
        <v>-4326066.7</v>
      </c>
      <c r="C9" s="31">
        <f>C6-C8-C7</f>
        <v>-1994912.4000000004</v>
      </c>
      <c r="D9" s="31">
        <f>D6-D8-D7</f>
        <v>2256122.2300000004</v>
      </c>
      <c r="E9" s="31">
        <f>E6-E8-E7</f>
        <v>6380289.3504999969</v>
      </c>
      <c r="F9" s="31">
        <f>F6-F8-F7</f>
        <v>7361703.9374949951</v>
      </c>
    </row>
    <row r="10" spans="1:6" x14ac:dyDescent="0.25">
      <c r="A10" s="28" t="s">
        <v>56</v>
      </c>
      <c r="B10" s="31">
        <f>IF(B9&gt;0,B9*0.25,0)</f>
        <v>0</v>
      </c>
      <c r="C10" s="31">
        <f>IF(C9&gt;0,C9*0.25,0)</f>
        <v>0</v>
      </c>
      <c r="D10" s="31">
        <f>IF(D9&gt;0,D9*0.25,0)</f>
        <v>564030.55750000011</v>
      </c>
      <c r="E10" s="31">
        <f>IF(E9&gt;0,E9*0.25,0)</f>
        <v>1595072.3376249992</v>
      </c>
      <c r="F10" s="31">
        <f>IF(F9&gt;0,F9*0.25,0)</f>
        <v>1840425.9843737488</v>
      </c>
    </row>
    <row r="11" spans="1:6" x14ac:dyDescent="0.25">
      <c r="A11" s="29" t="s">
        <v>57</v>
      </c>
      <c r="B11" s="30">
        <f>B9-B10</f>
        <v>-4326066.7</v>
      </c>
      <c r="C11" s="30">
        <f>C9-C10</f>
        <v>-1994912.4000000004</v>
      </c>
      <c r="D11" s="30">
        <f>D9-D10</f>
        <v>1692091.6725000003</v>
      </c>
      <c r="E11" s="30">
        <f>E9-E10</f>
        <v>4785217.0128749982</v>
      </c>
      <c r="F11" s="30">
        <f>F9-F10</f>
        <v>5521277.9531212468</v>
      </c>
    </row>
    <row r="14" spans="1:6" ht="15.6" x14ac:dyDescent="0.3">
      <c r="A14" s="23" t="s">
        <v>58</v>
      </c>
      <c r="B14" s="28"/>
      <c r="C14" s="28"/>
      <c r="D14" s="28"/>
      <c r="E14" s="28"/>
      <c r="F14" s="28"/>
    </row>
    <row r="15" spans="1:6" ht="15.6" x14ac:dyDescent="0.3">
      <c r="A15" s="23"/>
      <c r="B15" s="18" t="s">
        <v>45</v>
      </c>
      <c r="C15" s="18" t="s">
        <v>46</v>
      </c>
      <c r="D15" s="18" t="s">
        <v>47</v>
      </c>
      <c r="E15" s="18" t="s">
        <v>48</v>
      </c>
      <c r="F15" s="18" t="s">
        <v>49</v>
      </c>
    </row>
    <row r="16" spans="1:6" x14ac:dyDescent="0.25">
      <c r="A16" s="29" t="s">
        <v>59</v>
      </c>
      <c r="B16" s="30">
        <f>B4</f>
        <v>3668414</v>
      </c>
      <c r="C16" s="30">
        <f>C4</f>
        <v>7336828</v>
      </c>
      <c r="D16" s="30">
        <f>D4</f>
        <v>13206290.4</v>
      </c>
      <c r="E16" s="30">
        <f>E4</f>
        <v>19149121.079999998</v>
      </c>
      <c r="F16" s="30">
        <f>F4</f>
        <v>22021489.241999995</v>
      </c>
    </row>
    <row r="17" spans="1:6" x14ac:dyDescent="0.25">
      <c r="A17" s="28" t="s">
        <v>60</v>
      </c>
      <c r="B17" s="31">
        <f>B5+B8+B10+B7</f>
        <v>7994480.7000000002</v>
      </c>
      <c r="C17" s="31">
        <f>C5+C8+C10+C7</f>
        <v>9331740.4000000004</v>
      </c>
      <c r="D17" s="31">
        <f>D5+D8+D10+D7</f>
        <v>11514198.727499999</v>
      </c>
      <c r="E17" s="31">
        <f>E5+E8+E10+E7</f>
        <v>14363904.067125</v>
      </c>
      <c r="F17" s="31">
        <f>F5+F8+F10+F7</f>
        <v>16500211.288878748</v>
      </c>
    </row>
    <row r="18" spans="1:6" x14ac:dyDescent="0.25">
      <c r="A18" s="28" t="s">
        <v>61</v>
      </c>
      <c r="B18" s="31">
        <f>SUM('Saídas de $'!C$10:$C$12)</f>
        <v>8400</v>
      </c>
      <c r="C18" s="31">
        <f>SUM('Saídas de $'!$C$10:D$12)</f>
        <v>8400</v>
      </c>
      <c r="D18" s="31">
        <f>SUM('Saídas de $'!$C$10:E$12)</f>
        <v>8400</v>
      </c>
      <c r="E18" s="31">
        <f>SUM('Saídas de $'!$C$10:F$12)</f>
        <v>8400</v>
      </c>
      <c r="F18" s="31">
        <f>SUM('Saídas de $'!$C$10:G$12)</f>
        <v>8400</v>
      </c>
    </row>
    <row r="19" spans="1:6" x14ac:dyDescent="0.25">
      <c r="A19" s="29" t="s">
        <v>62</v>
      </c>
      <c r="B19" s="30">
        <f>B16-B17+B18</f>
        <v>-4317666.7</v>
      </c>
      <c r="C19" s="30">
        <f>C16-C17+C18</f>
        <v>-1986512.4000000004</v>
      </c>
      <c r="D19" s="30">
        <f>D16-D17+D18</f>
        <v>1700491.6725000013</v>
      </c>
      <c r="E19" s="30">
        <f>E16-E17+E18</f>
        <v>4793617.0128749982</v>
      </c>
      <c r="F19" s="30">
        <f>F16-F17+F18</f>
        <v>5529677.9531212468</v>
      </c>
    </row>
    <row r="22" spans="1:6" x14ac:dyDescent="0.25">
      <c r="F22" s="28" t="s">
        <v>72</v>
      </c>
    </row>
    <row r="23" spans="1:6" x14ac:dyDescent="0.25">
      <c r="A23" s="34" t="s">
        <v>63</v>
      </c>
      <c r="B23" s="29"/>
      <c r="C23" s="35">
        <f>IRR(B56:G56)</f>
        <v>0.25041383293658859</v>
      </c>
      <c r="D23" s="29" t="s">
        <v>64</v>
      </c>
      <c r="E23" s="28"/>
      <c r="F23" s="28"/>
    </row>
    <row r="25" spans="1:6" x14ac:dyDescent="0.25">
      <c r="A25" s="28"/>
      <c r="B25" s="28"/>
      <c r="C25" s="36"/>
      <c r="D25" s="28"/>
      <c r="E25" s="28"/>
      <c r="F25" s="28"/>
    </row>
    <row r="55" spans="1:7" x14ac:dyDescent="0.25">
      <c r="A55" s="28" t="s">
        <v>65</v>
      </c>
      <c r="B55" s="28" t="s">
        <v>66</v>
      </c>
      <c r="C55" s="28" t="s">
        <v>67</v>
      </c>
      <c r="D55" s="28" t="s">
        <v>68</v>
      </c>
      <c r="E55" s="28" t="s">
        <v>69</v>
      </c>
      <c r="F55" s="28" t="s">
        <v>70</v>
      </c>
      <c r="G55" s="28" t="s">
        <v>71</v>
      </c>
    </row>
    <row r="56" spans="1:7" x14ac:dyDescent="0.25">
      <c r="A56" s="28" t="s">
        <v>62</v>
      </c>
      <c r="B56" s="37">
        <f>-'Saídas de $'!B8</f>
        <v>-87000</v>
      </c>
      <c r="C56" s="37">
        <f>B11+'Saídas de $'!$P27</f>
        <v>-4254066.7</v>
      </c>
      <c r="D56" s="37">
        <f>C11+'Saídas de $'!$P27</f>
        <v>-1922912.4000000004</v>
      </c>
      <c r="E56" s="37">
        <f>D11+'Saídas de $'!$P27</f>
        <v>1764091.6725000003</v>
      </c>
      <c r="F56" s="37">
        <f>E11+'Saídas de $'!$P27</f>
        <v>4857217.0128749982</v>
      </c>
      <c r="G56" s="37">
        <f>F11+'Saídas de $'!$P27</f>
        <v>5593277.9531212468</v>
      </c>
    </row>
  </sheetData>
  <phoneticPr fontId="0" type="noConversion"/>
  <pageMargins left="0.78740157499999996" right="0.78740157499999996" top="0.984251969" bottom="0.984251969" header="0.49212598499999999" footer="0.49212598499999999"/>
  <pageSetup paperSize="9" orientation="portrait" horizontalDpi="4294967294" verticalDpi="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Leonardo Sarzedas</cp:lastModifiedBy>
  <cp:revision/>
  <dcterms:created xsi:type="dcterms:W3CDTF">2008-08-21T13:10:58Z</dcterms:created>
  <dcterms:modified xsi:type="dcterms:W3CDTF">2023-04-23T15:43:54Z</dcterms:modified>
  <cp:category/>
  <cp:contentStatus/>
</cp:coreProperties>
</file>